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4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15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16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38598\Documents\Marija_Bakija\rad_1\novi_DFT\"/>
    </mc:Choice>
  </mc:AlternateContent>
  <xr:revisionPtr revIDLastSave="0" documentId="13_ncr:1_{FD0D73E4-64B1-4C8E-AF02-263287BEC3EB}" xr6:coauthVersionLast="36" xr6:coauthVersionMax="36" xr10:uidLastSave="{00000000-0000-0000-0000-000000000000}"/>
  <bookViews>
    <workbookView xWindow="0" yWindow="0" windowWidth="22260" windowHeight="12648" tabRatio="860" activeTab="15" xr2:uid="{00000000-000D-0000-FFFF-FFFF00000000}"/>
  </bookViews>
  <sheets>
    <sheet name="CONF1" sheetId="1" r:id="rId1"/>
    <sheet name="CONF2" sheetId="2" r:id="rId2"/>
    <sheet name="CONF3" sheetId="3" r:id="rId3"/>
    <sheet name="CONF4" sheetId="4" r:id="rId4"/>
    <sheet name="CONF5" sheetId="5" r:id="rId5"/>
    <sheet name="CONF6" sheetId="6" r:id="rId6"/>
    <sheet name="CONF7" sheetId="7" r:id="rId7"/>
    <sheet name="CONF8" sheetId="8" r:id="rId8"/>
    <sheet name="CONF9" sheetId="9" r:id="rId9"/>
    <sheet name="CONF10" sheetId="10" r:id="rId10"/>
    <sheet name="CONF11" sheetId="11" r:id="rId11"/>
    <sheet name="CONF12" sheetId="12" r:id="rId12"/>
    <sheet name="CONF13" sheetId="13" r:id="rId13"/>
    <sheet name="CONF14" sheetId="15" r:id="rId14"/>
    <sheet name="CONF15" sheetId="14" r:id="rId15"/>
    <sheet name="All" sheetId="16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3" i="16" l="1"/>
  <c r="P54" i="16"/>
  <c r="P56" i="16"/>
  <c r="P57" i="16"/>
  <c r="P58" i="16"/>
  <c r="P59" i="16"/>
  <c r="P60" i="16"/>
  <c r="P61" i="16"/>
  <c r="P52" i="16"/>
  <c r="M53" i="16"/>
  <c r="M54" i="16"/>
  <c r="M56" i="16"/>
  <c r="M57" i="16"/>
  <c r="M58" i="16"/>
  <c r="M59" i="16"/>
  <c r="M60" i="16"/>
  <c r="M61" i="16"/>
  <c r="M52" i="16"/>
  <c r="J52" i="16"/>
  <c r="J53" i="16"/>
  <c r="J54" i="16"/>
  <c r="J55" i="16"/>
  <c r="J56" i="16"/>
  <c r="J57" i="16"/>
  <c r="J58" i="16"/>
  <c r="J59" i="16"/>
  <c r="J60" i="16"/>
  <c r="J61" i="16"/>
  <c r="G52" i="16"/>
  <c r="G53" i="16"/>
  <c r="G54" i="16"/>
  <c r="G55" i="16"/>
  <c r="G56" i="16"/>
  <c r="G57" i="16"/>
  <c r="G58" i="16"/>
  <c r="G59" i="16"/>
  <c r="G60" i="16"/>
  <c r="G61" i="16"/>
  <c r="S52" i="16"/>
  <c r="S53" i="16"/>
  <c r="S54" i="16"/>
  <c r="S56" i="16"/>
  <c r="S57" i="16"/>
  <c r="S58" i="16"/>
  <c r="S59" i="16"/>
  <c r="S60" i="16"/>
  <c r="S61" i="16"/>
  <c r="D52" i="16"/>
  <c r="D53" i="16"/>
  <c r="D54" i="16"/>
  <c r="D55" i="16"/>
  <c r="D56" i="16"/>
  <c r="D57" i="16"/>
  <c r="D58" i="16"/>
  <c r="D59" i="16"/>
  <c r="D60" i="16"/>
  <c r="D61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02" i="16"/>
  <c r="B102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O94" i="16"/>
  <c r="U94" i="16"/>
  <c r="S94" i="16"/>
  <c r="Q94" i="16"/>
  <c r="M94" i="16"/>
  <c r="K94" i="16"/>
  <c r="E94" i="16"/>
  <c r="G94" i="16"/>
  <c r="E89" i="16"/>
  <c r="B94" i="16"/>
  <c r="U93" i="16"/>
  <c r="S93" i="16"/>
  <c r="Q93" i="16"/>
  <c r="O93" i="16"/>
  <c r="M93" i="16"/>
  <c r="K93" i="16"/>
  <c r="G93" i="16"/>
  <c r="E93" i="16"/>
  <c r="B93" i="16"/>
  <c r="U92" i="16"/>
  <c r="S92" i="16"/>
  <c r="Q92" i="16"/>
  <c r="O92" i="16"/>
  <c r="M92" i="16"/>
  <c r="K92" i="16"/>
  <c r="G92" i="16"/>
  <c r="E92" i="16"/>
  <c r="B92" i="16"/>
  <c r="B91" i="16"/>
  <c r="U90" i="16"/>
  <c r="B90" i="16"/>
  <c r="U89" i="16"/>
  <c r="U91" i="16"/>
  <c r="S91" i="16"/>
  <c r="Q91" i="16"/>
  <c r="O91" i="16"/>
  <c r="M91" i="16"/>
  <c r="K91" i="16"/>
  <c r="G91" i="16"/>
  <c r="E91" i="16"/>
  <c r="S90" i="16"/>
  <c r="Q90" i="16"/>
  <c r="O90" i="16"/>
  <c r="M90" i="16"/>
  <c r="K90" i="16"/>
  <c r="G90" i="16"/>
  <c r="E90" i="16"/>
  <c r="S89" i="16"/>
  <c r="Q89" i="16"/>
  <c r="O89" i="16"/>
  <c r="M89" i="16"/>
  <c r="K89" i="16"/>
  <c r="G89" i="16"/>
  <c r="B89" i="16"/>
  <c r="R54" i="16"/>
  <c r="R53" i="16"/>
  <c r="R52" i="16"/>
  <c r="R61" i="16"/>
  <c r="R60" i="16"/>
  <c r="R59" i="16"/>
  <c r="R58" i="16"/>
  <c r="R57" i="16"/>
  <c r="R56" i="16"/>
  <c r="O61" i="16"/>
  <c r="O60" i="16"/>
  <c r="O59" i="16"/>
  <c r="O58" i="16"/>
  <c r="O57" i="16"/>
  <c r="O56" i="16"/>
  <c r="O54" i="16"/>
  <c r="O53" i="16"/>
  <c r="O52" i="16"/>
  <c r="L61" i="16"/>
  <c r="L60" i="16"/>
  <c r="L59" i="16"/>
  <c r="L58" i="16"/>
  <c r="L57" i="16"/>
  <c r="L56" i="16"/>
  <c r="L54" i="16"/>
  <c r="L53" i="16"/>
  <c r="L52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6" i="16"/>
  <c r="I52" i="16"/>
  <c r="I61" i="16"/>
  <c r="I60" i="16"/>
  <c r="I59" i="16"/>
  <c r="I58" i="16"/>
  <c r="I57" i="16"/>
  <c r="I56" i="16"/>
  <c r="I55" i="16"/>
  <c r="I54" i="16"/>
  <c r="I53" i="16"/>
  <c r="F52" i="16"/>
  <c r="C52" i="16"/>
  <c r="F61" i="16"/>
  <c r="F60" i="16"/>
  <c r="F59" i="16"/>
  <c r="F58" i="16"/>
  <c r="F57" i="16"/>
  <c r="F56" i="16"/>
  <c r="F55" i="16"/>
  <c r="F54" i="16"/>
  <c r="F53" i="16"/>
  <c r="C61" i="16"/>
  <c r="C60" i="16"/>
  <c r="C59" i="16"/>
  <c r="C58" i="16"/>
  <c r="C57" i="16"/>
  <c r="C56" i="16"/>
  <c r="C55" i="16"/>
  <c r="C54" i="16"/>
  <c r="C53" i="16"/>
  <c r="S48" i="16"/>
  <c r="S47" i="16"/>
  <c r="S46" i="16"/>
  <c r="S44" i="16"/>
  <c r="S43" i="16"/>
  <c r="S42" i="16"/>
  <c r="S41" i="16"/>
  <c r="S40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23" i="16"/>
  <c r="S22" i="16"/>
  <c r="S21" i="16"/>
  <c r="S20" i="16"/>
  <c r="S19" i="16"/>
  <c r="S18" i="16"/>
  <c r="S17" i="16"/>
  <c r="S16" i="16"/>
  <c r="S15" i="16"/>
  <c r="S14" i="16"/>
  <c r="S13" i="16"/>
  <c r="S12" i="16"/>
  <c r="S11" i="16"/>
  <c r="S10" i="16"/>
  <c r="S9" i="16"/>
  <c r="S8" i="16"/>
  <c r="S7" i="16"/>
  <c r="S6" i="16"/>
  <c r="S5" i="16"/>
  <c r="S4" i="16"/>
  <c r="R46" i="16"/>
  <c r="R5" i="16"/>
  <c r="R6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P5" i="16"/>
  <c r="P6" i="16"/>
  <c r="P7" i="16"/>
  <c r="P8" i="16"/>
  <c r="P9" i="16"/>
  <c r="P10" i="16"/>
  <c r="P11" i="16"/>
  <c r="P12" i="16"/>
  <c r="P13" i="16"/>
  <c r="P14" i="16"/>
  <c r="P15" i="16"/>
  <c r="O48" i="16"/>
  <c r="O47" i="16"/>
  <c r="O4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46" i="16" s="1"/>
  <c r="O9" i="16"/>
  <c r="O8" i="16"/>
  <c r="O7" i="16"/>
  <c r="O6" i="16"/>
  <c r="O5" i="16"/>
  <c r="N46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M48" i="16"/>
  <c r="M47" i="16"/>
  <c r="M46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5" i="16"/>
  <c r="M4" i="16"/>
  <c r="L46" i="16"/>
  <c r="J46" i="16"/>
  <c r="K41" i="16" s="1"/>
  <c r="H46" i="16"/>
  <c r="I44" i="16" s="1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K44" i="16"/>
  <c r="K43" i="16"/>
  <c r="K42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Q44" i="16" l="1"/>
  <c r="Q43" i="16"/>
  <c r="Q40" i="16"/>
  <c r="Q42" i="16"/>
  <c r="Q34" i="16"/>
  <c r="Q26" i="16"/>
  <c r="Q39" i="16"/>
  <c r="Q41" i="16"/>
  <c r="Q11" i="16"/>
  <c r="Q19" i="16"/>
  <c r="Q27" i="16"/>
  <c r="Q35" i="16"/>
  <c r="Q4" i="16"/>
  <c r="Q12" i="16"/>
  <c r="Q20" i="16"/>
  <c r="Q28" i="16"/>
  <c r="Q36" i="16"/>
  <c r="Q5" i="16"/>
  <c r="Q13" i="16"/>
  <c r="Q21" i="16"/>
  <c r="Q29" i="16"/>
  <c r="Q37" i="16"/>
  <c r="Q6" i="16"/>
  <c r="Q14" i="16"/>
  <c r="Q22" i="16"/>
  <c r="Q30" i="16"/>
  <c r="Q38" i="16"/>
  <c r="Q7" i="16"/>
  <c r="Q15" i="16"/>
  <c r="Q23" i="16"/>
  <c r="Q31" i="16"/>
  <c r="Q8" i="16"/>
  <c r="Q16" i="16"/>
  <c r="Q24" i="16"/>
  <c r="Q32" i="16"/>
  <c r="Q9" i="16"/>
  <c r="Q17" i="16"/>
  <c r="Q25" i="16"/>
  <c r="Q33" i="16"/>
  <c r="Q10" i="16"/>
  <c r="Q18" i="16"/>
  <c r="K48" i="16"/>
  <c r="K47" i="16"/>
  <c r="K40" i="16"/>
  <c r="K46" i="16" s="1"/>
  <c r="I37" i="16"/>
  <c r="I40" i="16"/>
  <c r="I33" i="16"/>
  <c r="I8" i="16"/>
  <c r="I7" i="16"/>
  <c r="I31" i="16"/>
  <c r="I17" i="16"/>
  <c r="I6" i="16"/>
  <c r="I9" i="16"/>
  <c r="I22" i="16"/>
  <c r="I30" i="16"/>
  <c r="I29" i="16"/>
  <c r="I15" i="16"/>
  <c r="I42" i="16"/>
  <c r="I23" i="16"/>
  <c r="I21" i="16"/>
  <c r="I16" i="16"/>
  <c r="I25" i="16"/>
  <c r="I14" i="16"/>
  <c r="I43" i="16"/>
  <c r="I32" i="16"/>
  <c r="I41" i="16"/>
  <c r="I24" i="16"/>
  <c r="I13" i="16"/>
  <c r="I35" i="16"/>
  <c r="I27" i="16"/>
  <c r="I19" i="16"/>
  <c r="I11" i="16"/>
  <c r="I39" i="16"/>
  <c r="I5" i="16"/>
  <c r="I36" i="16"/>
  <c r="I28" i="16"/>
  <c r="I20" i="16"/>
  <c r="I12" i="16"/>
  <c r="I38" i="16"/>
  <c r="I34" i="16"/>
  <c r="I26" i="16"/>
  <c r="I18" i="16"/>
  <c r="I10" i="16"/>
  <c r="R4" i="16"/>
  <c r="P4" i="16"/>
  <c r="N4" i="16"/>
  <c r="L4" i="16"/>
  <c r="J4" i="16"/>
  <c r="H4" i="16"/>
  <c r="Q46" i="16" l="1"/>
  <c r="Q47" i="16"/>
  <c r="Q48" i="16" s="1"/>
  <c r="I4" i="16"/>
  <c r="E168" i="1"/>
  <c r="B91" i="1"/>
  <c r="B124" i="1"/>
  <c r="B91" i="2"/>
  <c r="B124" i="2"/>
  <c r="B91" i="3"/>
  <c r="B124" i="3"/>
  <c r="B91" i="4"/>
  <c r="B124" i="4"/>
  <c r="B91" i="5"/>
  <c r="B124" i="5"/>
  <c r="B91" i="6"/>
  <c r="B124" i="6"/>
  <c r="B91" i="7"/>
  <c r="B124" i="7"/>
  <c r="B91" i="8"/>
  <c r="B124" i="8"/>
  <c r="B91" i="9"/>
  <c r="B124" i="9"/>
  <c r="B91" i="10"/>
  <c r="B124" i="10"/>
  <c r="B91" i="11"/>
  <c r="B124" i="11"/>
  <c r="B91" i="12"/>
  <c r="B124" i="12"/>
  <c r="B91" i="13"/>
  <c r="B124" i="13"/>
  <c r="B91" i="14"/>
  <c r="B124" i="14"/>
  <c r="B91" i="15"/>
  <c r="B124" i="15"/>
  <c r="J157" i="15"/>
  <c r="J157" i="14"/>
  <c r="J157" i="13"/>
  <c r="J157" i="12"/>
  <c r="J157" i="11"/>
  <c r="J157" i="10"/>
  <c r="J157" i="9"/>
  <c r="J157" i="8"/>
  <c r="J157" i="7"/>
  <c r="J157" i="6"/>
  <c r="J157" i="5"/>
  <c r="J157" i="4"/>
  <c r="J157" i="3"/>
  <c r="J157" i="2"/>
  <c r="J157" i="1"/>
  <c r="I46" i="16" l="1"/>
  <c r="I47" i="16"/>
  <c r="T20" i="1"/>
  <c r="T3" i="1"/>
  <c r="O9" i="1"/>
  <c r="O10" i="1"/>
  <c r="O11" i="1"/>
  <c r="O12" i="1"/>
  <c r="S64" i="16" l="1"/>
  <c r="I48" i="16"/>
  <c r="G64" i="16"/>
  <c r="P64" i="16"/>
  <c r="J64" i="16"/>
  <c r="D64" i="16"/>
  <c r="M64" i="16"/>
  <c r="D3" i="1"/>
  <c r="G63" i="16" l="1"/>
  <c r="M63" i="16"/>
  <c r="P63" i="16"/>
  <c r="S63" i="16"/>
  <c r="J63" i="16"/>
  <c r="D116" i="16"/>
  <c r="D63" i="16"/>
  <c r="T3" i="15"/>
  <c r="T4" i="15"/>
  <c r="T5" i="15"/>
  <c r="T6" i="15"/>
  <c r="T9" i="15"/>
  <c r="T10" i="15"/>
  <c r="T11" i="15"/>
  <c r="T12" i="15"/>
  <c r="T14" i="15"/>
  <c r="T15" i="15"/>
  <c r="T16" i="15"/>
  <c r="T17" i="15"/>
  <c r="T18" i="15"/>
  <c r="K3" i="14"/>
  <c r="K4" i="14"/>
  <c r="K6" i="14"/>
  <c r="K7" i="14"/>
  <c r="K8" i="14"/>
  <c r="K11" i="14"/>
  <c r="K14" i="14"/>
  <c r="K15" i="14"/>
  <c r="K16" i="14"/>
  <c r="K19" i="14"/>
  <c r="J3" i="14"/>
  <c r="J4" i="14"/>
  <c r="J6" i="14"/>
  <c r="J7" i="14"/>
  <c r="J8" i="14"/>
  <c r="J11" i="14"/>
  <c r="J14" i="14"/>
  <c r="J15" i="14"/>
  <c r="J16" i="14"/>
  <c r="J19" i="14"/>
  <c r="F168" i="15"/>
  <c r="E168" i="15"/>
  <c r="D168" i="15"/>
  <c r="C168" i="15"/>
  <c r="B168" i="15"/>
  <c r="A168" i="15"/>
  <c r="B164" i="15"/>
  <c r="A164" i="15"/>
  <c r="E160" i="15"/>
  <c r="D160" i="15"/>
  <c r="C160" i="15"/>
  <c r="B160" i="15"/>
  <c r="A160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AC128" i="15"/>
  <c r="AB128" i="15"/>
  <c r="AA128" i="15"/>
  <c r="Z128" i="15"/>
  <c r="Y128" i="15"/>
  <c r="X128" i="15"/>
  <c r="W128" i="15"/>
  <c r="V128" i="15"/>
  <c r="U128" i="15"/>
  <c r="T128" i="15"/>
  <c r="S128" i="15"/>
  <c r="R128" i="15"/>
  <c r="Q128" i="15"/>
  <c r="P128" i="15"/>
  <c r="O128" i="15"/>
  <c r="N128" i="15"/>
  <c r="M128" i="15"/>
  <c r="L128" i="15"/>
  <c r="K128" i="15"/>
  <c r="J128" i="15"/>
  <c r="I128" i="15"/>
  <c r="H128" i="15"/>
  <c r="G128" i="15"/>
  <c r="F128" i="15"/>
  <c r="E128" i="15"/>
  <c r="D128" i="15"/>
  <c r="C128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AC95" i="15"/>
  <c r="AB95" i="15"/>
  <c r="AA95" i="15"/>
  <c r="Z95" i="15"/>
  <c r="Y95" i="15"/>
  <c r="X95" i="15"/>
  <c r="W95" i="15"/>
  <c r="V95" i="15"/>
  <c r="U95" i="15"/>
  <c r="T95" i="15"/>
  <c r="S95" i="15"/>
  <c r="R95" i="15"/>
  <c r="Q95" i="15"/>
  <c r="P95" i="15"/>
  <c r="O95" i="15"/>
  <c r="N95" i="15"/>
  <c r="M95" i="15"/>
  <c r="L95" i="15"/>
  <c r="K95" i="15"/>
  <c r="J95" i="15"/>
  <c r="I95" i="15"/>
  <c r="H95" i="15"/>
  <c r="G95" i="15"/>
  <c r="F95" i="15"/>
  <c r="E95" i="15"/>
  <c r="D95" i="15"/>
  <c r="C95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O45" i="15"/>
  <c r="B45" i="15"/>
  <c r="O44" i="15"/>
  <c r="B44" i="15"/>
  <c r="O43" i="15"/>
  <c r="B43" i="15"/>
  <c r="O42" i="15"/>
  <c r="B42" i="15"/>
  <c r="O41" i="15"/>
  <c r="B41" i="15"/>
  <c r="O40" i="15"/>
  <c r="B40" i="15"/>
  <c r="O39" i="15"/>
  <c r="B39" i="15"/>
  <c r="O38" i="15"/>
  <c r="B38" i="15"/>
  <c r="O37" i="15"/>
  <c r="B37" i="15"/>
  <c r="O36" i="15"/>
  <c r="B36" i="15"/>
  <c r="O35" i="15"/>
  <c r="B35" i="15"/>
  <c r="O34" i="15"/>
  <c r="B34" i="15"/>
  <c r="O33" i="15"/>
  <c r="B33" i="15"/>
  <c r="O32" i="15"/>
  <c r="B32" i="15"/>
  <c r="O31" i="15"/>
  <c r="B31" i="15"/>
  <c r="O30" i="15"/>
  <c r="O29" i="15"/>
  <c r="B29" i="15"/>
  <c r="O28" i="15"/>
  <c r="B28" i="15"/>
  <c r="O27" i="15"/>
  <c r="B27" i="15"/>
  <c r="O26" i="15"/>
  <c r="B26" i="15"/>
  <c r="O25" i="15"/>
  <c r="B25" i="15"/>
  <c r="B24" i="15"/>
  <c r="O23" i="15"/>
  <c r="B23" i="15"/>
  <c r="O22" i="15"/>
  <c r="B22" i="15"/>
  <c r="O21" i="15"/>
  <c r="B21" i="15"/>
  <c r="O20" i="15"/>
  <c r="B20" i="15"/>
  <c r="O19" i="15"/>
  <c r="K19" i="15"/>
  <c r="G19" i="15"/>
  <c r="E19" i="15"/>
  <c r="D19" i="15"/>
  <c r="J19" i="15" s="1"/>
  <c r="B19" i="15"/>
  <c r="Q18" i="15"/>
  <c r="R18" i="15" s="1"/>
  <c r="O18" i="15"/>
  <c r="B18" i="15"/>
  <c r="R17" i="15"/>
  <c r="Q17" i="15"/>
  <c r="O17" i="15"/>
  <c r="B17" i="15"/>
  <c r="Q16" i="15"/>
  <c r="O16" i="15"/>
  <c r="K16" i="15"/>
  <c r="J16" i="15"/>
  <c r="G16" i="15"/>
  <c r="E16" i="15"/>
  <c r="D16" i="15"/>
  <c r="F16" i="15" s="1"/>
  <c r="B16" i="15"/>
  <c r="Q15" i="15"/>
  <c r="O15" i="15"/>
  <c r="K15" i="15"/>
  <c r="G15" i="15"/>
  <c r="E15" i="15"/>
  <c r="D15" i="15"/>
  <c r="J15" i="15" s="1"/>
  <c r="B15" i="15"/>
  <c r="Q14" i="15"/>
  <c r="R14" i="15" s="1"/>
  <c r="O14" i="15"/>
  <c r="G14" i="15"/>
  <c r="F14" i="15"/>
  <c r="E14" i="15"/>
  <c r="K14" i="15" s="1"/>
  <c r="K22" i="15" s="1"/>
  <c r="D14" i="15"/>
  <c r="J14" i="15" s="1"/>
  <c r="J22" i="15" s="1"/>
  <c r="B14" i="15"/>
  <c r="O13" i="15"/>
  <c r="B13" i="15"/>
  <c r="Q12" i="15"/>
  <c r="O12" i="15"/>
  <c r="B12" i="15"/>
  <c r="Q11" i="15"/>
  <c r="R11" i="15" s="1"/>
  <c r="O11" i="15"/>
  <c r="J11" i="15"/>
  <c r="E11" i="15"/>
  <c r="G11" i="15" s="1"/>
  <c r="D11" i="15"/>
  <c r="F11" i="15" s="1"/>
  <c r="B11" i="15"/>
  <c r="Q10" i="15"/>
  <c r="O10" i="15"/>
  <c r="B10" i="15"/>
  <c r="Q9" i="15"/>
  <c r="R9" i="15" s="1"/>
  <c r="O9" i="15"/>
  <c r="B9" i="15"/>
  <c r="O8" i="15"/>
  <c r="K8" i="15"/>
  <c r="J8" i="15"/>
  <c r="G8" i="15"/>
  <c r="F8" i="15"/>
  <c r="E8" i="15"/>
  <c r="D8" i="15"/>
  <c r="B8" i="15"/>
  <c r="O7" i="15"/>
  <c r="D7" i="15"/>
  <c r="J7" i="15" s="1"/>
  <c r="B7" i="15"/>
  <c r="Q6" i="15"/>
  <c r="O6" i="15"/>
  <c r="K6" i="15"/>
  <c r="J6" i="15"/>
  <c r="G6" i="15"/>
  <c r="F6" i="15"/>
  <c r="E6" i="15"/>
  <c r="D6" i="15"/>
  <c r="B6" i="15"/>
  <c r="Q5" i="15"/>
  <c r="O5" i="15"/>
  <c r="B5" i="15"/>
  <c r="Q4" i="15"/>
  <c r="O4" i="15"/>
  <c r="K4" i="15"/>
  <c r="J4" i="15"/>
  <c r="G4" i="15"/>
  <c r="F4" i="15"/>
  <c r="E4" i="15"/>
  <c r="D4" i="15"/>
  <c r="B4" i="15"/>
  <c r="Q3" i="15"/>
  <c r="R3" i="15" s="1"/>
  <c r="O3" i="15"/>
  <c r="F3" i="15"/>
  <c r="E3" i="15"/>
  <c r="K3" i="15" s="1"/>
  <c r="D3" i="15"/>
  <c r="J3" i="15" s="1"/>
  <c r="J21" i="15" s="1"/>
  <c r="B3" i="15"/>
  <c r="K3" i="13"/>
  <c r="K4" i="13"/>
  <c r="K6" i="13"/>
  <c r="K7" i="13"/>
  <c r="K8" i="13"/>
  <c r="K11" i="13"/>
  <c r="K14" i="13"/>
  <c r="K15" i="13"/>
  <c r="K16" i="13"/>
  <c r="K19" i="13"/>
  <c r="J7" i="13"/>
  <c r="J3" i="13"/>
  <c r="J4" i="13"/>
  <c r="J6" i="13"/>
  <c r="J8" i="13"/>
  <c r="J11" i="13"/>
  <c r="J14" i="13"/>
  <c r="J15" i="13"/>
  <c r="J16" i="13"/>
  <c r="J19" i="13"/>
  <c r="A164" i="1"/>
  <c r="B164" i="1"/>
  <c r="B164" i="2"/>
  <c r="B164" i="3"/>
  <c r="B164" i="4"/>
  <c r="B164" i="5"/>
  <c r="B164" i="6"/>
  <c r="B164" i="7"/>
  <c r="B164" i="8"/>
  <c r="B164" i="9"/>
  <c r="B164" i="10"/>
  <c r="B164" i="11"/>
  <c r="B164" i="12"/>
  <c r="B164" i="13"/>
  <c r="B164" i="14"/>
  <c r="A160" i="14"/>
  <c r="T3" i="14"/>
  <c r="T4" i="14"/>
  <c r="T5" i="14"/>
  <c r="T6" i="14"/>
  <c r="T9" i="14"/>
  <c r="T10" i="14"/>
  <c r="T11" i="14"/>
  <c r="T12" i="14"/>
  <c r="T14" i="14"/>
  <c r="T15" i="14"/>
  <c r="T16" i="14"/>
  <c r="T17" i="14"/>
  <c r="T18" i="14"/>
  <c r="F168" i="14"/>
  <c r="E168" i="14"/>
  <c r="D168" i="14"/>
  <c r="C168" i="14"/>
  <c r="B168" i="14"/>
  <c r="A168" i="14"/>
  <c r="A164" i="14"/>
  <c r="E160" i="14"/>
  <c r="D160" i="14"/>
  <c r="C160" i="14"/>
  <c r="B160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AC128" i="14"/>
  <c r="AB128" i="14"/>
  <c r="AA128" i="14"/>
  <c r="Z128" i="14"/>
  <c r="Y128" i="14"/>
  <c r="X128" i="14"/>
  <c r="W128" i="14"/>
  <c r="V128" i="14"/>
  <c r="U128" i="14"/>
  <c r="T128" i="14"/>
  <c r="S128" i="14"/>
  <c r="R128" i="14"/>
  <c r="Q128" i="14"/>
  <c r="P128" i="14"/>
  <c r="O128" i="14"/>
  <c r="N128" i="14"/>
  <c r="M128" i="14"/>
  <c r="L128" i="14"/>
  <c r="K128" i="14"/>
  <c r="J128" i="14"/>
  <c r="I128" i="14"/>
  <c r="H128" i="14"/>
  <c r="G128" i="14"/>
  <c r="F128" i="14"/>
  <c r="E128" i="14"/>
  <c r="D128" i="14"/>
  <c r="C128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AC95" i="14"/>
  <c r="AB95" i="14"/>
  <c r="AA95" i="14"/>
  <c r="Z95" i="14"/>
  <c r="Y95" i="14"/>
  <c r="X95" i="14"/>
  <c r="W95" i="14"/>
  <c r="V95" i="14"/>
  <c r="U95" i="14"/>
  <c r="T95" i="14"/>
  <c r="S95" i="14"/>
  <c r="R95" i="14"/>
  <c r="Q95" i="14"/>
  <c r="P95" i="14"/>
  <c r="O95" i="14"/>
  <c r="N95" i="14"/>
  <c r="M95" i="14"/>
  <c r="L95" i="14"/>
  <c r="K95" i="14"/>
  <c r="J95" i="14"/>
  <c r="I95" i="14"/>
  <c r="H95" i="14"/>
  <c r="G95" i="14"/>
  <c r="F95" i="14"/>
  <c r="E95" i="14"/>
  <c r="D95" i="14"/>
  <c r="C95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AC62" i="14"/>
  <c r="AB62" i="14"/>
  <c r="AA62" i="14"/>
  <c r="Z62" i="14"/>
  <c r="Y62" i="14"/>
  <c r="X62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O45" i="14"/>
  <c r="B45" i="14"/>
  <c r="O44" i="14"/>
  <c r="B44" i="14"/>
  <c r="O43" i="14"/>
  <c r="B43" i="14"/>
  <c r="O42" i="14"/>
  <c r="B42" i="14"/>
  <c r="O41" i="14"/>
  <c r="B41" i="14"/>
  <c r="O40" i="14"/>
  <c r="B40" i="14"/>
  <c r="O39" i="14"/>
  <c r="B39" i="14"/>
  <c r="O38" i="14"/>
  <c r="B38" i="14"/>
  <c r="O37" i="14"/>
  <c r="B37" i="14"/>
  <c r="O36" i="14"/>
  <c r="B36" i="14"/>
  <c r="O35" i="14"/>
  <c r="B35" i="14"/>
  <c r="O34" i="14"/>
  <c r="B34" i="14"/>
  <c r="O33" i="14"/>
  <c r="B33" i="14"/>
  <c r="O32" i="14"/>
  <c r="B32" i="14"/>
  <c r="O31" i="14"/>
  <c r="B31" i="14"/>
  <c r="O30" i="14"/>
  <c r="O29" i="14"/>
  <c r="B29" i="14"/>
  <c r="O28" i="14"/>
  <c r="B28" i="14"/>
  <c r="O27" i="14"/>
  <c r="B27" i="14"/>
  <c r="O26" i="14"/>
  <c r="B26" i="14"/>
  <c r="O25" i="14"/>
  <c r="B25" i="14"/>
  <c r="B24" i="14"/>
  <c r="O23" i="14"/>
  <c r="B23" i="14"/>
  <c r="O22" i="14"/>
  <c r="B22" i="14"/>
  <c r="O21" i="14"/>
  <c r="B21" i="14"/>
  <c r="O20" i="14"/>
  <c r="B20" i="14"/>
  <c r="O19" i="14"/>
  <c r="E19" i="14"/>
  <c r="D19" i="14"/>
  <c r="B19" i="14"/>
  <c r="Q18" i="14"/>
  <c r="O18" i="14"/>
  <c r="B18" i="14"/>
  <c r="Q17" i="14"/>
  <c r="R17" i="14" s="1"/>
  <c r="O17" i="14"/>
  <c r="B17" i="14"/>
  <c r="Q16" i="14"/>
  <c r="O16" i="14"/>
  <c r="E16" i="14"/>
  <c r="G16" i="14" s="1"/>
  <c r="D16" i="14"/>
  <c r="F16" i="14" s="1"/>
  <c r="B16" i="14"/>
  <c r="Q15" i="14"/>
  <c r="R15" i="14" s="1"/>
  <c r="O15" i="14"/>
  <c r="E15" i="14"/>
  <c r="D15" i="14"/>
  <c r="B15" i="14"/>
  <c r="Q14" i="14"/>
  <c r="O14" i="14"/>
  <c r="E14" i="14"/>
  <c r="D14" i="14"/>
  <c r="B14" i="14"/>
  <c r="O13" i="14"/>
  <c r="B13" i="14"/>
  <c r="Q12" i="14"/>
  <c r="R12" i="14" s="1"/>
  <c r="O12" i="14"/>
  <c r="B12" i="14"/>
  <c r="Q11" i="14"/>
  <c r="R11" i="14" s="1"/>
  <c r="O11" i="14"/>
  <c r="E11" i="14"/>
  <c r="D11" i="14"/>
  <c r="F11" i="14" s="1"/>
  <c r="B11" i="14"/>
  <c r="Q10" i="14"/>
  <c r="R10" i="14" s="1"/>
  <c r="O10" i="14"/>
  <c r="B10" i="14"/>
  <c r="R9" i="14"/>
  <c r="Q9" i="14"/>
  <c r="O9" i="14"/>
  <c r="B9" i="14"/>
  <c r="O8" i="14"/>
  <c r="E8" i="14"/>
  <c r="D8" i="14"/>
  <c r="B8" i="14"/>
  <c r="O7" i="14"/>
  <c r="D7" i="14"/>
  <c r="B7" i="14"/>
  <c r="Q6" i="14"/>
  <c r="O6" i="14"/>
  <c r="E6" i="14"/>
  <c r="D6" i="14"/>
  <c r="F6" i="14" s="1"/>
  <c r="B6" i="14"/>
  <c r="Q5" i="14"/>
  <c r="R5" i="14" s="1"/>
  <c r="O5" i="14"/>
  <c r="B5" i="14"/>
  <c r="Q4" i="14"/>
  <c r="O4" i="14"/>
  <c r="E4" i="14"/>
  <c r="D4" i="14"/>
  <c r="F4" i="14" s="1"/>
  <c r="B4" i="14"/>
  <c r="Q3" i="14"/>
  <c r="O3" i="14"/>
  <c r="E3" i="14"/>
  <c r="D3" i="14"/>
  <c r="F3" i="14" s="1"/>
  <c r="B3" i="14"/>
  <c r="R5" i="15" l="1"/>
  <c r="R10" i="15"/>
  <c r="R15" i="15"/>
  <c r="R12" i="15"/>
  <c r="J21" i="14"/>
  <c r="K21" i="14"/>
  <c r="J22" i="14"/>
  <c r="K21" i="15"/>
  <c r="G3" i="15"/>
  <c r="R4" i="15"/>
  <c r="R6" i="15"/>
  <c r="F15" i="15"/>
  <c r="F19" i="15"/>
  <c r="K11" i="15"/>
  <c r="R16" i="15"/>
  <c r="F7" i="15"/>
  <c r="R14" i="14"/>
  <c r="R16" i="14"/>
  <c r="R18" i="14"/>
  <c r="K22" i="14"/>
  <c r="G19" i="14"/>
  <c r="F14" i="14"/>
  <c r="G14" i="14"/>
  <c r="G15" i="14"/>
  <c r="F8" i="14"/>
  <c r="G4" i="14"/>
  <c r="G8" i="14"/>
  <c r="F7" i="14"/>
  <c r="G6" i="14"/>
  <c r="G3" i="14"/>
  <c r="R4" i="14"/>
  <c r="R6" i="14"/>
  <c r="F15" i="14"/>
  <c r="F19" i="14"/>
  <c r="R3" i="14"/>
  <c r="G11" i="14"/>
  <c r="T3" i="13"/>
  <c r="T4" i="13"/>
  <c r="T5" i="13"/>
  <c r="T6" i="13"/>
  <c r="T9" i="13"/>
  <c r="T10" i="13"/>
  <c r="T11" i="13"/>
  <c r="T12" i="13"/>
  <c r="T14" i="13"/>
  <c r="T15" i="13"/>
  <c r="T16" i="13"/>
  <c r="T17" i="13"/>
  <c r="T18" i="13"/>
  <c r="F168" i="13"/>
  <c r="E168" i="13"/>
  <c r="D168" i="13"/>
  <c r="C168" i="13"/>
  <c r="B168" i="13"/>
  <c r="A168" i="13"/>
  <c r="A164" i="13"/>
  <c r="E160" i="13"/>
  <c r="D160" i="13"/>
  <c r="C160" i="13"/>
  <c r="B160" i="13"/>
  <c r="A160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AC128" i="13"/>
  <c r="AB128" i="13"/>
  <c r="AA128" i="13"/>
  <c r="Z128" i="13"/>
  <c r="Y128" i="13"/>
  <c r="X128" i="13"/>
  <c r="W128" i="13"/>
  <c r="V128" i="13"/>
  <c r="U128" i="13"/>
  <c r="T128" i="13"/>
  <c r="S128" i="13"/>
  <c r="R128" i="13"/>
  <c r="Q128" i="13"/>
  <c r="P128" i="13"/>
  <c r="O128" i="13"/>
  <c r="N128" i="13"/>
  <c r="M128" i="13"/>
  <c r="L128" i="13"/>
  <c r="K128" i="13"/>
  <c r="J128" i="13"/>
  <c r="I128" i="13"/>
  <c r="H128" i="13"/>
  <c r="G128" i="13"/>
  <c r="F128" i="13"/>
  <c r="E128" i="13"/>
  <c r="D128" i="13"/>
  <c r="C128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AC95" i="13"/>
  <c r="AB95" i="13"/>
  <c r="AA95" i="13"/>
  <c r="Z95" i="13"/>
  <c r="Y95" i="13"/>
  <c r="X95" i="13"/>
  <c r="W95" i="13"/>
  <c r="V95" i="13"/>
  <c r="U95" i="13"/>
  <c r="T95" i="13"/>
  <c r="S95" i="13"/>
  <c r="R95" i="13"/>
  <c r="Q95" i="13"/>
  <c r="P95" i="13"/>
  <c r="O95" i="13"/>
  <c r="N95" i="13"/>
  <c r="M95" i="13"/>
  <c r="L95" i="13"/>
  <c r="K95" i="13"/>
  <c r="J95" i="13"/>
  <c r="I95" i="13"/>
  <c r="H95" i="13"/>
  <c r="G95" i="13"/>
  <c r="F95" i="13"/>
  <c r="E95" i="13"/>
  <c r="D95" i="13"/>
  <c r="C95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AC62" i="13"/>
  <c r="AB62" i="13"/>
  <c r="AA62" i="13"/>
  <c r="Z62" i="13"/>
  <c r="Y62" i="13"/>
  <c r="X62" i="13"/>
  <c r="W62" i="13"/>
  <c r="V62" i="13"/>
  <c r="U62" i="13"/>
  <c r="T62" i="13"/>
  <c r="S62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O45" i="13"/>
  <c r="B45" i="13"/>
  <c r="O44" i="13"/>
  <c r="B44" i="13"/>
  <c r="O43" i="13"/>
  <c r="B43" i="13"/>
  <c r="O42" i="13"/>
  <c r="B42" i="13"/>
  <c r="O41" i="13"/>
  <c r="B41" i="13"/>
  <c r="O40" i="13"/>
  <c r="B40" i="13"/>
  <c r="O39" i="13"/>
  <c r="B39" i="13"/>
  <c r="O38" i="13"/>
  <c r="B38" i="13"/>
  <c r="O37" i="13"/>
  <c r="B37" i="13"/>
  <c r="O36" i="13"/>
  <c r="B36" i="13"/>
  <c r="O35" i="13"/>
  <c r="B35" i="13"/>
  <c r="O34" i="13"/>
  <c r="B34" i="13"/>
  <c r="O33" i="13"/>
  <c r="B33" i="13"/>
  <c r="O32" i="13"/>
  <c r="B32" i="13"/>
  <c r="O31" i="13"/>
  <c r="B31" i="13"/>
  <c r="O30" i="13"/>
  <c r="O29" i="13"/>
  <c r="B29" i="13"/>
  <c r="O28" i="13"/>
  <c r="B28" i="13"/>
  <c r="O27" i="13"/>
  <c r="B27" i="13"/>
  <c r="O26" i="13"/>
  <c r="B26" i="13"/>
  <c r="O25" i="13"/>
  <c r="B25" i="13"/>
  <c r="B24" i="13"/>
  <c r="O23" i="13"/>
  <c r="B23" i="13"/>
  <c r="O22" i="13"/>
  <c r="B22" i="13"/>
  <c r="O21" i="13"/>
  <c r="B21" i="13"/>
  <c r="O20" i="13"/>
  <c r="B20" i="13"/>
  <c r="O19" i="13"/>
  <c r="E19" i="13"/>
  <c r="D19" i="13"/>
  <c r="B19" i="13"/>
  <c r="Q18" i="13"/>
  <c r="R18" i="13" s="1"/>
  <c r="O18" i="13"/>
  <c r="B18" i="13"/>
  <c r="Q17" i="13"/>
  <c r="R17" i="13" s="1"/>
  <c r="O17" i="13"/>
  <c r="B17" i="13"/>
  <c r="Q16" i="13"/>
  <c r="O16" i="13"/>
  <c r="E16" i="13"/>
  <c r="D16" i="13"/>
  <c r="B16" i="13"/>
  <c r="Q15" i="13"/>
  <c r="O15" i="13"/>
  <c r="E15" i="13"/>
  <c r="D15" i="13"/>
  <c r="B15" i="13"/>
  <c r="Q14" i="13"/>
  <c r="O14" i="13"/>
  <c r="E14" i="13"/>
  <c r="D14" i="13"/>
  <c r="B14" i="13"/>
  <c r="O13" i="13"/>
  <c r="B13" i="13"/>
  <c r="Q12" i="13"/>
  <c r="O12" i="13"/>
  <c r="B12" i="13"/>
  <c r="Q11" i="13"/>
  <c r="R11" i="13" s="1"/>
  <c r="O11" i="13"/>
  <c r="E11" i="13"/>
  <c r="G11" i="13" s="1"/>
  <c r="D11" i="13"/>
  <c r="B11" i="13"/>
  <c r="Q10" i="13"/>
  <c r="O10" i="13"/>
  <c r="B10" i="13"/>
  <c r="Q9" i="13"/>
  <c r="O9" i="13"/>
  <c r="B9" i="13"/>
  <c r="O8" i="13"/>
  <c r="E8" i="13"/>
  <c r="G8" i="13" s="1"/>
  <c r="D8" i="13"/>
  <c r="F8" i="13" s="1"/>
  <c r="B8" i="13"/>
  <c r="O7" i="13"/>
  <c r="D7" i="13"/>
  <c r="B7" i="13"/>
  <c r="Q6" i="13"/>
  <c r="O6" i="13"/>
  <c r="E6" i="13"/>
  <c r="D6" i="13"/>
  <c r="F6" i="13" s="1"/>
  <c r="B6" i="13"/>
  <c r="Q5" i="13"/>
  <c r="R5" i="13" s="1"/>
  <c r="O5" i="13"/>
  <c r="B5" i="13"/>
  <c r="Q4" i="13"/>
  <c r="R4" i="13" s="1"/>
  <c r="O4" i="13"/>
  <c r="E4" i="13"/>
  <c r="G4" i="13" s="1"/>
  <c r="D4" i="13"/>
  <c r="F4" i="13" s="1"/>
  <c r="B4" i="13"/>
  <c r="Q3" i="13"/>
  <c r="R3" i="13" s="1"/>
  <c r="O3" i="13"/>
  <c r="E3" i="13"/>
  <c r="D3" i="13"/>
  <c r="B3" i="13"/>
  <c r="T3" i="12"/>
  <c r="T4" i="12"/>
  <c r="T5" i="12"/>
  <c r="T6" i="12"/>
  <c r="T9" i="12"/>
  <c r="T10" i="12"/>
  <c r="T11" i="12"/>
  <c r="T12" i="12"/>
  <c r="T14" i="12"/>
  <c r="T15" i="12"/>
  <c r="T16" i="12"/>
  <c r="T17" i="12"/>
  <c r="T18" i="12"/>
  <c r="K3" i="12"/>
  <c r="K4" i="12"/>
  <c r="K6" i="12"/>
  <c r="K8" i="12"/>
  <c r="K11" i="12"/>
  <c r="K14" i="12"/>
  <c r="K15" i="12"/>
  <c r="K16" i="12"/>
  <c r="K19" i="12"/>
  <c r="J3" i="12"/>
  <c r="J4" i="12"/>
  <c r="J6" i="12"/>
  <c r="J7" i="12"/>
  <c r="J8" i="12"/>
  <c r="J11" i="12"/>
  <c r="J14" i="12"/>
  <c r="J15" i="12"/>
  <c r="J16" i="12"/>
  <c r="J19" i="12"/>
  <c r="F168" i="12"/>
  <c r="E168" i="12"/>
  <c r="D168" i="12"/>
  <c r="C168" i="12"/>
  <c r="B168" i="12"/>
  <c r="A168" i="12"/>
  <c r="A164" i="12"/>
  <c r="E160" i="12"/>
  <c r="D160" i="12"/>
  <c r="C160" i="12"/>
  <c r="B160" i="12"/>
  <c r="A160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AC128" i="12"/>
  <c r="AB128" i="12"/>
  <c r="AA128" i="12"/>
  <c r="Z128" i="12"/>
  <c r="Y128" i="12"/>
  <c r="X128" i="12"/>
  <c r="W128" i="12"/>
  <c r="V128" i="12"/>
  <c r="U128" i="12"/>
  <c r="T128" i="12"/>
  <c r="S128" i="12"/>
  <c r="R128" i="12"/>
  <c r="Q128" i="12"/>
  <c r="P128" i="12"/>
  <c r="O128" i="12"/>
  <c r="N128" i="12"/>
  <c r="M128" i="12"/>
  <c r="L128" i="12"/>
  <c r="K128" i="12"/>
  <c r="J128" i="12"/>
  <c r="I128" i="12"/>
  <c r="H128" i="12"/>
  <c r="G128" i="12"/>
  <c r="F128" i="12"/>
  <c r="E128" i="12"/>
  <c r="D128" i="12"/>
  <c r="C128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AC95" i="12"/>
  <c r="AB95" i="12"/>
  <c r="AA95" i="12"/>
  <c r="Z95" i="12"/>
  <c r="Y95" i="12"/>
  <c r="X95" i="12"/>
  <c r="W95" i="12"/>
  <c r="V95" i="12"/>
  <c r="U95" i="12"/>
  <c r="T95" i="12"/>
  <c r="S95" i="12"/>
  <c r="R95" i="12"/>
  <c r="Q95" i="12"/>
  <c r="P95" i="12"/>
  <c r="O95" i="12"/>
  <c r="N95" i="12"/>
  <c r="M95" i="12"/>
  <c r="L95" i="12"/>
  <c r="K95" i="12"/>
  <c r="J95" i="12"/>
  <c r="I95" i="12"/>
  <c r="H95" i="12"/>
  <c r="G95" i="12"/>
  <c r="F95" i="12"/>
  <c r="E95" i="12"/>
  <c r="D95" i="12"/>
  <c r="C95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O45" i="12"/>
  <c r="B45" i="12"/>
  <c r="O44" i="12"/>
  <c r="B44" i="12"/>
  <c r="O43" i="12"/>
  <c r="B43" i="12"/>
  <c r="O42" i="12"/>
  <c r="B42" i="12"/>
  <c r="O41" i="12"/>
  <c r="B41" i="12"/>
  <c r="O40" i="12"/>
  <c r="B40" i="12"/>
  <c r="O39" i="12"/>
  <c r="B39" i="12"/>
  <c r="O38" i="12"/>
  <c r="B38" i="12"/>
  <c r="O37" i="12"/>
  <c r="B37" i="12"/>
  <c r="O36" i="12"/>
  <c r="B36" i="12"/>
  <c r="O35" i="12"/>
  <c r="B35" i="12"/>
  <c r="O34" i="12"/>
  <c r="B34" i="12"/>
  <c r="O33" i="12"/>
  <c r="B33" i="12"/>
  <c r="O32" i="12"/>
  <c r="B32" i="12"/>
  <c r="O31" i="12"/>
  <c r="B31" i="12"/>
  <c r="O30" i="12"/>
  <c r="O29" i="12"/>
  <c r="B29" i="12"/>
  <c r="O28" i="12"/>
  <c r="B28" i="12"/>
  <c r="O27" i="12"/>
  <c r="B27" i="12"/>
  <c r="O26" i="12"/>
  <c r="B26" i="12"/>
  <c r="O25" i="12"/>
  <c r="B25" i="12"/>
  <c r="B24" i="12"/>
  <c r="O23" i="12"/>
  <c r="B23" i="12"/>
  <c r="O22" i="12"/>
  <c r="B22" i="12"/>
  <c r="O21" i="12"/>
  <c r="B21" i="12"/>
  <c r="O20" i="12"/>
  <c r="B20" i="12"/>
  <c r="O19" i="12"/>
  <c r="E19" i="12"/>
  <c r="D19" i="12"/>
  <c r="B19" i="12"/>
  <c r="Q18" i="12"/>
  <c r="O18" i="12"/>
  <c r="B18" i="12"/>
  <c r="Q17" i="12"/>
  <c r="R17" i="12" s="1"/>
  <c r="O17" i="12"/>
  <c r="B17" i="12"/>
  <c r="R16" i="12"/>
  <c r="Q16" i="12"/>
  <c r="O16" i="12"/>
  <c r="E16" i="12"/>
  <c r="G16" i="12" s="1"/>
  <c r="D16" i="12"/>
  <c r="B16" i="12"/>
  <c r="Q15" i="12"/>
  <c r="O15" i="12"/>
  <c r="E15" i="12"/>
  <c r="D15" i="12"/>
  <c r="B15" i="12"/>
  <c r="Q14" i="12"/>
  <c r="O14" i="12"/>
  <c r="E14" i="12"/>
  <c r="K22" i="12" s="1"/>
  <c r="D14" i="12"/>
  <c r="F14" i="12" s="1"/>
  <c r="B14" i="12"/>
  <c r="O13" i="12"/>
  <c r="B13" i="12"/>
  <c r="Q12" i="12"/>
  <c r="O12" i="12"/>
  <c r="B12" i="12"/>
  <c r="R11" i="12"/>
  <c r="Q11" i="12"/>
  <c r="O11" i="12"/>
  <c r="E11" i="12"/>
  <c r="G11" i="12" s="1"/>
  <c r="D11" i="12"/>
  <c r="B11" i="12"/>
  <c r="Q10" i="12"/>
  <c r="O10" i="12"/>
  <c r="B10" i="12"/>
  <c r="Q9" i="12"/>
  <c r="O9" i="12"/>
  <c r="B9" i="12"/>
  <c r="O8" i="12"/>
  <c r="E8" i="12"/>
  <c r="G8" i="12" s="1"/>
  <c r="D8" i="12"/>
  <c r="B8" i="12"/>
  <c r="O7" i="12"/>
  <c r="D7" i="12"/>
  <c r="B7" i="12"/>
  <c r="Q6" i="12"/>
  <c r="O6" i="12"/>
  <c r="E6" i="12"/>
  <c r="D6" i="12"/>
  <c r="B6" i="12"/>
  <c r="Q5" i="12"/>
  <c r="R5" i="12" s="1"/>
  <c r="O5" i="12"/>
  <c r="B5" i="12"/>
  <c r="Q4" i="12"/>
  <c r="O4" i="12"/>
  <c r="E4" i="12"/>
  <c r="D4" i="12"/>
  <c r="B4" i="12"/>
  <c r="Q3" i="12"/>
  <c r="R3" i="12" s="1"/>
  <c r="O3" i="12"/>
  <c r="G3" i="12"/>
  <c r="F3" i="12"/>
  <c r="E3" i="12"/>
  <c r="D3" i="12"/>
  <c r="B3" i="12"/>
  <c r="T3" i="11"/>
  <c r="T4" i="11"/>
  <c r="T5" i="11"/>
  <c r="T6" i="11"/>
  <c r="T9" i="11"/>
  <c r="T10" i="11"/>
  <c r="T11" i="11"/>
  <c r="T12" i="11"/>
  <c r="T14" i="11"/>
  <c r="T15" i="11"/>
  <c r="T16" i="11"/>
  <c r="T17" i="11"/>
  <c r="T18" i="11"/>
  <c r="K16" i="11"/>
  <c r="K15" i="11"/>
  <c r="K14" i="11"/>
  <c r="K11" i="11"/>
  <c r="K8" i="11"/>
  <c r="K6" i="11"/>
  <c r="K4" i="11"/>
  <c r="K3" i="11"/>
  <c r="K19" i="11"/>
  <c r="J16" i="11"/>
  <c r="J15" i="11"/>
  <c r="J14" i="11"/>
  <c r="J11" i="11"/>
  <c r="J8" i="11"/>
  <c r="J7" i="11"/>
  <c r="J6" i="11"/>
  <c r="J4" i="11"/>
  <c r="J3" i="11"/>
  <c r="J19" i="11"/>
  <c r="F168" i="11"/>
  <c r="E168" i="11"/>
  <c r="D168" i="11"/>
  <c r="C168" i="11"/>
  <c r="B168" i="11"/>
  <c r="A168" i="11"/>
  <c r="A164" i="11"/>
  <c r="E160" i="11"/>
  <c r="D160" i="11"/>
  <c r="C160" i="11"/>
  <c r="B160" i="11"/>
  <c r="A160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AC128" i="11"/>
  <c r="AB128" i="11"/>
  <c r="AA128" i="11"/>
  <c r="Z128" i="11"/>
  <c r="Y128" i="11"/>
  <c r="X128" i="11"/>
  <c r="W128" i="11"/>
  <c r="V128" i="11"/>
  <c r="U128" i="11"/>
  <c r="T128" i="11"/>
  <c r="S128" i="11"/>
  <c r="R128" i="11"/>
  <c r="Q128" i="11"/>
  <c r="P128" i="11"/>
  <c r="O128" i="11"/>
  <c r="N128" i="11"/>
  <c r="M128" i="11"/>
  <c r="L128" i="11"/>
  <c r="K128" i="11"/>
  <c r="J128" i="11"/>
  <c r="I128" i="11"/>
  <c r="H128" i="11"/>
  <c r="G128" i="11"/>
  <c r="F128" i="11"/>
  <c r="E128" i="11"/>
  <c r="D128" i="11"/>
  <c r="C128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C95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O45" i="11"/>
  <c r="B45" i="11"/>
  <c r="O44" i="11"/>
  <c r="B44" i="11"/>
  <c r="O43" i="11"/>
  <c r="B43" i="11"/>
  <c r="O42" i="11"/>
  <c r="B42" i="11"/>
  <c r="O41" i="11"/>
  <c r="B41" i="11"/>
  <c r="O40" i="11"/>
  <c r="B40" i="11"/>
  <c r="O39" i="11"/>
  <c r="B39" i="11"/>
  <c r="O38" i="11"/>
  <c r="B38" i="11"/>
  <c r="O37" i="11"/>
  <c r="B37" i="11"/>
  <c r="O36" i="11"/>
  <c r="B36" i="11"/>
  <c r="O35" i="11"/>
  <c r="B35" i="11"/>
  <c r="O34" i="11"/>
  <c r="B34" i="11"/>
  <c r="O33" i="11"/>
  <c r="B33" i="11"/>
  <c r="O32" i="11"/>
  <c r="B32" i="11"/>
  <c r="O31" i="11"/>
  <c r="B31" i="11"/>
  <c r="O30" i="11"/>
  <c r="O29" i="11"/>
  <c r="B29" i="11"/>
  <c r="O28" i="11"/>
  <c r="B28" i="11"/>
  <c r="O27" i="11"/>
  <c r="B27" i="11"/>
  <c r="O26" i="11"/>
  <c r="B26" i="11"/>
  <c r="O25" i="11"/>
  <c r="B25" i="11"/>
  <c r="B24" i="11"/>
  <c r="O23" i="11"/>
  <c r="B23" i="11"/>
  <c r="O22" i="11"/>
  <c r="B22" i="11"/>
  <c r="O21" i="11"/>
  <c r="B21" i="11"/>
  <c r="O20" i="11"/>
  <c r="B20" i="11"/>
  <c r="O19" i="11"/>
  <c r="E19" i="11"/>
  <c r="D19" i="11"/>
  <c r="B19" i="11"/>
  <c r="Q18" i="11"/>
  <c r="O18" i="11"/>
  <c r="B18" i="11"/>
  <c r="Q17" i="11"/>
  <c r="R17" i="11" s="1"/>
  <c r="O17" i="11"/>
  <c r="B17" i="11"/>
  <c r="Q16" i="11"/>
  <c r="R16" i="11" s="1"/>
  <c r="O16" i="11"/>
  <c r="E16" i="11"/>
  <c r="G16" i="11" s="1"/>
  <c r="D16" i="11"/>
  <c r="B16" i="11"/>
  <c r="R15" i="11"/>
  <c r="Q15" i="11"/>
  <c r="O15" i="11"/>
  <c r="E15" i="11"/>
  <c r="D15" i="11"/>
  <c r="B15" i="11"/>
  <c r="Q14" i="11"/>
  <c r="O14" i="11"/>
  <c r="E14" i="11"/>
  <c r="D14" i="11"/>
  <c r="B14" i="11"/>
  <c r="O13" i="11"/>
  <c r="B13" i="11"/>
  <c r="R12" i="11"/>
  <c r="Q12" i="11"/>
  <c r="O12" i="11"/>
  <c r="B12" i="11"/>
  <c r="Q11" i="11"/>
  <c r="O11" i="11"/>
  <c r="E11" i="11"/>
  <c r="G11" i="11" s="1"/>
  <c r="D11" i="11"/>
  <c r="B11" i="11"/>
  <c r="Q10" i="11"/>
  <c r="O10" i="11"/>
  <c r="B10" i="11"/>
  <c r="Q9" i="11"/>
  <c r="O9" i="11"/>
  <c r="B9" i="11"/>
  <c r="O8" i="11"/>
  <c r="E8" i="11"/>
  <c r="G8" i="11" s="1"/>
  <c r="D8" i="11"/>
  <c r="B8" i="11"/>
  <c r="O7" i="11"/>
  <c r="D7" i="11"/>
  <c r="B7" i="11"/>
  <c r="Q6" i="11"/>
  <c r="O6" i="11"/>
  <c r="E6" i="11"/>
  <c r="D6" i="11"/>
  <c r="B6" i="11"/>
  <c r="Q5" i="11"/>
  <c r="R5" i="11" s="1"/>
  <c r="O5" i="11"/>
  <c r="B5" i="11"/>
  <c r="Q4" i="11"/>
  <c r="O4" i="11"/>
  <c r="E4" i="11"/>
  <c r="D4" i="11"/>
  <c r="B4" i="11"/>
  <c r="Q3" i="11"/>
  <c r="R3" i="11" s="1"/>
  <c r="O3" i="11"/>
  <c r="E3" i="11"/>
  <c r="D3" i="11"/>
  <c r="B3" i="11"/>
  <c r="T3" i="10"/>
  <c r="T4" i="10"/>
  <c r="T5" i="10"/>
  <c r="T6" i="10"/>
  <c r="T9" i="10"/>
  <c r="T10" i="10"/>
  <c r="T11" i="10"/>
  <c r="T12" i="10"/>
  <c r="T14" i="10"/>
  <c r="T15" i="10"/>
  <c r="T16" i="10"/>
  <c r="T17" i="10"/>
  <c r="T18" i="10"/>
  <c r="K3" i="10"/>
  <c r="K4" i="10"/>
  <c r="K6" i="10"/>
  <c r="K8" i="10"/>
  <c r="K11" i="10"/>
  <c r="K14" i="10"/>
  <c r="K15" i="10"/>
  <c r="K16" i="10"/>
  <c r="K19" i="10"/>
  <c r="J3" i="10"/>
  <c r="J4" i="10"/>
  <c r="J6" i="10"/>
  <c r="J7" i="10"/>
  <c r="J8" i="10"/>
  <c r="J11" i="10"/>
  <c r="J14" i="10"/>
  <c r="J22" i="10" s="1"/>
  <c r="J15" i="10"/>
  <c r="J16" i="10"/>
  <c r="J19" i="10"/>
  <c r="F168" i="10"/>
  <c r="E168" i="10"/>
  <c r="D168" i="10"/>
  <c r="C168" i="10"/>
  <c r="B168" i="10"/>
  <c r="A168" i="10"/>
  <c r="A164" i="10"/>
  <c r="E160" i="10"/>
  <c r="D160" i="10"/>
  <c r="C160" i="10"/>
  <c r="B160" i="10"/>
  <c r="A160" i="10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AC128" i="10"/>
  <c r="AB128" i="10"/>
  <c r="AA128" i="10"/>
  <c r="Z128" i="10"/>
  <c r="Y128" i="10"/>
  <c r="X128" i="10"/>
  <c r="W128" i="10"/>
  <c r="V128" i="10"/>
  <c r="U128" i="10"/>
  <c r="T128" i="10"/>
  <c r="S128" i="10"/>
  <c r="R128" i="10"/>
  <c r="Q128" i="10"/>
  <c r="P128" i="10"/>
  <c r="O128" i="10"/>
  <c r="N128" i="10"/>
  <c r="M128" i="10"/>
  <c r="L128" i="10"/>
  <c r="K128" i="10"/>
  <c r="J128" i="10"/>
  <c r="I128" i="10"/>
  <c r="H128" i="10"/>
  <c r="G128" i="10"/>
  <c r="F128" i="10"/>
  <c r="E128" i="10"/>
  <c r="D128" i="10"/>
  <c r="C128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AC95" i="10"/>
  <c r="AB95" i="10"/>
  <c r="AA95" i="10"/>
  <c r="Z95" i="10"/>
  <c r="Y95" i="10"/>
  <c r="X95" i="10"/>
  <c r="W95" i="10"/>
  <c r="V95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O45" i="10"/>
  <c r="B45" i="10"/>
  <c r="O44" i="10"/>
  <c r="B44" i="10"/>
  <c r="O43" i="10"/>
  <c r="B43" i="10"/>
  <c r="O42" i="10"/>
  <c r="B42" i="10"/>
  <c r="O41" i="10"/>
  <c r="B41" i="10"/>
  <c r="O40" i="10"/>
  <c r="B40" i="10"/>
  <c r="O39" i="10"/>
  <c r="B39" i="10"/>
  <c r="O38" i="10"/>
  <c r="B38" i="10"/>
  <c r="O37" i="10"/>
  <c r="B37" i="10"/>
  <c r="O36" i="10"/>
  <c r="B36" i="10"/>
  <c r="O35" i="10"/>
  <c r="B35" i="10"/>
  <c r="O34" i="10"/>
  <c r="B34" i="10"/>
  <c r="O33" i="10"/>
  <c r="B33" i="10"/>
  <c r="O32" i="10"/>
  <c r="B32" i="10"/>
  <c r="O31" i="10"/>
  <c r="B31" i="10"/>
  <c r="O30" i="10"/>
  <c r="O29" i="10"/>
  <c r="B29" i="10"/>
  <c r="O28" i="10"/>
  <c r="B28" i="10"/>
  <c r="O27" i="10"/>
  <c r="B27" i="10"/>
  <c r="O26" i="10"/>
  <c r="B26" i="10"/>
  <c r="O25" i="10"/>
  <c r="B25" i="10"/>
  <c r="B24" i="10"/>
  <c r="O23" i="10"/>
  <c r="B23" i="10"/>
  <c r="O22" i="10"/>
  <c r="B22" i="10"/>
  <c r="O21" i="10"/>
  <c r="B21" i="10"/>
  <c r="O20" i="10"/>
  <c r="B20" i="10"/>
  <c r="O19" i="10"/>
  <c r="E19" i="10"/>
  <c r="G19" i="10" s="1"/>
  <c r="D19" i="10"/>
  <c r="F19" i="10" s="1"/>
  <c r="B19" i="10"/>
  <c r="Q18" i="10"/>
  <c r="O18" i="10"/>
  <c r="B18" i="10"/>
  <c r="R17" i="10"/>
  <c r="Q17" i="10"/>
  <c r="O17" i="10"/>
  <c r="B17" i="10"/>
  <c r="Q16" i="10"/>
  <c r="O16" i="10"/>
  <c r="E16" i="10"/>
  <c r="D16" i="10"/>
  <c r="B16" i="10"/>
  <c r="Q15" i="10"/>
  <c r="O15" i="10"/>
  <c r="F15" i="10"/>
  <c r="E15" i="10"/>
  <c r="D15" i="10"/>
  <c r="B15" i="10"/>
  <c r="Q14" i="10"/>
  <c r="O14" i="10"/>
  <c r="K22" i="10"/>
  <c r="G14" i="10"/>
  <c r="E14" i="10"/>
  <c r="D14" i="10"/>
  <c r="F14" i="10" s="1"/>
  <c r="B14" i="10"/>
  <c r="O13" i="10"/>
  <c r="B13" i="10"/>
  <c r="Q12" i="10"/>
  <c r="O12" i="10"/>
  <c r="B12" i="10"/>
  <c r="Q11" i="10"/>
  <c r="O11" i="10"/>
  <c r="E11" i="10"/>
  <c r="D11" i="10"/>
  <c r="B11" i="10"/>
  <c r="Q10" i="10"/>
  <c r="R10" i="10" s="1"/>
  <c r="O10" i="10"/>
  <c r="B10" i="10"/>
  <c r="Q9" i="10"/>
  <c r="O9" i="10"/>
  <c r="B9" i="10"/>
  <c r="O8" i="10"/>
  <c r="E8" i="10"/>
  <c r="D8" i="10"/>
  <c r="B8" i="10"/>
  <c r="O7" i="10"/>
  <c r="D7" i="10"/>
  <c r="B7" i="10"/>
  <c r="Q6" i="10"/>
  <c r="O6" i="10"/>
  <c r="E6" i="10"/>
  <c r="D6" i="10"/>
  <c r="B6" i="10"/>
  <c r="Q5" i="10"/>
  <c r="O5" i="10"/>
  <c r="B5" i="10"/>
  <c r="Q4" i="10"/>
  <c r="O4" i="10"/>
  <c r="E4" i="10"/>
  <c r="D4" i="10"/>
  <c r="B4" i="10"/>
  <c r="Q3" i="10"/>
  <c r="O3" i="10"/>
  <c r="E3" i="10"/>
  <c r="D3" i="10"/>
  <c r="B3" i="10"/>
  <c r="T20" i="15" l="1"/>
  <c r="G3" i="13"/>
  <c r="G16" i="13"/>
  <c r="K21" i="13"/>
  <c r="J22" i="13"/>
  <c r="G14" i="13"/>
  <c r="K22" i="13"/>
  <c r="T20" i="14"/>
  <c r="R9" i="13"/>
  <c r="R10" i="13"/>
  <c r="R16" i="13"/>
  <c r="R12" i="13"/>
  <c r="R15" i="13"/>
  <c r="R14" i="13"/>
  <c r="G6" i="13"/>
  <c r="F3" i="13"/>
  <c r="F14" i="13"/>
  <c r="F16" i="13"/>
  <c r="F7" i="13"/>
  <c r="R6" i="13"/>
  <c r="T20" i="13"/>
  <c r="F15" i="13"/>
  <c r="F19" i="13"/>
  <c r="G15" i="13"/>
  <c r="G19" i="13"/>
  <c r="F11" i="13"/>
  <c r="R12" i="12"/>
  <c r="R9" i="12"/>
  <c r="R10" i="12"/>
  <c r="T20" i="12"/>
  <c r="R15" i="12"/>
  <c r="J22" i="12"/>
  <c r="G6" i="12"/>
  <c r="G4" i="12"/>
  <c r="G14" i="12"/>
  <c r="J21" i="12"/>
  <c r="R4" i="12"/>
  <c r="R6" i="12"/>
  <c r="F15" i="12"/>
  <c r="F19" i="12"/>
  <c r="F4" i="12"/>
  <c r="F6" i="12"/>
  <c r="F8" i="12"/>
  <c r="G15" i="12"/>
  <c r="G19" i="12"/>
  <c r="F7" i="12"/>
  <c r="F11" i="12"/>
  <c r="R14" i="12"/>
  <c r="F16" i="12"/>
  <c r="R18" i="12"/>
  <c r="R11" i="11"/>
  <c r="R10" i="11"/>
  <c r="T20" i="11"/>
  <c r="R9" i="11"/>
  <c r="K22" i="11"/>
  <c r="J22" i="11"/>
  <c r="J21" i="11"/>
  <c r="G4" i="11"/>
  <c r="F3" i="11"/>
  <c r="G3" i="11"/>
  <c r="G6" i="11"/>
  <c r="F14" i="11"/>
  <c r="G14" i="11"/>
  <c r="R4" i="11"/>
  <c r="R6" i="11"/>
  <c r="F15" i="11"/>
  <c r="F19" i="11"/>
  <c r="F4" i="11"/>
  <c r="F6" i="11"/>
  <c r="F8" i="11"/>
  <c r="G15" i="11"/>
  <c r="G19" i="11"/>
  <c r="F7" i="11"/>
  <c r="F11" i="11"/>
  <c r="R14" i="11"/>
  <c r="F16" i="11"/>
  <c r="R18" i="11"/>
  <c r="T20" i="10"/>
  <c r="R6" i="10"/>
  <c r="R18" i="10"/>
  <c r="R12" i="10"/>
  <c r="R15" i="10"/>
  <c r="R14" i="10"/>
  <c r="R4" i="10"/>
  <c r="F16" i="10"/>
  <c r="F3" i="10"/>
  <c r="F7" i="10"/>
  <c r="G3" i="10"/>
  <c r="K21" i="10"/>
  <c r="F11" i="10"/>
  <c r="J21" i="10"/>
  <c r="F4" i="10"/>
  <c r="F6" i="10"/>
  <c r="F8" i="10"/>
  <c r="R9" i="10"/>
  <c r="R11" i="10"/>
  <c r="G15" i="10"/>
  <c r="R16" i="10"/>
  <c r="G4" i="10"/>
  <c r="G6" i="10"/>
  <c r="G8" i="10"/>
  <c r="R3" i="10"/>
  <c r="R5" i="10"/>
  <c r="G11" i="10"/>
  <c r="G16" i="10"/>
  <c r="T17" i="9"/>
  <c r="T16" i="9"/>
  <c r="T15" i="9"/>
  <c r="T14" i="9"/>
  <c r="T12" i="9"/>
  <c r="T11" i="9"/>
  <c r="T10" i="9"/>
  <c r="T9" i="9"/>
  <c r="T6" i="9"/>
  <c r="T5" i="9"/>
  <c r="T4" i="9"/>
  <c r="T3" i="9"/>
  <c r="T18" i="9"/>
  <c r="K3" i="9"/>
  <c r="K4" i="9"/>
  <c r="K6" i="9"/>
  <c r="K8" i="9"/>
  <c r="K11" i="9"/>
  <c r="K14" i="9"/>
  <c r="K15" i="9"/>
  <c r="K16" i="9"/>
  <c r="K19" i="9"/>
  <c r="J16" i="9"/>
  <c r="J15" i="9"/>
  <c r="J14" i="9"/>
  <c r="J11" i="9"/>
  <c r="J8" i="9"/>
  <c r="J7" i="9"/>
  <c r="J6" i="9"/>
  <c r="J4" i="9"/>
  <c r="J3" i="9"/>
  <c r="J19" i="9"/>
  <c r="F168" i="9"/>
  <c r="E168" i="9"/>
  <c r="D168" i="9"/>
  <c r="C168" i="9"/>
  <c r="B168" i="9"/>
  <c r="A168" i="9"/>
  <c r="A164" i="9"/>
  <c r="E160" i="9"/>
  <c r="D160" i="9"/>
  <c r="C160" i="9"/>
  <c r="B160" i="9"/>
  <c r="A160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AC128" i="9"/>
  <c r="AB128" i="9"/>
  <c r="AA128" i="9"/>
  <c r="Z128" i="9"/>
  <c r="Y128" i="9"/>
  <c r="X128" i="9"/>
  <c r="W128" i="9"/>
  <c r="V128" i="9"/>
  <c r="U128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AC95" i="9"/>
  <c r="AB95" i="9"/>
  <c r="AA95" i="9"/>
  <c r="Z95" i="9"/>
  <c r="Y95" i="9"/>
  <c r="X95" i="9"/>
  <c r="W95" i="9"/>
  <c r="V95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C95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57" i="9"/>
  <c r="B56" i="9"/>
  <c r="B55" i="9"/>
  <c r="B54" i="9"/>
  <c r="B53" i="9"/>
  <c r="B52" i="9"/>
  <c r="B51" i="9"/>
  <c r="B50" i="9"/>
  <c r="B49" i="9"/>
  <c r="B48" i="9"/>
  <c r="B47" i="9"/>
  <c r="B46" i="9"/>
  <c r="O45" i="9"/>
  <c r="B45" i="9"/>
  <c r="O44" i="9"/>
  <c r="B44" i="9"/>
  <c r="O43" i="9"/>
  <c r="B43" i="9"/>
  <c r="O42" i="9"/>
  <c r="B42" i="9"/>
  <c r="O41" i="9"/>
  <c r="B41" i="9"/>
  <c r="O40" i="9"/>
  <c r="B40" i="9"/>
  <c r="O39" i="9"/>
  <c r="B39" i="9"/>
  <c r="O38" i="9"/>
  <c r="B38" i="9"/>
  <c r="O37" i="9"/>
  <c r="B37" i="9"/>
  <c r="O36" i="9"/>
  <c r="B36" i="9"/>
  <c r="O35" i="9"/>
  <c r="B35" i="9"/>
  <c r="O34" i="9"/>
  <c r="B34" i="9"/>
  <c r="O33" i="9"/>
  <c r="B33" i="9"/>
  <c r="O32" i="9"/>
  <c r="B32" i="9"/>
  <c r="O31" i="9"/>
  <c r="B31" i="9"/>
  <c r="O30" i="9"/>
  <c r="O29" i="9"/>
  <c r="B29" i="9"/>
  <c r="O28" i="9"/>
  <c r="B28" i="9"/>
  <c r="O27" i="9"/>
  <c r="B27" i="9"/>
  <c r="O26" i="9"/>
  <c r="B26" i="9"/>
  <c r="O25" i="9"/>
  <c r="B25" i="9"/>
  <c r="B24" i="9"/>
  <c r="O23" i="9"/>
  <c r="B23" i="9"/>
  <c r="O22" i="9"/>
  <c r="B22" i="9"/>
  <c r="O21" i="9"/>
  <c r="B21" i="9"/>
  <c r="O20" i="9"/>
  <c r="B20" i="9"/>
  <c r="O19" i="9"/>
  <c r="E19" i="9"/>
  <c r="D19" i="9"/>
  <c r="B19" i="9"/>
  <c r="Q18" i="9"/>
  <c r="O18" i="9"/>
  <c r="B18" i="9"/>
  <c r="Q17" i="9"/>
  <c r="O17" i="9"/>
  <c r="B17" i="9"/>
  <c r="Q16" i="9"/>
  <c r="O16" i="9"/>
  <c r="E16" i="9"/>
  <c r="G16" i="9" s="1"/>
  <c r="D16" i="9"/>
  <c r="F16" i="9" s="1"/>
  <c r="B16" i="9"/>
  <c r="Q15" i="9"/>
  <c r="O15" i="9"/>
  <c r="E15" i="9"/>
  <c r="D15" i="9"/>
  <c r="B15" i="9"/>
  <c r="Q14" i="9"/>
  <c r="O14" i="9"/>
  <c r="E14" i="9"/>
  <c r="K22" i="9" s="1"/>
  <c r="D14" i="9"/>
  <c r="B14" i="9"/>
  <c r="O13" i="9"/>
  <c r="B13" i="9"/>
  <c r="Q12" i="9"/>
  <c r="O12" i="9"/>
  <c r="B12" i="9"/>
  <c r="Q11" i="9"/>
  <c r="O11" i="9"/>
  <c r="E11" i="9"/>
  <c r="G11" i="9" s="1"/>
  <c r="D11" i="9"/>
  <c r="F11" i="9" s="1"/>
  <c r="B11" i="9"/>
  <c r="Q10" i="9"/>
  <c r="O10" i="9"/>
  <c r="B10" i="9"/>
  <c r="Q9" i="9"/>
  <c r="O9" i="9"/>
  <c r="B9" i="9"/>
  <c r="O8" i="9"/>
  <c r="E8" i="9"/>
  <c r="D8" i="9"/>
  <c r="F8" i="9" s="1"/>
  <c r="B8" i="9"/>
  <c r="O7" i="9"/>
  <c r="D7" i="9"/>
  <c r="B7" i="9"/>
  <c r="Q6" i="9"/>
  <c r="O6" i="9"/>
  <c r="E6" i="9"/>
  <c r="D6" i="9"/>
  <c r="B6" i="9"/>
  <c r="Q5" i="9"/>
  <c r="R5" i="9" s="1"/>
  <c r="O5" i="9"/>
  <c r="B5" i="9"/>
  <c r="Q4" i="9"/>
  <c r="O4" i="9"/>
  <c r="E4" i="9"/>
  <c r="D4" i="9"/>
  <c r="F4" i="9" s="1"/>
  <c r="B4" i="9"/>
  <c r="Q3" i="9"/>
  <c r="R3" i="9" s="1"/>
  <c r="O3" i="9"/>
  <c r="E3" i="9"/>
  <c r="D3" i="9"/>
  <c r="F3" i="9" s="1"/>
  <c r="B3" i="9"/>
  <c r="J21" i="13" l="1"/>
  <c r="K21" i="12"/>
  <c r="K21" i="11"/>
  <c r="R9" i="9"/>
  <c r="R16" i="9"/>
  <c r="R11" i="9"/>
  <c r="J22" i="9"/>
  <c r="G19" i="9"/>
  <c r="G4" i="9"/>
  <c r="G15" i="9"/>
  <c r="F6" i="9"/>
  <c r="F14" i="9"/>
  <c r="G6" i="9"/>
  <c r="G14" i="9"/>
  <c r="G8" i="9"/>
  <c r="J21" i="9"/>
  <c r="T20" i="9"/>
  <c r="R10" i="9"/>
  <c r="R12" i="9"/>
  <c r="R15" i="9"/>
  <c r="R17" i="9"/>
  <c r="G3" i="9"/>
  <c r="R4" i="9"/>
  <c r="R6" i="9"/>
  <c r="F15" i="9"/>
  <c r="F19" i="9"/>
  <c r="F7" i="9"/>
  <c r="R14" i="9"/>
  <c r="R18" i="9"/>
  <c r="T17" i="8"/>
  <c r="T16" i="8"/>
  <c r="T15" i="8"/>
  <c r="T14" i="8"/>
  <c r="T12" i="8"/>
  <c r="T11" i="8"/>
  <c r="T10" i="8"/>
  <c r="T9" i="8"/>
  <c r="T6" i="8"/>
  <c r="T5" i="8"/>
  <c r="T4" i="8"/>
  <c r="T3" i="8"/>
  <c r="T18" i="8"/>
  <c r="K3" i="8"/>
  <c r="K4" i="8"/>
  <c r="K6" i="8"/>
  <c r="K8" i="8"/>
  <c r="K11" i="8"/>
  <c r="K14" i="8"/>
  <c r="K15" i="8"/>
  <c r="K16" i="8"/>
  <c r="K19" i="8"/>
  <c r="J3" i="8"/>
  <c r="J4" i="8"/>
  <c r="J6" i="8"/>
  <c r="J7" i="8"/>
  <c r="J8" i="8"/>
  <c r="J11" i="8"/>
  <c r="J14" i="8"/>
  <c r="J15" i="8"/>
  <c r="J16" i="8"/>
  <c r="J19" i="8"/>
  <c r="F168" i="8"/>
  <c r="E168" i="8"/>
  <c r="D168" i="8"/>
  <c r="C168" i="8"/>
  <c r="B168" i="8"/>
  <c r="A168" i="8"/>
  <c r="A164" i="8"/>
  <c r="E160" i="8"/>
  <c r="D160" i="8"/>
  <c r="C160" i="8"/>
  <c r="B160" i="8"/>
  <c r="A160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AC128" i="8"/>
  <c r="AB128" i="8"/>
  <c r="AA128" i="8"/>
  <c r="Z128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57" i="8"/>
  <c r="B56" i="8"/>
  <c r="B55" i="8"/>
  <c r="B54" i="8"/>
  <c r="B53" i="8"/>
  <c r="B52" i="8"/>
  <c r="B51" i="8"/>
  <c r="B50" i="8"/>
  <c r="B49" i="8"/>
  <c r="B48" i="8"/>
  <c r="B47" i="8"/>
  <c r="B46" i="8"/>
  <c r="O45" i="8"/>
  <c r="B45" i="8"/>
  <c r="O44" i="8"/>
  <c r="B44" i="8"/>
  <c r="O43" i="8"/>
  <c r="B43" i="8"/>
  <c r="O42" i="8"/>
  <c r="B42" i="8"/>
  <c r="O41" i="8"/>
  <c r="B41" i="8"/>
  <c r="O40" i="8"/>
  <c r="B40" i="8"/>
  <c r="O39" i="8"/>
  <c r="B39" i="8"/>
  <c r="O38" i="8"/>
  <c r="B38" i="8"/>
  <c r="O37" i="8"/>
  <c r="B37" i="8"/>
  <c r="O36" i="8"/>
  <c r="B36" i="8"/>
  <c r="O35" i="8"/>
  <c r="B35" i="8"/>
  <c r="O34" i="8"/>
  <c r="B34" i="8"/>
  <c r="O33" i="8"/>
  <c r="B33" i="8"/>
  <c r="O32" i="8"/>
  <c r="B32" i="8"/>
  <c r="O31" i="8"/>
  <c r="B31" i="8"/>
  <c r="O30" i="8"/>
  <c r="O29" i="8"/>
  <c r="B29" i="8"/>
  <c r="O28" i="8"/>
  <c r="B28" i="8"/>
  <c r="O27" i="8"/>
  <c r="B27" i="8"/>
  <c r="O26" i="8"/>
  <c r="B26" i="8"/>
  <c r="O25" i="8"/>
  <c r="B25" i="8"/>
  <c r="B24" i="8"/>
  <c r="O23" i="8"/>
  <c r="B23" i="8"/>
  <c r="O22" i="8"/>
  <c r="B22" i="8"/>
  <c r="O21" i="8"/>
  <c r="B21" i="8"/>
  <c r="O20" i="8"/>
  <c r="B20" i="8"/>
  <c r="O19" i="8"/>
  <c r="E19" i="8"/>
  <c r="G19" i="8" s="1"/>
  <c r="D19" i="8"/>
  <c r="B19" i="8"/>
  <c r="Q18" i="8"/>
  <c r="R18" i="8" s="1"/>
  <c r="O18" i="8"/>
  <c r="B18" i="8"/>
  <c r="Q17" i="8"/>
  <c r="O17" i="8"/>
  <c r="B17" i="8"/>
  <c r="Q16" i="8"/>
  <c r="R16" i="8" s="1"/>
  <c r="O16" i="8"/>
  <c r="E16" i="8"/>
  <c r="D16" i="8"/>
  <c r="B16" i="8"/>
  <c r="Q15" i="8"/>
  <c r="R15" i="8" s="1"/>
  <c r="O15" i="8"/>
  <c r="E15" i="8"/>
  <c r="G15" i="8" s="1"/>
  <c r="D15" i="8"/>
  <c r="B15" i="8"/>
  <c r="Q14" i="8"/>
  <c r="O14" i="8"/>
  <c r="E14" i="8"/>
  <c r="G14" i="8" s="1"/>
  <c r="D14" i="8"/>
  <c r="J22" i="8" s="1"/>
  <c r="B14" i="8"/>
  <c r="O13" i="8"/>
  <c r="B13" i="8"/>
  <c r="Q12" i="8"/>
  <c r="R12" i="8" s="1"/>
  <c r="O12" i="8"/>
  <c r="B12" i="8"/>
  <c r="Q11" i="8"/>
  <c r="R11" i="8" s="1"/>
  <c r="O11" i="8"/>
  <c r="E11" i="8"/>
  <c r="G11" i="8" s="1"/>
  <c r="D11" i="8"/>
  <c r="F11" i="8" s="1"/>
  <c r="B11" i="8"/>
  <c r="Q10" i="8"/>
  <c r="O10" i="8"/>
  <c r="B10" i="8"/>
  <c r="Q9" i="8"/>
  <c r="O9" i="8"/>
  <c r="B9" i="8"/>
  <c r="O8" i="8"/>
  <c r="E8" i="8"/>
  <c r="G8" i="8" s="1"/>
  <c r="D8" i="8"/>
  <c r="F8" i="8" s="1"/>
  <c r="B8" i="8"/>
  <c r="O7" i="8"/>
  <c r="D7" i="8"/>
  <c r="B7" i="8"/>
  <c r="Q6" i="8"/>
  <c r="O6" i="8"/>
  <c r="E6" i="8"/>
  <c r="G6" i="8" s="1"/>
  <c r="D6" i="8"/>
  <c r="F6" i="8" s="1"/>
  <c r="B6" i="8"/>
  <c r="Q5" i="8"/>
  <c r="O5" i="8"/>
  <c r="B5" i="8"/>
  <c r="Q4" i="8"/>
  <c r="R4" i="8" s="1"/>
  <c r="O4" i="8"/>
  <c r="E4" i="8"/>
  <c r="G4" i="8" s="1"/>
  <c r="D4" i="8"/>
  <c r="F4" i="8" s="1"/>
  <c r="B4" i="8"/>
  <c r="Q3" i="8"/>
  <c r="O3" i="8"/>
  <c r="E3" i="8"/>
  <c r="D3" i="8"/>
  <c r="F3" i="8" s="1"/>
  <c r="B3" i="8"/>
  <c r="K21" i="9" l="1"/>
  <c r="R14" i="8"/>
  <c r="R9" i="8"/>
  <c r="G16" i="8"/>
  <c r="F16" i="8"/>
  <c r="F7" i="8"/>
  <c r="R3" i="8"/>
  <c r="R5" i="8"/>
  <c r="F14" i="8"/>
  <c r="R10" i="8"/>
  <c r="R17" i="8"/>
  <c r="R6" i="8"/>
  <c r="J21" i="8"/>
  <c r="K22" i="8"/>
  <c r="F15" i="8"/>
  <c r="F19" i="8"/>
  <c r="G3" i="8"/>
  <c r="T3" i="7"/>
  <c r="T4" i="7"/>
  <c r="T5" i="7"/>
  <c r="T6" i="7"/>
  <c r="T9" i="7"/>
  <c r="T10" i="7"/>
  <c r="T11" i="7"/>
  <c r="T12" i="7"/>
  <c r="T14" i="7"/>
  <c r="T15" i="7"/>
  <c r="T16" i="7"/>
  <c r="T17" i="7"/>
  <c r="T18" i="7"/>
  <c r="K3" i="7"/>
  <c r="K4" i="7"/>
  <c r="K6" i="7"/>
  <c r="K7" i="7"/>
  <c r="K8" i="7"/>
  <c r="K11" i="7"/>
  <c r="K14" i="7"/>
  <c r="K15" i="7"/>
  <c r="K16" i="7"/>
  <c r="K19" i="7"/>
  <c r="J3" i="7"/>
  <c r="J4" i="7"/>
  <c r="J6" i="7"/>
  <c r="J7" i="7"/>
  <c r="J8" i="7"/>
  <c r="J11" i="7"/>
  <c r="J14" i="7"/>
  <c r="J15" i="7"/>
  <c r="J16" i="7"/>
  <c r="J19" i="7"/>
  <c r="F168" i="7"/>
  <c r="E168" i="7"/>
  <c r="D168" i="7"/>
  <c r="C168" i="7"/>
  <c r="B168" i="7"/>
  <c r="A168" i="7"/>
  <c r="A164" i="7"/>
  <c r="E160" i="7"/>
  <c r="D160" i="7"/>
  <c r="C160" i="7"/>
  <c r="B160" i="7"/>
  <c r="A160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AC128" i="7"/>
  <c r="AB128" i="7"/>
  <c r="AA128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AC95" i="7"/>
  <c r="AB95" i="7"/>
  <c r="AA95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57" i="7"/>
  <c r="B56" i="7"/>
  <c r="B55" i="7"/>
  <c r="B54" i="7"/>
  <c r="B53" i="7"/>
  <c r="B52" i="7"/>
  <c r="B51" i="7"/>
  <c r="B50" i="7"/>
  <c r="B49" i="7"/>
  <c r="B48" i="7"/>
  <c r="B47" i="7"/>
  <c r="B46" i="7"/>
  <c r="O45" i="7"/>
  <c r="B45" i="7"/>
  <c r="O44" i="7"/>
  <c r="B44" i="7"/>
  <c r="O43" i="7"/>
  <c r="B43" i="7"/>
  <c r="O42" i="7"/>
  <c r="B42" i="7"/>
  <c r="O41" i="7"/>
  <c r="B41" i="7"/>
  <c r="O40" i="7"/>
  <c r="B40" i="7"/>
  <c r="O39" i="7"/>
  <c r="B39" i="7"/>
  <c r="O38" i="7"/>
  <c r="B38" i="7"/>
  <c r="O37" i="7"/>
  <c r="B37" i="7"/>
  <c r="O36" i="7"/>
  <c r="B36" i="7"/>
  <c r="O35" i="7"/>
  <c r="B35" i="7"/>
  <c r="O34" i="7"/>
  <c r="B34" i="7"/>
  <c r="O33" i="7"/>
  <c r="B33" i="7"/>
  <c r="O32" i="7"/>
  <c r="B32" i="7"/>
  <c r="O31" i="7"/>
  <c r="B31" i="7"/>
  <c r="O30" i="7"/>
  <c r="O29" i="7"/>
  <c r="B29" i="7"/>
  <c r="O28" i="7"/>
  <c r="B28" i="7"/>
  <c r="O27" i="7"/>
  <c r="B27" i="7"/>
  <c r="O26" i="7"/>
  <c r="B26" i="7"/>
  <c r="O25" i="7"/>
  <c r="B25" i="7"/>
  <c r="B24" i="7"/>
  <c r="O23" i="7"/>
  <c r="B23" i="7"/>
  <c r="O22" i="7"/>
  <c r="B22" i="7"/>
  <c r="O21" i="7"/>
  <c r="B21" i="7"/>
  <c r="O20" i="7"/>
  <c r="B20" i="7"/>
  <c r="O19" i="7"/>
  <c r="E19" i="7"/>
  <c r="D19" i="7"/>
  <c r="B19" i="7"/>
  <c r="Q18" i="7"/>
  <c r="R18" i="7" s="1"/>
  <c r="O18" i="7"/>
  <c r="B18" i="7"/>
  <c r="Q17" i="7"/>
  <c r="R17" i="7" s="1"/>
  <c r="O17" i="7"/>
  <c r="B17" i="7"/>
  <c r="Q16" i="7"/>
  <c r="R16" i="7" s="1"/>
  <c r="O16" i="7"/>
  <c r="E16" i="7"/>
  <c r="G16" i="7" s="1"/>
  <c r="D16" i="7"/>
  <c r="F16" i="7" s="1"/>
  <c r="B16" i="7"/>
  <c r="Q15" i="7"/>
  <c r="O15" i="7"/>
  <c r="E15" i="7"/>
  <c r="D15" i="7"/>
  <c r="B15" i="7"/>
  <c r="Q14" i="7"/>
  <c r="R14" i="7" s="1"/>
  <c r="O14" i="7"/>
  <c r="E14" i="7"/>
  <c r="K22" i="7" s="1"/>
  <c r="D14" i="7"/>
  <c r="F14" i="7" s="1"/>
  <c r="B14" i="7"/>
  <c r="O13" i="7"/>
  <c r="B13" i="7"/>
  <c r="R12" i="7"/>
  <c r="Q12" i="7"/>
  <c r="O12" i="7"/>
  <c r="B12" i="7"/>
  <c r="R11" i="7"/>
  <c r="Q11" i="7"/>
  <c r="O11" i="7"/>
  <c r="E11" i="7"/>
  <c r="D11" i="7"/>
  <c r="F11" i="7" s="1"/>
  <c r="B11" i="7"/>
  <c r="Q10" i="7"/>
  <c r="O10" i="7"/>
  <c r="B10" i="7"/>
  <c r="Q9" i="7"/>
  <c r="O9" i="7"/>
  <c r="B9" i="7"/>
  <c r="O8" i="7"/>
  <c r="E8" i="7"/>
  <c r="G8" i="7" s="1"/>
  <c r="D8" i="7"/>
  <c r="B8" i="7"/>
  <c r="O7" i="7"/>
  <c r="D7" i="7"/>
  <c r="B7" i="7"/>
  <c r="Q6" i="7"/>
  <c r="R6" i="7" s="1"/>
  <c r="O6" i="7"/>
  <c r="E6" i="7"/>
  <c r="D6" i="7"/>
  <c r="B6" i="7"/>
  <c r="Q5" i="7"/>
  <c r="R5" i="7" s="1"/>
  <c r="O5" i="7"/>
  <c r="B5" i="7"/>
  <c r="Q4" i="7"/>
  <c r="R4" i="7" s="1"/>
  <c r="O4" i="7"/>
  <c r="E4" i="7"/>
  <c r="D4" i="7"/>
  <c r="B4" i="7"/>
  <c r="Q3" i="7"/>
  <c r="R3" i="7" s="1"/>
  <c r="O3" i="7"/>
  <c r="E3" i="7"/>
  <c r="D3" i="7"/>
  <c r="F3" i="7" s="1"/>
  <c r="B3" i="7"/>
  <c r="T20" i="8" l="1"/>
  <c r="K21" i="8"/>
  <c r="R9" i="7"/>
  <c r="R15" i="7"/>
  <c r="R10" i="7"/>
  <c r="G11" i="7"/>
  <c r="G3" i="7"/>
  <c r="K21" i="7"/>
  <c r="J22" i="7"/>
  <c r="F7" i="7"/>
  <c r="G14" i="7"/>
  <c r="J21" i="7"/>
  <c r="F4" i="7"/>
  <c r="F6" i="7"/>
  <c r="F15" i="7"/>
  <c r="F19" i="7"/>
  <c r="G4" i="7"/>
  <c r="G6" i="7"/>
  <c r="F8" i="7"/>
  <c r="G15" i="7"/>
  <c r="G19" i="7"/>
  <c r="T3" i="6"/>
  <c r="T4" i="6"/>
  <c r="T5" i="6"/>
  <c r="T6" i="6"/>
  <c r="T9" i="6"/>
  <c r="T10" i="6"/>
  <c r="T11" i="6"/>
  <c r="T12" i="6"/>
  <c r="T14" i="6"/>
  <c r="T15" i="6"/>
  <c r="T16" i="6"/>
  <c r="T17" i="6"/>
  <c r="T18" i="6"/>
  <c r="K3" i="6"/>
  <c r="K4" i="6"/>
  <c r="K6" i="6"/>
  <c r="K7" i="6"/>
  <c r="K8" i="6"/>
  <c r="K11" i="6"/>
  <c r="K14" i="6"/>
  <c r="K15" i="6"/>
  <c r="K16" i="6"/>
  <c r="K19" i="6"/>
  <c r="J3" i="6"/>
  <c r="J4" i="6"/>
  <c r="J6" i="6"/>
  <c r="J7" i="6"/>
  <c r="J8" i="6"/>
  <c r="J11" i="6"/>
  <c r="J14" i="6"/>
  <c r="J15" i="6"/>
  <c r="J16" i="6"/>
  <c r="J19" i="6"/>
  <c r="F168" i="6"/>
  <c r="E168" i="6"/>
  <c r="D168" i="6"/>
  <c r="C168" i="6"/>
  <c r="B168" i="6"/>
  <c r="A168" i="6"/>
  <c r="A164" i="6"/>
  <c r="E160" i="6"/>
  <c r="D160" i="6"/>
  <c r="C160" i="6"/>
  <c r="B160" i="6"/>
  <c r="A160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AC128" i="6"/>
  <c r="AB128" i="6"/>
  <c r="AA128" i="6"/>
  <c r="Z128" i="6"/>
  <c r="Y128" i="6"/>
  <c r="X128" i="6"/>
  <c r="W128" i="6"/>
  <c r="V128" i="6"/>
  <c r="U128" i="6"/>
  <c r="T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AC95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57" i="6"/>
  <c r="B56" i="6"/>
  <c r="B55" i="6"/>
  <c r="B54" i="6"/>
  <c r="B53" i="6"/>
  <c r="B52" i="6"/>
  <c r="B51" i="6"/>
  <c r="B50" i="6"/>
  <c r="B49" i="6"/>
  <c r="B48" i="6"/>
  <c r="B47" i="6"/>
  <c r="B46" i="6"/>
  <c r="O45" i="6"/>
  <c r="B45" i="6"/>
  <c r="O44" i="6"/>
  <c r="B44" i="6"/>
  <c r="O43" i="6"/>
  <c r="B43" i="6"/>
  <c r="O42" i="6"/>
  <c r="B42" i="6"/>
  <c r="O41" i="6"/>
  <c r="B41" i="6"/>
  <c r="O40" i="6"/>
  <c r="B40" i="6"/>
  <c r="O39" i="6"/>
  <c r="B39" i="6"/>
  <c r="O38" i="6"/>
  <c r="B38" i="6"/>
  <c r="O37" i="6"/>
  <c r="B37" i="6"/>
  <c r="O36" i="6"/>
  <c r="B36" i="6"/>
  <c r="O35" i="6"/>
  <c r="B35" i="6"/>
  <c r="O34" i="6"/>
  <c r="B34" i="6"/>
  <c r="O33" i="6"/>
  <c r="B33" i="6"/>
  <c r="O32" i="6"/>
  <c r="B32" i="6"/>
  <c r="O31" i="6"/>
  <c r="B31" i="6"/>
  <c r="O30" i="6"/>
  <c r="O29" i="6"/>
  <c r="B29" i="6"/>
  <c r="O28" i="6"/>
  <c r="B28" i="6"/>
  <c r="O27" i="6"/>
  <c r="B27" i="6"/>
  <c r="O26" i="6"/>
  <c r="B26" i="6"/>
  <c r="O25" i="6"/>
  <c r="B25" i="6"/>
  <c r="B24" i="6"/>
  <c r="O23" i="6"/>
  <c r="B23" i="6"/>
  <c r="O22" i="6"/>
  <c r="B22" i="6"/>
  <c r="O21" i="6"/>
  <c r="B21" i="6"/>
  <c r="O20" i="6"/>
  <c r="B20" i="6"/>
  <c r="O19" i="6"/>
  <c r="E19" i="6"/>
  <c r="D19" i="6"/>
  <c r="B19" i="6"/>
  <c r="Q18" i="6"/>
  <c r="O18" i="6"/>
  <c r="B18" i="6"/>
  <c r="Q17" i="6"/>
  <c r="R17" i="6" s="1"/>
  <c r="O17" i="6"/>
  <c r="B17" i="6"/>
  <c r="Q16" i="6"/>
  <c r="O16" i="6"/>
  <c r="E16" i="6"/>
  <c r="D16" i="6"/>
  <c r="F16" i="6" s="1"/>
  <c r="B16" i="6"/>
  <c r="Q15" i="6"/>
  <c r="R15" i="6" s="1"/>
  <c r="O15" i="6"/>
  <c r="E15" i="6"/>
  <c r="D15" i="6"/>
  <c r="F15" i="6" s="1"/>
  <c r="B15" i="6"/>
  <c r="Q14" i="6"/>
  <c r="O14" i="6"/>
  <c r="E14" i="6"/>
  <c r="K22" i="6" s="1"/>
  <c r="D14" i="6"/>
  <c r="J22" i="6" s="1"/>
  <c r="B14" i="6"/>
  <c r="O13" i="6"/>
  <c r="B13" i="6"/>
  <c r="Q12" i="6"/>
  <c r="R12" i="6" s="1"/>
  <c r="O12" i="6"/>
  <c r="B12" i="6"/>
  <c r="Q11" i="6"/>
  <c r="R11" i="6" s="1"/>
  <c r="O11" i="6"/>
  <c r="E11" i="6"/>
  <c r="D11" i="6"/>
  <c r="F11" i="6" s="1"/>
  <c r="B11" i="6"/>
  <c r="Q10" i="6"/>
  <c r="R10" i="6" s="1"/>
  <c r="O10" i="6"/>
  <c r="B10" i="6"/>
  <c r="Q9" i="6"/>
  <c r="O9" i="6"/>
  <c r="B9" i="6"/>
  <c r="O8" i="6"/>
  <c r="E8" i="6"/>
  <c r="D8" i="6"/>
  <c r="B8" i="6"/>
  <c r="O7" i="6"/>
  <c r="D7" i="6"/>
  <c r="F7" i="6" s="1"/>
  <c r="B7" i="6"/>
  <c r="Q6" i="6"/>
  <c r="R6" i="6" s="1"/>
  <c r="O6" i="6"/>
  <c r="E6" i="6"/>
  <c r="D6" i="6"/>
  <c r="B6" i="6"/>
  <c r="Q5" i="6"/>
  <c r="O5" i="6"/>
  <c r="B5" i="6"/>
  <c r="Q4" i="6"/>
  <c r="R4" i="6" s="1"/>
  <c r="O4" i="6"/>
  <c r="E4" i="6"/>
  <c r="D4" i="6"/>
  <c r="F4" i="6" s="1"/>
  <c r="B4" i="6"/>
  <c r="Q3" i="6"/>
  <c r="O3" i="6"/>
  <c r="E3" i="6"/>
  <c r="G3" i="6" s="1"/>
  <c r="D3" i="6"/>
  <c r="F3" i="6" s="1"/>
  <c r="B3" i="6"/>
  <c r="T20" i="7" l="1"/>
  <c r="R9" i="6"/>
  <c r="R16" i="6"/>
  <c r="F8" i="6"/>
  <c r="G19" i="6"/>
  <c r="G4" i="6"/>
  <c r="G14" i="6"/>
  <c r="F6" i="6"/>
  <c r="G6" i="6"/>
  <c r="K21" i="6"/>
  <c r="G15" i="6"/>
  <c r="F14" i="6"/>
  <c r="F19" i="6"/>
  <c r="R3" i="6"/>
  <c r="R5" i="6"/>
  <c r="R14" i="6"/>
  <c r="R18" i="6"/>
  <c r="G8" i="6"/>
  <c r="G11" i="6"/>
  <c r="G16" i="6"/>
  <c r="T3" i="5"/>
  <c r="T4" i="5"/>
  <c r="T5" i="5"/>
  <c r="T6" i="5"/>
  <c r="T9" i="5"/>
  <c r="T10" i="5"/>
  <c r="T11" i="5"/>
  <c r="T12" i="5"/>
  <c r="T14" i="5"/>
  <c r="T15" i="5"/>
  <c r="T16" i="5"/>
  <c r="T17" i="5"/>
  <c r="T18" i="5"/>
  <c r="K3" i="5"/>
  <c r="K4" i="5"/>
  <c r="K6" i="5"/>
  <c r="K7" i="5"/>
  <c r="K8" i="5"/>
  <c r="K11" i="5"/>
  <c r="K14" i="5"/>
  <c r="K15" i="5"/>
  <c r="K16" i="5"/>
  <c r="K19" i="5"/>
  <c r="J3" i="5"/>
  <c r="J4" i="5"/>
  <c r="J6" i="5"/>
  <c r="J7" i="5"/>
  <c r="J8" i="5"/>
  <c r="J11" i="5"/>
  <c r="J14" i="5"/>
  <c r="J15" i="5"/>
  <c r="J16" i="5"/>
  <c r="J19" i="5"/>
  <c r="F168" i="5"/>
  <c r="E168" i="5"/>
  <c r="D168" i="5"/>
  <c r="C168" i="5"/>
  <c r="B168" i="5"/>
  <c r="A168" i="5"/>
  <c r="A164" i="5"/>
  <c r="E160" i="5"/>
  <c r="D160" i="5"/>
  <c r="C160" i="5"/>
  <c r="B160" i="5"/>
  <c r="A160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AC128" i="5"/>
  <c r="AB128" i="5"/>
  <c r="AA128" i="5"/>
  <c r="Z128" i="5"/>
  <c r="Y128" i="5"/>
  <c r="X128" i="5"/>
  <c r="W128" i="5"/>
  <c r="V128" i="5"/>
  <c r="U128" i="5"/>
  <c r="T128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57" i="5"/>
  <c r="B56" i="5"/>
  <c r="B55" i="5"/>
  <c r="B54" i="5"/>
  <c r="B53" i="5"/>
  <c r="B52" i="5"/>
  <c r="B51" i="5"/>
  <c r="B50" i="5"/>
  <c r="B49" i="5"/>
  <c r="B48" i="5"/>
  <c r="B47" i="5"/>
  <c r="B46" i="5"/>
  <c r="O45" i="5"/>
  <c r="B45" i="5"/>
  <c r="O44" i="5"/>
  <c r="B44" i="5"/>
  <c r="O43" i="5"/>
  <c r="B43" i="5"/>
  <c r="O42" i="5"/>
  <c r="B42" i="5"/>
  <c r="O41" i="5"/>
  <c r="B41" i="5"/>
  <c r="O40" i="5"/>
  <c r="B40" i="5"/>
  <c r="O39" i="5"/>
  <c r="B39" i="5"/>
  <c r="O38" i="5"/>
  <c r="B38" i="5"/>
  <c r="O37" i="5"/>
  <c r="B37" i="5"/>
  <c r="O36" i="5"/>
  <c r="B36" i="5"/>
  <c r="O35" i="5"/>
  <c r="B35" i="5"/>
  <c r="O34" i="5"/>
  <c r="B34" i="5"/>
  <c r="O33" i="5"/>
  <c r="B33" i="5"/>
  <c r="O32" i="5"/>
  <c r="B32" i="5"/>
  <c r="O31" i="5"/>
  <c r="B31" i="5"/>
  <c r="O30" i="5"/>
  <c r="O29" i="5"/>
  <c r="B29" i="5"/>
  <c r="O28" i="5"/>
  <c r="B28" i="5"/>
  <c r="O27" i="5"/>
  <c r="B27" i="5"/>
  <c r="O26" i="5"/>
  <c r="B26" i="5"/>
  <c r="O25" i="5"/>
  <c r="B25" i="5"/>
  <c r="B24" i="5"/>
  <c r="O23" i="5"/>
  <c r="B23" i="5"/>
  <c r="O22" i="5"/>
  <c r="B22" i="5"/>
  <c r="O21" i="5"/>
  <c r="B21" i="5"/>
  <c r="O20" i="5"/>
  <c r="B20" i="5"/>
  <c r="O19" i="5"/>
  <c r="E19" i="5"/>
  <c r="D19" i="5"/>
  <c r="B19" i="5"/>
  <c r="Q18" i="5"/>
  <c r="R18" i="5" s="1"/>
  <c r="O18" i="5"/>
  <c r="B18" i="5"/>
  <c r="Q17" i="5"/>
  <c r="O17" i="5"/>
  <c r="B17" i="5"/>
  <c r="Q16" i="5"/>
  <c r="O16" i="5"/>
  <c r="E16" i="5"/>
  <c r="D16" i="5"/>
  <c r="F16" i="5" s="1"/>
  <c r="B16" i="5"/>
  <c r="Q15" i="5"/>
  <c r="O15" i="5"/>
  <c r="E15" i="5"/>
  <c r="D15" i="5"/>
  <c r="B15" i="5"/>
  <c r="Q14" i="5"/>
  <c r="R14" i="5" s="1"/>
  <c r="O14" i="5"/>
  <c r="E14" i="5"/>
  <c r="K22" i="5" s="1"/>
  <c r="D14" i="5"/>
  <c r="J22" i="5" s="1"/>
  <c r="B14" i="5"/>
  <c r="O13" i="5"/>
  <c r="B13" i="5"/>
  <c r="Q12" i="5"/>
  <c r="O12" i="5"/>
  <c r="B12" i="5"/>
  <c r="Q11" i="5"/>
  <c r="O11" i="5"/>
  <c r="E11" i="5"/>
  <c r="G11" i="5" s="1"/>
  <c r="D11" i="5"/>
  <c r="F11" i="5" s="1"/>
  <c r="B11" i="5"/>
  <c r="Q10" i="5"/>
  <c r="O10" i="5"/>
  <c r="B10" i="5"/>
  <c r="Q9" i="5"/>
  <c r="O9" i="5"/>
  <c r="B9" i="5"/>
  <c r="O8" i="5"/>
  <c r="E8" i="5"/>
  <c r="G8" i="5" s="1"/>
  <c r="D8" i="5"/>
  <c r="B8" i="5"/>
  <c r="O7" i="5"/>
  <c r="D7" i="5"/>
  <c r="F7" i="5" s="1"/>
  <c r="B7" i="5"/>
  <c r="Q6" i="5"/>
  <c r="R6" i="5" s="1"/>
  <c r="O6" i="5"/>
  <c r="E6" i="5"/>
  <c r="G6" i="5" s="1"/>
  <c r="D6" i="5"/>
  <c r="B6" i="5"/>
  <c r="Q5" i="5"/>
  <c r="O5" i="5"/>
  <c r="B5" i="5"/>
  <c r="Q4" i="5"/>
  <c r="R4" i="5" s="1"/>
  <c r="O4" i="5"/>
  <c r="E4" i="5"/>
  <c r="G4" i="5" s="1"/>
  <c r="D4" i="5"/>
  <c r="B4" i="5"/>
  <c r="R3" i="5"/>
  <c r="Q3" i="5"/>
  <c r="O3" i="5"/>
  <c r="E3" i="5"/>
  <c r="D3" i="5"/>
  <c r="B3" i="5"/>
  <c r="T3" i="4"/>
  <c r="T4" i="4"/>
  <c r="T5" i="4"/>
  <c r="T6" i="4"/>
  <c r="T9" i="4"/>
  <c r="T10" i="4"/>
  <c r="T11" i="4"/>
  <c r="T12" i="4"/>
  <c r="T14" i="4"/>
  <c r="T15" i="4"/>
  <c r="T16" i="4"/>
  <c r="T17" i="4"/>
  <c r="T18" i="4"/>
  <c r="K3" i="4"/>
  <c r="K4" i="4"/>
  <c r="K6" i="4"/>
  <c r="K8" i="4"/>
  <c r="K11" i="4"/>
  <c r="K14" i="4"/>
  <c r="K15" i="4"/>
  <c r="K16" i="4"/>
  <c r="K19" i="4"/>
  <c r="J3" i="4"/>
  <c r="J4" i="4"/>
  <c r="J6" i="4"/>
  <c r="J7" i="4"/>
  <c r="J8" i="4"/>
  <c r="J11" i="4"/>
  <c r="J14" i="4"/>
  <c r="J15" i="4"/>
  <c r="J16" i="4"/>
  <c r="J19" i="4"/>
  <c r="F168" i="4"/>
  <c r="E168" i="4"/>
  <c r="D168" i="4"/>
  <c r="C168" i="4"/>
  <c r="B168" i="4"/>
  <c r="A168" i="4"/>
  <c r="A164" i="4"/>
  <c r="E160" i="4"/>
  <c r="D160" i="4"/>
  <c r="C160" i="4"/>
  <c r="B160" i="4"/>
  <c r="A160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AC128" i="4"/>
  <c r="AB128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57" i="4"/>
  <c r="B56" i="4"/>
  <c r="B55" i="4"/>
  <c r="B54" i="4"/>
  <c r="B53" i="4"/>
  <c r="B52" i="4"/>
  <c r="B51" i="4"/>
  <c r="B50" i="4"/>
  <c r="B49" i="4"/>
  <c r="B48" i="4"/>
  <c r="B47" i="4"/>
  <c r="B46" i="4"/>
  <c r="O45" i="4"/>
  <c r="B45" i="4"/>
  <c r="O44" i="4"/>
  <c r="B44" i="4"/>
  <c r="O43" i="4"/>
  <c r="B43" i="4"/>
  <c r="O42" i="4"/>
  <c r="B42" i="4"/>
  <c r="O41" i="4"/>
  <c r="B41" i="4"/>
  <c r="O40" i="4"/>
  <c r="B40" i="4"/>
  <c r="O39" i="4"/>
  <c r="B39" i="4"/>
  <c r="O38" i="4"/>
  <c r="B38" i="4"/>
  <c r="O37" i="4"/>
  <c r="B37" i="4"/>
  <c r="O36" i="4"/>
  <c r="B36" i="4"/>
  <c r="O35" i="4"/>
  <c r="B35" i="4"/>
  <c r="O34" i="4"/>
  <c r="B34" i="4"/>
  <c r="O33" i="4"/>
  <c r="B33" i="4"/>
  <c r="O32" i="4"/>
  <c r="B32" i="4"/>
  <c r="O31" i="4"/>
  <c r="B31" i="4"/>
  <c r="O30" i="4"/>
  <c r="O29" i="4"/>
  <c r="B29" i="4"/>
  <c r="O28" i="4"/>
  <c r="B28" i="4"/>
  <c r="O27" i="4"/>
  <c r="B27" i="4"/>
  <c r="O26" i="4"/>
  <c r="B26" i="4"/>
  <c r="O25" i="4"/>
  <c r="B25" i="4"/>
  <c r="B24" i="4"/>
  <c r="O23" i="4"/>
  <c r="B23" i="4"/>
  <c r="O22" i="4"/>
  <c r="B22" i="4"/>
  <c r="O21" i="4"/>
  <c r="B21" i="4"/>
  <c r="O20" i="4"/>
  <c r="B20" i="4"/>
  <c r="O19" i="4"/>
  <c r="E19" i="4"/>
  <c r="G19" i="4" s="1"/>
  <c r="D19" i="4"/>
  <c r="F19" i="4" s="1"/>
  <c r="B19" i="4"/>
  <c r="Q18" i="4"/>
  <c r="R18" i="4" s="1"/>
  <c r="O18" i="4"/>
  <c r="B18" i="4"/>
  <c r="Q17" i="4"/>
  <c r="R17" i="4" s="1"/>
  <c r="O17" i="4"/>
  <c r="B17" i="4"/>
  <c r="Q16" i="4"/>
  <c r="R16" i="4" s="1"/>
  <c r="O16" i="4"/>
  <c r="E16" i="4"/>
  <c r="D16" i="4"/>
  <c r="B16" i="4"/>
  <c r="Q15" i="4"/>
  <c r="R15" i="4" s="1"/>
  <c r="O15" i="4"/>
  <c r="E15" i="4"/>
  <c r="G15" i="4" s="1"/>
  <c r="D15" i="4"/>
  <c r="F15" i="4" s="1"/>
  <c r="B15" i="4"/>
  <c r="Q14" i="4"/>
  <c r="O14" i="4"/>
  <c r="E14" i="4"/>
  <c r="G14" i="4" s="1"/>
  <c r="D14" i="4"/>
  <c r="F14" i="4" s="1"/>
  <c r="B14" i="4"/>
  <c r="O13" i="4"/>
  <c r="B13" i="4"/>
  <c r="Q12" i="4"/>
  <c r="R12" i="4" s="1"/>
  <c r="O12" i="4"/>
  <c r="B12" i="4"/>
  <c r="Q11" i="4"/>
  <c r="R11" i="4" s="1"/>
  <c r="O11" i="4"/>
  <c r="E11" i="4"/>
  <c r="D11" i="4"/>
  <c r="B11" i="4"/>
  <c r="Q10" i="4"/>
  <c r="R10" i="4" s="1"/>
  <c r="O10" i="4"/>
  <c r="B10" i="4"/>
  <c r="Q9" i="4"/>
  <c r="R9" i="4" s="1"/>
  <c r="O9" i="4"/>
  <c r="B9" i="4"/>
  <c r="O8" i="4"/>
  <c r="E8" i="4"/>
  <c r="D8" i="4"/>
  <c r="F8" i="4" s="1"/>
  <c r="B8" i="4"/>
  <c r="O7" i="4"/>
  <c r="D7" i="4"/>
  <c r="B7" i="4"/>
  <c r="Q6" i="4"/>
  <c r="O6" i="4"/>
  <c r="E6" i="4"/>
  <c r="G6" i="4" s="1"/>
  <c r="D6" i="4"/>
  <c r="F6" i="4" s="1"/>
  <c r="B6" i="4"/>
  <c r="Q5" i="4"/>
  <c r="O5" i="4"/>
  <c r="B5" i="4"/>
  <c r="R4" i="4"/>
  <c r="Q4" i="4"/>
  <c r="O4" i="4"/>
  <c r="E4" i="4"/>
  <c r="D4" i="4"/>
  <c r="F4" i="4" s="1"/>
  <c r="B4" i="4"/>
  <c r="Q3" i="4"/>
  <c r="R3" i="4" s="1"/>
  <c r="O3" i="4"/>
  <c r="E3" i="4"/>
  <c r="D3" i="4"/>
  <c r="F3" i="4" s="1"/>
  <c r="B3" i="4"/>
  <c r="T20" i="6" l="1"/>
  <c r="J21" i="6"/>
  <c r="R5" i="5"/>
  <c r="F6" i="5"/>
  <c r="F4" i="5"/>
  <c r="G19" i="5"/>
  <c r="F8" i="5"/>
  <c r="G16" i="5"/>
  <c r="K21" i="5"/>
  <c r="F14" i="5"/>
  <c r="F15" i="5"/>
  <c r="J21" i="5"/>
  <c r="G15" i="5"/>
  <c r="F3" i="5"/>
  <c r="R10" i="5"/>
  <c r="R12" i="5"/>
  <c r="G14" i="5"/>
  <c r="R15" i="5"/>
  <c r="R17" i="5"/>
  <c r="G3" i="5"/>
  <c r="F19" i="5"/>
  <c r="R16" i="5"/>
  <c r="R9" i="5"/>
  <c r="R11" i="5"/>
  <c r="R6" i="4"/>
  <c r="G8" i="4"/>
  <c r="G4" i="4"/>
  <c r="F16" i="4"/>
  <c r="F11" i="4"/>
  <c r="K21" i="4"/>
  <c r="G3" i="4"/>
  <c r="K22" i="4"/>
  <c r="J22" i="4"/>
  <c r="F7" i="4"/>
  <c r="R5" i="4"/>
  <c r="R14" i="4"/>
  <c r="G11" i="4"/>
  <c r="G16" i="4"/>
  <c r="T3" i="3"/>
  <c r="T4" i="3"/>
  <c r="T5" i="3"/>
  <c r="T6" i="3"/>
  <c r="T9" i="3"/>
  <c r="T10" i="3"/>
  <c r="T11" i="3"/>
  <c r="T12" i="3"/>
  <c r="T14" i="3"/>
  <c r="T15" i="3"/>
  <c r="T16" i="3"/>
  <c r="T17" i="3"/>
  <c r="T18" i="3"/>
  <c r="K3" i="3"/>
  <c r="K4" i="3"/>
  <c r="K6" i="3"/>
  <c r="K8" i="3"/>
  <c r="K11" i="3"/>
  <c r="K14" i="3"/>
  <c r="K15" i="3"/>
  <c r="K16" i="3"/>
  <c r="K19" i="3"/>
  <c r="J4" i="3"/>
  <c r="J6" i="3"/>
  <c r="J7" i="3"/>
  <c r="J8" i="3"/>
  <c r="J11" i="3"/>
  <c r="J14" i="3"/>
  <c r="J15" i="3"/>
  <c r="J16" i="3"/>
  <c r="J19" i="3"/>
  <c r="J3" i="3"/>
  <c r="F168" i="3"/>
  <c r="E168" i="3"/>
  <c r="D168" i="3"/>
  <c r="C168" i="3"/>
  <c r="B168" i="3"/>
  <c r="A168" i="3"/>
  <c r="A164" i="3"/>
  <c r="E160" i="3"/>
  <c r="D160" i="3"/>
  <c r="C160" i="3"/>
  <c r="B160" i="3"/>
  <c r="A160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57" i="3"/>
  <c r="B56" i="3"/>
  <c r="B55" i="3"/>
  <c r="B54" i="3"/>
  <c r="B53" i="3"/>
  <c r="B52" i="3"/>
  <c r="B51" i="3"/>
  <c r="B50" i="3"/>
  <c r="B49" i="3"/>
  <c r="B48" i="3"/>
  <c r="B47" i="3"/>
  <c r="B46" i="3"/>
  <c r="O45" i="3"/>
  <c r="B45" i="3"/>
  <c r="O44" i="3"/>
  <c r="B44" i="3"/>
  <c r="O43" i="3"/>
  <c r="B43" i="3"/>
  <c r="O42" i="3"/>
  <c r="B42" i="3"/>
  <c r="O41" i="3"/>
  <c r="B41" i="3"/>
  <c r="O40" i="3"/>
  <c r="B40" i="3"/>
  <c r="O39" i="3"/>
  <c r="B39" i="3"/>
  <c r="O38" i="3"/>
  <c r="B38" i="3"/>
  <c r="O37" i="3"/>
  <c r="B37" i="3"/>
  <c r="O36" i="3"/>
  <c r="B36" i="3"/>
  <c r="O35" i="3"/>
  <c r="B35" i="3"/>
  <c r="O34" i="3"/>
  <c r="B34" i="3"/>
  <c r="O33" i="3"/>
  <c r="B33" i="3"/>
  <c r="O32" i="3"/>
  <c r="B32" i="3"/>
  <c r="O31" i="3"/>
  <c r="B31" i="3"/>
  <c r="O30" i="3"/>
  <c r="O29" i="3"/>
  <c r="B29" i="3"/>
  <c r="O28" i="3"/>
  <c r="B28" i="3"/>
  <c r="O27" i="3"/>
  <c r="B27" i="3"/>
  <c r="O26" i="3"/>
  <c r="B26" i="3"/>
  <c r="O25" i="3"/>
  <c r="B25" i="3"/>
  <c r="B24" i="3"/>
  <c r="O23" i="3"/>
  <c r="B23" i="3"/>
  <c r="O22" i="3"/>
  <c r="B22" i="3"/>
  <c r="O21" i="3"/>
  <c r="B21" i="3"/>
  <c r="O20" i="3"/>
  <c r="B20" i="3"/>
  <c r="O19" i="3"/>
  <c r="E19" i="3"/>
  <c r="G19" i="3" s="1"/>
  <c r="D19" i="3"/>
  <c r="B19" i="3"/>
  <c r="Q18" i="3"/>
  <c r="R18" i="3" s="1"/>
  <c r="O18" i="3"/>
  <c r="B18" i="3"/>
  <c r="Q17" i="3"/>
  <c r="O17" i="3"/>
  <c r="B17" i="3"/>
  <c r="Q16" i="3"/>
  <c r="O16" i="3"/>
  <c r="E16" i="3"/>
  <c r="D16" i="3"/>
  <c r="B16" i="3"/>
  <c r="Q15" i="3"/>
  <c r="O15" i="3"/>
  <c r="E15" i="3"/>
  <c r="G15" i="3" s="1"/>
  <c r="D15" i="3"/>
  <c r="B15" i="3"/>
  <c r="Q14" i="3"/>
  <c r="O14" i="3"/>
  <c r="E14" i="3"/>
  <c r="K22" i="3" s="1"/>
  <c r="D14" i="3"/>
  <c r="F14" i="3" s="1"/>
  <c r="B14" i="3"/>
  <c r="O13" i="3"/>
  <c r="B13" i="3"/>
  <c r="Q12" i="3"/>
  <c r="O12" i="3"/>
  <c r="B12" i="3"/>
  <c r="Q11" i="3"/>
  <c r="O11" i="3"/>
  <c r="E11" i="3"/>
  <c r="D11" i="3"/>
  <c r="F11" i="3" s="1"/>
  <c r="B11" i="3"/>
  <c r="Q10" i="3"/>
  <c r="O10" i="3"/>
  <c r="B10" i="3"/>
  <c r="Q9" i="3"/>
  <c r="O9" i="3"/>
  <c r="B9" i="3"/>
  <c r="O8" i="3"/>
  <c r="E8" i="3"/>
  <c r="G8" i="3" s="1"/>
  <c r="D8" i="3"/>
  <c r="F8" i="3" s="1"/>
  <c r="B8" i="3"/>
  <c r="O7" i="3"/>
  <c r="D7" i="3"/>
  <c r="B7" i="3"/>
  <c r="Q6" i="3"/>
  <c r="R6" i="3" s="1"/>
  <c r="O6" i="3"/>
  <c r="E6" i="3"/>
  <c r="G6" i="3" s="1"/>
  <c r="D6" i="3"/>
  <c r="F6" i="3" s="1"/>
  <c r="B6" i="3"/>
  <c r="Q5" i="3"/>
  <c r="R5" i="3" s="1"/>
  <c r="O5" i="3"/>
  <c r="B5" i="3"/>
  <c r="Q4" i="3"/>
  <c r="O4" i="3"/>
  <c r="E4" i="3"/>
  <c r="G4" i="3" s="1"/>
  <c r="D4" i="3"/>
  <c r="F4" i="3" s="1"/>
  <c r="B4" i="3"/>
  <c r="Q3" i="3"/>
  <c r="R3" i="3" s="1"/>
  <c r="O3" i="3"/>
  <c r="E3" i="3"/>
  <c r="D3" i="3"/>
  <c r="B3" i="3"/>
  <c r="D3" i="2"/>
  <c r="J3" i="2" s="1"/>
  <c r="T20" i="5" l="1"/>
  <c r="T20" i="4"/>
  <c r="J21" i="4"/>
  <c r="R14" i="3"/>
  <c r="R4" i="3"/>
  <c r="G11" i="3"/>
  <c r="F15" i="3"/>
  <c r="F16" i="3"/>
  <c r="F19" i="3"/>
  <c r="F7" i="3"/>
  <c r="G16" i="3"/>
  <c r="K21" i="3"/>
  <c r="F3" i="3"/>
  <c r="R10" i="3"/>
  <c r="R12" i="3"/>
  <c r="G14" i="3"/>
  <c r="R15" i="3"/>
  <c r="R17" i="3"/>
  <c r="J22" i="3"/>
  <c r="G3" i="3"/>
  <c r="R9" i="3"/>
  <c r="R11" i="3"/>
  <c r="R16" i="3"/>
  <c r="F168" i="2"/>
  <c r="E168" i="2"/>
  <c r="D168" i="2"/>
  <c r="C168" i="2"/>
  <c r="B168" i="2"/>
  <c r="A168" i="2"/>
  <c r="A164" i="2"/>
  <c r="E160" i="2"/>
  <c r="D160" i="2"/>
  <c r="C160" i="2"/>
  <c r="B160" i="2"/>
  <c r="A160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57" i="2"/>
  <c r="B56" i="2"/>
  <c r="B55" i="2"/>
  <c r="B54" i="2"/>
  <c r="B53" i="2"/>
  <c r="B52" i="2"/>
  <c r="B51" i="2"/>
  <c r="B50" i="2"/>
  <c r="B49" i="2"/>
  <c r="B48" i="2"/>
  <c r="B47" i="2"/>
  <c r="B46" i="2"/>
  <c r="O45" i="2"/>
  <c r="B45" i="2"/>
  <c r="O44" i="2"/>
  <c r="B44" i="2"/>
  <c r="O43" i="2"/>
  <c r="B43" i="2"/>
  <c r="O42" i="2"/>
  <c r="B42" i="2"/>
  <c r="O41" i="2"/>
  <c r="B41" i="2"/>
  <c r="O40" i="2"/>
  <c r="B40" i="2"/>
  <c r="O39" i="2"/>
  <c r="B39" i="2"/>
  <c r="O38" i="2"/>
  <c r="B38" i="2"/>
  <c r="O37" i="2"/>
  <c r="B37" i="2"/>
  <c r="O36" i="2"/>
  <c r="B36" i="2"/>
  <c r="O35" i="2"/>
  <c r="B35" i="2"/>
  <c r="O34" i="2"/>
  <c r="B34" i="2"/>
  <c r="O33" i="2"/>
  <c r="B33" i="2"/>
  <c r="O32" i="2"/>
  <c r="B32" i="2"/>
  <c r="O31" i="2"/>
  <c r="B31" i="2"/>
  <c r="O30" i="2"/>
  <c r="O29" i="2"/>
  <c r="B29" i="2"/>
  <c r="O28" i="2"/>
  <c r="B28" i="2"/>
  <c r="O27" i="2"/>
  <c r="B27" i="2"/>
  <c r="O26" i="2"/>
  <c r="B26" i="2"/>
  <c r="O25" i="2"/>
  <c r="B25" i="2"/>
  <c r="B24" i="2"/>
  <c r="O23" i="2"/>
  <c r="B23" i="2"/>
  <c r="O22" i="2"/>
  <c r="B22" i="2"/>
  <c r="O21" i="2"/>
  <c r="B21" i="2"/>
  <c r="O20" i="2"/>
  <c r="B20" i="2"/>
  <c r="O19" i="2"/>
  <c r="E19" i="2"/>
  <c r="D19" i="2"/>
  <c r="J19" i="2" s="1"/>
  <c r="B19" i="2"/>
  <c r="Q18" i="2"/>
  <c r="O18" i="2"/>
  <c r="B18" i="2"/>
  <c r="Q17" i="2"/>
  <c r="O17" i="2"/>
  <c r="B17" i="2"/>
  <c r="Q16" i="2"/>
  <c r="T16" i="2" s="1"/>
  <c r="O16" i="2"/>
  <c r="E16" i="2"/>
  <c r="K16" i="2" s="1"/>
  <c r="D16" i="2"/>
  <c r="J16" i="2" s="1"/>
  <c r="B16" i="2"/>
  <c r="Q15" i="2"/>
  <c r="O15" i="2"/>
  <c r="E15" i="2"/>
  <c r="D15" i="2"/>
  <c r="J15" i="2" s="1"/>
  <c r="B15" i="2"/>
  <c r="Q14" i="2"/>
  <c r="T14" i="2" s="1"/>
  <c r="O14" i="2"/>
  <c r="E14" i="2"/>
  <c r="D14" i="2"/>
  <c r="B14" i="2"/>
  <c r="O13" i="2"/>
  <c r="B13" i="2"/>
  <c r="Q12" i="2"/>
  <c r="O12" i="2"/>
  <c r="B12" i="2"/>
  <c r="Q11" i="2"/>
  <c r="T11" i="2" s="1"/>
  <c r="O11" i="2"/>
  <c r="E11" i="2"/>
  <c r="K11" i="2" s="1"/>
  <c r="D11" i="2"/>
  <c r="J11" i="2" s="1"/>
  <c r="B11" i="2"/>
  <c r="Q10" i="2"/>
  <c r="T10" i="2" s="1"/>
  <c r="O10" i="2"/>
  <c r="B10" i="2"/>
  <c r="Q9" i="2"/>
  <c r="T9" i="2" s="1"/>
  <c r="O9" i="2"/>
  <c r="B9" i="2"/>
  <c r="O8" i="2"/>
  <c r="E8" i="2"/>
  <c r="D8" i="2"/>
  <c r="B8" i="2"/>
  <c r="O7" i="2"/>
  <c r="D7" i="2"/>
  <c r="B7" i="2"/>
  <c r="Q6" i="2"/>
  <c r="T6" i="2" s="1"/>
  <c r="O6" i="2"/>
  <c r="E6" i="2"/>
  <c r="D6" i="2"/>
  <c r="B6" i="2"/>
  <c r="Q5" i="2"/>
  <c r="T5" i="2" s="1"/>
  <c r="O5" i="2"/>
  <c r="B5" i="2"/>
  <c r="Q4" i="2"/>
  <c r="T4" i="2" s="1"/>
  <c r="O4" i="2"/>
  <c r="E4" i="2"/>
  <c r="D4" i="2"/>
  <c r="B4" i="2"/>
  <c r="Q3" i="2"/>
  <c r="T3" i="2" s="1"/>
  <c r="O3" i="2"/>
  <c r="E3" i="2"/>
  <c r="B3" i="2"/>
  <c r="T20" i="3" l="1"/>
  <c r="J21" i="3"/>
  <c r="R18" i="2"/>
  <c r="T18" i="2"/>
  <c r="G6" i="2"/>
  <c r="K6" i="2"/>
  <c r="F4" i="2"/>
  <c r="J4" i="2"/>
  <c r="F6" i="2"/>
  <c r="J6" i="2"/>
  <c r="F8" i="2"/>
  <c r="J8" i="2"/>
  <c r="R12" i="2"/>
  <c r="T12" i="2"/>
  <c r="G8" i="2"/>
  <c r="K8" i="2"/>
  <c r="G19" i="2"/>
  <c r="K19" i="2"/>
  <c r="G4" i="2"/>
  <c r="K4" i="2"/>
  <c r="G15" i="2"/>
  <c r="K15" i="2"/>
  <c r="G3" i="2"/>
  <c r="K3" i="2"/>
  <c r="J14" i="2"/>
  <c r="J22" i="2" s="1"/>
  <c r="R15" i="2"/>
  <c r="T15" i="2"/>
  <c r="R17" i="2"/>
  <c r="T17" i="2"/>
  <c r="F7" i="2"/>
  <c r="J7" i="2"/>
  <c r="K14" i="2"/>
  <c r="K22" i="2" s="1"/>
  <c r="R10" i="2"/>
  <c r="T20" i="2"/>
  <c r="R14" i="2"/>
  <c r="F3" i="2"/>
  <c r="F11" i="2"/>
  <c r="G11" i="2"/>
  <c r="G16" i="2"/>
  <c r="G14" i="2"/>
  <c r="F16" i="2"/>
  <c r="R3" i="2"/>
  <c r="R5" i="2"/>
  <c r="F14" i="2"/>
  <c r="R4" i="2"/>
  <c r="R6" i="2"/>
  <c r="F19" i="2"/>
  <c r="R9" i="2"/>
  <c r="R11" i="2"/>
  <c r="R16" i="2"/>
  <c r="F15" i="2"/>
  <c r="F168" i="1"/>
  <c r="D168" i="1"/>
  <c r="C168" i="1"/>
  <c r="D160" i="1"/>
  <c r="C160" i="1"/>
  <c r="B160" i="1"/>
  <c r="K21" i="2" l="1"/>
  <c r="J21" i="2"/>
  <c r="T4" i="1"/>
  <c r="T5" i="1"/>
  <c r="T6" i="1"/>
  <c r="T9" i="1"/>
  <c r="T10" i="1"/>
  <c r="T11" i="1"/>
  <c r="T12" i="1"/>
  <c r="T14" i="1"/>
  <c r="T15" i="1"/>
  <c r="T16" i="1"/>
  <c r="T17" i="1"/>
  <c r="T18" i="1"/>
  <c r="K3" i="1"/>
  <c r="Q12" i="1"/>
  <c r="K22" i="1"/>
  <c r="J22" i="1"/>
  <c r="K21" i="1"/>
  <c r="K4" i="1"/>
  <c r="K6" i="1"/>
  <c r="K8" i="1"/>
  <c r="K11" i="1"/>
  <c r="K14" i="1"/>
  <c r="K15" i="1"/>
  <c r="K16" i="1"/>
  <c r="K19" i="1"/>
  <c r="J3" i="1"/>
  <c r="J21" i="1" s="1"/>
  <c r="J4" i="1"/>
  <c r="J6" i="1"/>
  <c r="J7" i="1"/>
  <c r="J8" i="1"/>
  <c r="J11" i="1"/>
  <c r="J14" i="1"/>
  <c r="J15" i="1"/>
  <c r="J16" i="1"/>
  <c r="J19" i="1"/>
  <c r="E11" i="1"/>
  <c r="D11" i="1"/>
  <c r="E8" i="1"/>
  <c r="D8" i="1"/>
  <c r="D7" i="1"/>
  <c r="D6" i="1"/>
  <c r="B168" i="1" l="1"/>
  <c r="A168" i="1"/>
  <c r="A160" i="1"/>
  <c r="E160" i="1"/>
  <c r="G8" i="1"/>
  <c r="F8" i="1"/>
  <c r="C128" i="1" l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D95" i="1"/>
  <c r="C95" i="1"/>
  <c r="B88" i="1"/>
  <c r="B89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Q16" i="1" l="1"/>
  <c r="Q18" i="1"/>
  <c r="Q17" i="1"/>
  <c r="Q15" i="1"/>
  <c r="Q14" i="1"/>
  <c r="Q11" i="1"/>
  <c r="Q10" i="1"/>
  <c r="Q9" i="1"/>
  <c r="Q6" i="1"/>
  <c r="Q5" i="1"/>
  <c r="Q4" i="1"/>
  <c r="Q3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D19" i="1"/>
  <c r="D16" i="1"/>
  <c r="D15" i="1"/>
  <c r="D14" i="1"/>
  <c r="E6" i="1"/>
  <c r="E4" i="1"/>
  <c r="D4" i="1"/>
  <c r="E3" i="1"/>
  <c r="E19" i="1"/>
  <c r="E16" i="1"/>
  <c r="E15" i="1"/>
  <c r="E14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G6" i="1" l="1"/>
  <c r="G19" i="1"/>
  <c r="F19" i="1"/>
  <c r="G16" i="1"/>
  <c r="F16" i="1"/>
  <c r="G15" i="1"/>
  <c r="F15" i="1"/>
  <c r="G14" i="1"/>
  <c r="F14" i="1"/>
  <c r="G11" i="1"/>
  <c r="F11" i="1"/>
  <c r="G4" i="1"/>
  <c r="F4" i="1"/>
  <c r="G3" i="1"/>
  <c r="F6" i="1"/>
  <c r="B64" i="1" l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63" i="1"/>
  <c r="W62" i="1"/>
  <c r="X62" i="1"/>
  <c r="Y62" i="1"/>
  <c r="Z62" i="1"/>
  <c r="AA62" i="1"/>
  <c r="AB62" i="1"/>
  <c r="A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C62" i="1"/>
  <c r="R18" i="1" l="1"/>
  <c r="R17" i="1"/>
  <c r="R16" i="1"/>
  <c r="R15" i="1"/>
  <c r="R14" i="1"/>
  <c r="R12" i="1"/>
  <c r="R11" i="1"/>
  <c r="R10" i="1"/>
  <c r="R9" i="1"/>
  <c r="R6" i="1"/>
  <c r="R5" i="1"/>
  <c r="R4" i="1"/>
  <c r="R3" i="1"/>
  <c r="O7" i="1"/>
  <c r="O8" i="1"/>
  <c r="O13" i="1"/>
  <c r="O14" i="1"/>
  <c r="O15" i="1"/>
  <c r="O16" i="1"/>
  <c r="O17" i="1"/>
  <c r="O18" i="1"/>
  <c r="O19" i="1"/>
  <c r="O20" i="1"/>
  <c r="O21" i="1"/>
  <c r="O22" i="1"/>
  <c r="O23" i="1"/>
  <c r="F7" i="1" l="1"/>
  <c r="F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" i="1"/>
</calcChain>
</file>

<file path=xl/sharedStrings.xml><?xml version="1.0" encoding="utf-8"?>
<sst xmlns="http://schemas.openxmlformats.org/spreadsheetml/2006/main" count="1133" uniqueCount="134">
  <si>
    <t>Orca lab.</t>
  </si>
  <si>
    <t>Lab</t>
  </si>
  <si>
    <t>sigma</t>
  </si>
  <si>
    <t>Av(sigma)</t>
  </si>
  <si>
    <t>E(shift)</t>
  </si>
  <si>
    <t>C(shift(TMS))</t>
  </si>
  <si>
    <t>C(shift)</t>
  </si>
  <si>
    <t>1H</t>
  </si>
  <si>
    <t>13C</t>
  </si>
  <si>
    <t>orca lab</t>
  </si>
  <si>
    <t>Lab.</t>
  </si>
  <si>
    <t>2-bond</t>
  </si>
  <si>
    <t>J(15-16)</t>
  </si>
  <si>
    <t>J(18-19)</t>
  </si>
  <si>
    <t>J(22-23)</t>
  </si>
  <si>
    <t>J(32-33)</t>
  </si>
  <si>
    <t>J(39-40)</t>
  </si>
  <si>
    <t>3-bond</t>
  </si>
  <si>
    <t>J(28-30)</t>
  </si>
  <si>
    <t>J(30-32)</t>
  </si>
  <si>
    <t>4-bond</t>
  </si>
  <si>
    <t>J(2-5)</t>
  </si>
  <si>
    <t>J(5-8)</t>
  </si>
  <si>
    <t>J(15-18)</t>
  </si>
  <si>
    <t>J(16-18)</t>
  </si>
  <si>
    <t>J(18-22)</t>
  </si>
  <si>
    <t>C1(shift(TMS))</t>
  </si>
  <si>
    <t>C2(shift(TMS))</t>
  </si>
  <si>
    <t>Av(258K)</t>
  </si>
  <si>
    <t>Av(298K)</t>
  </si>
  <si>
    <t>ExpSh(258K)</t>
  </si>
  <si>
    <t>ExpSh(298K)</t>
  </si>
  <si>
    <t>CalSh(258K)</t>
  </si>
  <si>
    <t>CalSh(298K)</t>
  </si>
  <si>
    <t>L1</t>
  </si>
  <si>
    <t>L2</t>
  </si>
  <si>
    <t>lab</t>
  </si>
  <si>
    <t>L1-L2</t>
  </si>
  <si>
    <t>J(28-32)</t>
  </si>
  <si>
    <t>MAE(C-H):</t>
  </si>
  <si>
    <t>AE(N-H):</t>
  </si>
  <si>
    <t xml:space="preserve"> CONF# </t>
  </si>
  <si>
    <t xml:space="preserve">       </t>
  </si>
  <si>
    <t xml:space="preserve">CONF1  </t>
  </si>
  <si>
    <t xml:space="preserve">CONF2  </t>
  </si>
  <si>
    <t xml:space="preserve">CONF3  </t>
  </si>
  <si>
    <t xml:space="preserve">CONF4  </t>
  </si>
  <si>
    <t xml:space="preserve">CONF5  </t>
  </si>
  <si>
    <t xml:space="preserve">CONF7  </t>
  </si>
  <si>
    <t xml:space="preserve">CONF8  </t>
  </si>
  <si>
    <t xml:space="preserve">CONF9  </t>
  </si>
  <si>
    <t xml:space="preserve">CONF10 </t>
  </si>
  <si>
    <t xml:space="preserve">CONF11 </t>
  </si>
  <si>
    <t xml:space="preserve">CONF12 </t>
  </si>
  <si>
    <t xml:space="preserve">CONF13 </t>
  </si>
  <si>
    <t xml:space="preserve">CONF14 </t>
  </si>
  <si>
    <t xml:space="preserve">CONF15 </t>
  </si>
  <si>
    <t xml:space="preserve">CONF16 </t>
  </si>
  <si>
    <t xml:space="preserve">CONF17 </t>
  </si>
  <si>
    <t xml:space="preserve">CONF18 </t>
  </si>
  <si>
    <t xml:space="preserve">CONF19 </t>
  </si>
  <si>
    <t xml:space="preserve">CONF20 </t>
  </si>
  <si>
    <t xml:space="preserve">CONF21 </t>
  </si>
  <si>
    <t xml:space="preserve">CONF22 </t>
  </si>
  <si>
    <t xml:space="preserve">CONF23 </t>
  </si>
  <si>
    <t xml:space="preserve">CONF24 </t>
  </si>
  <si>
    <t xml:space="preserve">CONF25 </t>
  </si>
  <si>
    <t xml:space="preserve">CONF26 </t>
  </si>
  <si>
    <t xml:space="preserve">CONF27 </t>
  </si>
  <si>
    <t xml:space="preserve">CONF28 </t>
  </si>
  <si>
    <t xml:space="preserve">CONF29 </t>
  </si>
  <si>
    <t xml:space="preserve">CONF30 </t>
  </si>
  <si>
    <t xml:space="preserve">CONF31 </t>
  </si>
  <si>
    <t xml:space="preserve">CONF32 </t>
  </si>
  <si>
    <t xml:space="preserve">CONF33 </t>
  </si>
  <si>
    <t xml:space="preserve">CONF34 </t>
  </si>
  <si>
    <t xml:space="preserve">CONF36 </t>
  </si>
  <si>
    <t xml:space="preserve">     ΔGtot </t>
  </si>
  <si>
    <t xml:space="preserve">[kcal/mol] </t>
  </si>
  <si>
    <t>shield. averaged (293 K)</t>
  </si>
  <si>
    <t>shift exp.   (293 K)</t>
  </si>
  <si>
    <t>shift calc. (293 K)</t>
  </si>
  <si>
    <t>Lab   (1H)</t>
  </si>
  <si>
    <t>Lab   (13C)</t>
  </si>
  <si>
    <t>MAE:</t>
  </si>
  <si>
    <t>exp(298)</t>
  </si>
  <si>
    <r>
      <rPr>
        <i/>
        <sz val="11"/>
        <color theme="1"/>
        <rFont val="Calibri"/>
        <family val="2"/>
        <charset val="238"/>
        <scheme val="minor"/>
      </rPr>
      <t>p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scheme val="minor"/>
      </rPr>
      <t>(298)</t>
    </r>
  </si>
  <si>
    <t xml:space="preserve"> </t>
  </si>
  <si>
    <t>shift exp.   (298 K)</t>
  </si>
  <si>
    <t>shift calc. (298 K)</t>
  </si>
  <si>
    <t>298 K</t>
  </si>
  <si>
    <t>residual:</t>
  </si>
  <si>
    <t>233 K</t>
  </si>
  <si>
    <t>253 K</t>
  </si>
  <si>
    <t>273 K</t>
  </si>
  <si>
    <t>293 K</t>
  </si>
  <si>
    <t>298K</t>
  </si>
  <si>
    <t>313K</t>
  </si>
  <si>
    <t>exp(233)</t>
  </si>
  <si>
    <r>
      <rPr>
        <i/>
        <sz val="11"/>
        <color theme="1"/>
        <rFont val="Calibri"/>
        <family val="2"/>
        <charset val="238"/>
        <scheme val="minor"/>
      </rPr>
      <t>p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scheme val="minor"/>
      </rPr>
      <t>(233)</t>
    </r>
  </si>
  <si>
    <t>exp(253)</t>
  </si>
  <si>
    <r>
      <rPr>
        <i/>
        <sz val="11"/>
        <color theme="1"/>
        <rFont val="Calibri"/>
        <family val="2"/>
        <charset val="238"/>
        <scheme val="minor"/>
      </rPr>
      <t>p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scheme val="minor"/>
      </rPr>
      <t>(253)</t>
    </r>
  </si>
  <si>
    <t>exp(273)</t>
  </si>
  <si>
    <r>
      <rPr>
        <i/>
        <sz val="11"/>
        <color theme="1"/>
        <rFont val="Calibri"/>
        <family val="2"/>
        <charset val="238"/>
        <scheme val="minor"/>
      </rPr>
      <t>p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scheme val="minor"/>
      </rPr>
      <t>(273)</t>
    </r>
  </si>
  <si>
    <t>exp(293)</t>
  </si>
  <si>
    <r>
      <rPr>
        <i/>
        <sz val="11"/>
        <color theme="1"/>
        <rFont val="Calibri"/>
        <family val="2"/>
        <charset val="238"/>
        <scheme val="minor"/>
      </rPr>
      <t>p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scheme val="minor"/>
      </rPr>
      <t>(293)</t>
    </r>
  </si>
  <si>
    <t>exp(313)</t>
  </si>
  <si>
    <r>
      <rPr>
        <i/>
        <sz val="11"/>
        <color theme="1"/>
        <rFont val="Calibri"/>
        <family val="2"/>
        <charset val="238"/>
        <scheme val="minor"/>
      </rPr>
      <t>p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scheme val="minor"/>
      </rPr>
      <t>(313)</t>
    </r>
  </si>
  <si>
    <t>shift exp.   (233 K)</t>
  </si>
  <si>
    <t>shift exp.   (253 K)</t>
  </si>
  <si>
    <t>shift exp.   (273 K)</t>
  </si>
  <si>
    <t>shift exp.   (313 K)</t>
  </si>
  <si>
    <t>shield. averaged (233 K)</t>
  </si>
  <si>
    <t>shift calc. (233 K)</t>
  </si>
  <si>
    <t>shield. averaged (253 K)</t>
  </si>
  <si>
    <t>shield. averaged (273 K)</t>
  </si>
  <si>
    <t>shield. averaged (298 K)</t>
  </si>
  <si>
    <t>shield. averaged (313 K)</t>
  </si>
  <si>
    <t>313 K</t>
  </si>
  <si>
    <t>shift calc. (253 K)</t>
  </si>
  <si>
    <t>shift calc. (313 K)</t>
  </si>
  <si>
    <t>shift calc. (273 K)</t>
  </si>
  <si>
    <t>exp</t>
  </si>
  <si>
    <t>1,1 ?</t>
  </si>
  <si>
    <t xml:space="preserve">CONF6  </t>
  </si>
  <si>
    <t xml:space="preserve">CONF35 </t>
  </si>
  <si>
    <t xml:space="preserve">CONF37 </t>
  </si>
  <si>
    <t xml:space="preserve">CONF38 </t>
  </si>
  <si>
    <t xml:space="preserve">CONF39 </t>
  </si>
  <si>
    <t xml:space="preserve">CONF40 </t>
  </si>
  <si>
    <t xml:space="preserve">CONF41 </t>
  </si>
  <si>
    <r>
      <t xml:space="preserve">Boltzmann averaged </t>
    </r>
    <r>
      <rPr>
        <vertAlign val="superscript"/>
        <sz val="14"/>
        <color theme="1"/>
        <rFont val="Calibri"/>
        <family val="2"/>
        <charset val="238"/>
        <scheme val="minor"/>
      </rPr>
      <t>1</t>
    </r>
    <r>
      <rPr>
        <sz val="14"/>
        <color theme="1"/>
        <rFont val="Calibri"/>
        <family val="2"/>
        <charset val="238"/>
        <scheme val="minor"/>
      </rPr>
      <t>H shifts</t>
    </r>
  </si>
  <si>
    <r>
      <t xml:space="preserve">Boltzmann averaged </t>
    </r>
    <r>
      <rPr>
        <vertAlign val="superscript"/>
        <sz val="14"/>
        <color theme="1"/>
        <rFont val="Calibri"/>
        <family val="2"/>
        <charset val="238"/>
        <scheme val="minor"/>
      </rPr>
      <t>1</t>
    </r>
    <r>
      <rPr>
        <sz val="14"/>
        <color theme="1"/>
        <rFont val="Calibri"/>
        <family val="2"/>
        <charset val="238"/>
        <scheme val="minor"/>
      </rPr>
      <t>H-</t>
    </r>
    <r>
      <rPr>
        <vertAlign val="superscript"/>
        <sz val="14"/>
        <color theme="1"/>
        <rFont val="Calibri"/>
        <family val="2"/>
        <charset val="238"/>
        <scheme val="minor"/>
      </rPr>
      <t>1</t>
    </r>
    <r>
      <rPr>
        <sz val="14"/>
        <color theme="1"/>
        <rFont val="Calibri"/>
        <family val="2"/>
        <charset val="238"/>
        <scheme val="minor"/>
      </rPr>
      <t>H couplings</t>
    </r>
  </si>
  <si>
    <r>
      <t xml:space="preserve">Boltzmann averaged </t>
    </r>
    <r>
      <rPr>
        <vertAlign val="superscript"/>
        <sz val="14"/>
        <color theme="1"/>
        <rFont val="Calibri"/>
        <family val="2"/>
        <charset val="238"/>
        <scheme val="minor"/>
      </rPr>
      <t>13</t>
    </r>
    <r>
      <rPr>
        <sz val="14"/>
        <color theme="1"/>
        <rFont val="Calibri"/>
        <family val="2"/>
        <charset val="238"/>
        <scheme val="minor"/>
      </rPr>
      <t>C shifts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</si>
</sst>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vertical="center"/>
    </xf>
    <xf numFmtId="164" fontId="0" fillId="0" borderId="0" xfId="0" applyNumberFormat="1"/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2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0" fontId="0" fillId="8" borderId="0" xfId="0" applyFill="1"/>
    <xf numFmtId="0" fontId="0" fillId="8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right"/>
    </xf>
    <xf numFmtId="165" fontId="0" fillId="3" borderId="0" xfId="0" applyNumberFormat="1" applyFill="1" applyAlignment="1">
      <alignment horizontal="center" vertical="center"/>
    </xf>
    <xf numFmtId="164" fontId="0" fillId="10" borderId="0" xfId="0" applyNumberFormat="1" applyFill="1" applyAlignment="1">
      <alignment horizontal="center" vertical="center"/>
    </xf>
    <xf numFmtId="164" fontId="0" fillId="10" borderId="0" xfId="0" applyNumberFormat="1" applyFill="1" applyAlignment="1">
      <alignment horizontal="center"/>
    </xf>
    <xf numFmtId="0" fontId="0" fillId="0" borderId="0" xfId="0" applyFill="1"/>
    <xf numFmtId="16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0" fillId="3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9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164" fontId="0" fillId="11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/>
    <xf numFmtId="164" fontId="0" fillId="12" borderId="0" xfId="0" applyNumberFormat="1" applyFill="1" applyAlignment="1">
      <alignment horizontal="center"/>
    </xf>
    <xf numFmtId="164" fontId="0" fillId="13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165" fontId="0" fillId="0" borderId="0" xfId="0" applyNumberForma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258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8670166229222"/>
          <c:y val="9.024314668999707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8792650918635169E-2"/>
                  <c:y val="-0.7001921114027412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(CONF1!$D$3:$D$11,CONF1!$D$15:$D$19)</c:f>
              <c:numCache>
                <c:formatCode>0.000</c:formatCode>
                <c:ptCount val="14"/>
                <c:pt idx="0">
                  <c:v>22.473500000000001</c:v>
                </c:pt>
                <c:pt idx="1">
                  <c:v>22.969499999999996</c:v>
                </c:pt>
                <c:pt idx="3">
                  <c:v>26.951000000000001</c:v>
                </c:pt>
                <c:pt idx="4">
                  <c:v>26.994999999999997</c:v>
                </c:pt>
                <c:pt idx="5">
                  <c:v>29.844166666666666</c:v>
                </c:pt>
                <c:pt idx="8">
                  <c:v>29.788</c:v>
                </c:pt>
                <c:pt idx="9">
                  <c:v>26.34</c:v>
                </c:pt>
                <c:pt idx="10">
                  <c:v>29.709</c:v>
                </c:pt>
                <c:pt idx="13">
                  <c:v>27.470583333333337</c:v>
                </c:pt>
              </c:numCache>
            </c:numRef>
          </c:xVal>
          <c:yVal>
            <c:numRef>
              <c:f>(CONF1!$H$3:$H$11,CONF1!$H$15:$H$19)</c:f>
              <c:numCache>
                <c:formatCode>0.000</c:formatCode>
                <c:ptCount val="14"/>
                <c:pt idx="0">
                  <c:v>8.2200000000000006</c:v>
                </c:pt>
                <c:pt idx="1">
                  <c:v>8.19</c:v>
                </c:pt>
                <c:pt idx="3">
                  <c:v>4.1900000000000004</c:v>
                </c:pt>
                <c:pt idx="4">
                  <c:v>4.17</c:v>
                </c:pt>
                <c:pt idx="5">
                  <c:v>1.42</c:v>
                </c:pt>
                <c:pt idx="8">
                  <c:v>1.53</c:v>
                </c:pt>
                <c:pt idx="9">
                  <c:v>4.8600000000000003</c:v>
                </c:pt>
                <c:pt idx="10">
                  <c:v>1.61</c:v>
                </c:pt>
                <c:pt idx="13">
                  <c:v>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5F4-4D9F-A2BB-63A0460AC929}"/>
            </c:ext>
          </c:extLst>
        </c:ser>
        <c:ser>
          <c:idx val="1"/>
          <c:order val="1"/>
          <c:tx>
            <c:v>NH</c:v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CONF1!$D$14</c:f>
              <c:numCache>
                <c:formatCode>0.000</c:formatCode>
                <c:ptCount val="1"/>
                <c:pt idx="0">
                  <c:v>22.338750000000001</c:v>
                </c:pt>
              </c:numCache>
            </c:numRef>
          </c:xVal>
          <c:yVal>
            <c:numRef>
              <c:f>CONF1!$H$14</c:f>
              <c:numCache>
                <c:formatCode>0.000</c:formatCode>
                <c:ptCount val="1"/>
                <c:pt idx="0">
                  <c:v>8.1199999999999992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5F4-4D9F-A2BB-63A0460AC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258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8670166229222"/>
          <c:y val="9.024314668999707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4380741469816273E-2"/>
                  <c:y val="-0.6958110965296004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(CONF4!$D$3:$D$11,CONF4!$D$15:$D$19)</c:f>
              <c:numCache>
                <c:formatCode>0.000</c:formatCode>
                <c:ptCount val="14"/>
                <c:pt idx="0">
                  <c:v>22.491</c:v>
                </c:pt>
                <c:pt idx="1">
                  <c:v>22.962499999999999</c:v>
                </c:pt>
                <c:pt idx="3">
                  <c:v>27.0045</c:v>
                </c:pt>
                <c:pt idx="4">
                  <c:v>26.923000000000002</c:v>
                </c:pt>
                <c:pt idx="5">
                  <c:v>29.814499999999999</c:v>
                </c:pt>
                <c:pt idx="8">
                  <c:v>29.810833333333335</c:v>
                </c:pt>
                <c:pt idx="9">
                  <c:v>26.603749999999998</c:v>
                </c:pt>
                <c:pt idx="10">
                  <c:v>29.756833333333333</c:v>
                </c:pt>
                <c:pt idx="13">
                  <c:v>27.409083333333331</c:v>
                </c:pt>
              </c:numCache>
            </c:numRef>
          </c:xVal>
          <c:yVal>
            <c:numRef>
              <c:f>(CONF4!$H$3:$H$11,CONF4!$H$15:$H$19)</c:f>
              <c:numCache>
                <c:formatCode>0.000</c:formatCode>
                <c:ptCount val="14"/>
                <c:pt idx="0">
                  <c:v>8.2200000000000006</c:v>
                </c:pt>
                <c:pt idx="1">
                  <c:v>8.19</c:v>
                </c:pt>
                <c:pt idx="3">
                  <c:v>4.1900000000000004</c:v>
                </c:pt>
                <c:pt idx="4">
                  <c:v>4.17</c:v>
                </c:pt>
                <c:pt idx="5">
                  <c:v>1.42</c:v>
                </c:pt>
                <c:pt idx="8">
                  <c:v>1.53</c:v>
                </c:pt>
                <c:pt idx="9">
                  <c:v>4.8600000000000003</c:v>
                </c:pt>
                <c:pt idx="10">
                  <c:v>1.61</c:v>
                </c:pt>
                <c:pt idx="13">
                  <c:v>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BF-4C8D-9525-36F5702D62D4}"/>
            </c:ext>
          </c:extLst>
        </c:ser>
        <c:ser>
          <c:idx val="1"/>
          <c:order val="1"/>
          <c:tx>
            <c:v>hN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BF-4C8D-9525-36F5702D62D4}"/>
              </c:ext>
            </c:extLst>
          </c:dPt>
          <c:xVal>
            <c:numRef>
              <c:f>CONF4!$D$14</c:f>
              <c:numCache>
                <c:formatCode>0.000</c:formatCode>
                <c:ptCount val="1"/>
                <c:pt idx="0">
                  <c:v>22.064499999999999</c:v>
                </c:pt>
              </c:numCache>
            </c:numRef>
          </c:xVal>
          <c:yVal>
            <c:numRef>
              <c:f>CONF4!$H$14</c:f>
              <c:numCache>
                <c:formatCode>0.000</c:formatCode>
                <c:ptCount val="1"/>
                <c:pt idx="0">
                  <c:v>8.1199999999999992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DBF-4C8D-9525-36F5702D6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2300524934383202"/>
                  <c:y val="-0.699412365121026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(CONF4!$E$3:$E$11,CONF4!$E$15:$E$19)</c:f>
              <c:numCache>
                <c:formatCode>0.000</c:formatCode>
                <c:ptCount val="14"/>
                <c:pt idx="0">
                  <c:v>22.491</c:v>
                </c:pt>
                <c:pt idx="1">
                  <c:v>22.962499999999999</c:v>
                </c:pt>
                <c:pt idx="3">
                  <c:v>26.963749999999997</c:v>
                </c:pt>
                <c:pt idx="5">
                  <c:v>29.814499999999999</c:v>
                </c:pt>
                <c:pt idx="8">
                  <c:v>29.810833333333335</c:v>
                </c:pt>
                <c:pt idx="9">
                  <c:v>26.603749999999998</c:v>
                </c:pt>
                <c:pt idx="10">
                  <c:v>29.756833333333333</c:v>
                </c:pt>
                <c:pt idx="13">
                  <c:v>27.409083333333331</c:v>
                </c:pt>
              </c:numCache>
            </c:numRef>
          </c:xVal>
          <c:yVal>
            <c:numRef>
              <c:f>(CONF4!$I$3:$I$11,CONF4!$I$15:$I$19)</c:f>
              <c:numCache>
                <c:formatCode>0.000</c:formatCode>
                <c:ptCount val="14"/>
                <c:pt idx="0">
                  <c:v>8.2899999999999991</c:v>
                </c:pt>
                <c:pt idx="1">
                  <c:v>8.2899999999999991</c:v>
                </c:pt>
                <c:pt idx="3">
                  <c:v>4.16</c:v>
                </c:pt>
                <c:pt idx="5">
                  <c:v>1.41</c:v>
                </c:pt>
                <c:pt idx="8">
                  <c:v>1.4650000000000001</c:v>
                </c:pt>
                <c:pt idx="9">
                  <c:v>4.84</c:v>
                </c:pt>
                <c:pt idx="10">
                  <c:v>1.57</c:v>
                </c:pt>
                <c:pt idx="13">
                  <c:v>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C3-4AB3-A997-B577E95B513D}"/>
            </c:ext>
          </c:extLst>
        </c:ser>
        <c:ser>
          <c:idx val="1"/>
          <c:order val="1"/>
          <c:tx>
            <c:v>HN298K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C3-4AB3-A997-B577E95B513D}"/>
              </c:ext>
            </c:extLst>
          </c:dPt>
          <c:xVal>
            <c:numRef>
              <c:f>CONF4!$E$14</c:f>
              <c:numCache>
                <c:formatCode>0.000</c:formatCode>
                <c:ptCount val="1"/>
                <c:pt idx="0">
                  <c:v>22.064499999999999</c:v>
                </c:pt>
              </c:numCache>
            </c:numRef>
          </c:xVal>
          <c:yVal>
            <c:numRef>
              <c:f>CONF4!$I$14</c:f>
              <c:numCache>
                <c:formatCode>0.000</c:formatCode>
                <c:ptCount val="1"/>
                <c:pt idx="0">
                  <c:v>7.6150000000000002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9C3-4AB3-A997-B577E95B5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32546697287839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13C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5.8860443491683958E-5"/>
                  <c:y val="-0.7703397491980169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CONF4!$Q$3:$Q$18</c:f>
              <c:numCache>
                <c:formatCode>0.000</c:formatCode>
                <c:ptCount val="16"/>
                <c:pt idx="0">
                  <c:v>43.227499999999999</c:v>
                </c:pt>
                <c:pt idx="1">
                  <c:v>40.35125</c:v>
                </c:pt>
                <c:pt idx="2">
                  <c:v>43.719249999999995</c:v>
                </c:pt>
                <c:pt idx="3">
                  <c:v>47.237499999999997</c:v>
                </c:pt>
                <c:pt idx="6">
                  <c:v>7.5890000000000004</c:v>
                </c:pt>
                <c:pt idx="7">
                  <c:v>110.26849999999999</c:v>
                </c:pt>
                <c:pt idx="8">
                  <c:v>98.4</c:v>
                </c:pt>
                <c:pt idx="9">
                  <c:v>155.47050000000002</c:v>
                </c:pt>
                <c:pt idx="11">
                  <c:v>6.718</c:v>
                </c:pt>
                <c:pt idx="12">
                  <c:v>129.16525000000001</c:v>
                </c:pt>
                <c:pt idx="13">
                  <c:v>167.27974999999998</c:v>
                </c:pt>
                <c:pt idx="14">
                  <c:v>-5.3224999999999998</c:v>
                </c:pt>
                <c:pt idx="15">
                  <c:v>126.76974999999999</c:v>
                </c:pt>
              </c:numCache>
            </c:numRef>
          </c:xVal>
          <c:yVal>
            <c:numRef>
              <c:f>CONF4!$S$3:$S$18</c:f>
              <c:numCache>
                <c:formatCode>0.000</c:formatCode>
                <c:ptCount val="16"/>
                <c:pt idx="0">
                  <c:v>129.679</c:v>
                </c:pt>
                <c:pt idx="1">
                  <c:v>134.90299999999999</c:v>
                </c:pt>
                <c:pt idx="2">
                  <c:v>129.083</c:v>
                </c:pt>
                <c:pt idx="3">
                  <c:v>128.334</c:v>
                </c:pt>
                <c:pt idx="6">
                  <c:v>161.78100000000001</c:v>
                </c:pt>
                <c:pt idx="7">
                  <c:v>67.471999999999994</c:v>
                </c:pt>
                <c:pt idx="8">
                  <c:v>79.352000000000004</c:v>
                </c:pt>
                <c:pt idx="9">
                  <c:v>27.001999999999999</c:v>
                </c:pt>
                <c:pt idx="11">
                  <c:v>166.965</c:v>
                </c:pt>
                <c:pt idx="12">
                  <c:v>48.85</c:v>
                </c:pt>
                <c:pt idx="13">
                  <c:v>15.823</c:v>
                </c:pt>
                <c:pt idx="14">
                  <c:v>173.23</c:v>
                </c:pt>
                <c:pt idx="15">
                  <c:v>51.445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7B-4ECE-AFB1-16C070FC1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18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2083734324876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258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8670166229222"/>
          <c:y val="9.024314668999707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0013150699912511"/>
                  <c:y val="-0.693237824438611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(CONF5!$D$3:$D$11,CONF5!$D$15:$D$19)</c:f>
              <c:numCache>
                <c:formatCode>0.000</c:formatCode>
                <c:ptCount val="14"/>
                <c:pt idx="0">
                  <c:v>22.522500000000001</c:v>
                </c:pt>
                <c:pt idx="1">
                  <c:v>23.00825</c:v>
                </c:pt>
                <c:pt idx="3">
                  <c:v>26.930500000000002</c:v>
                </c:pt>
                <c:pt idx="4">
                  <c:v>27.082000000000001</c:v>
                </c:pt>
                <c:pt idx="5">
                  <c:v>29.9605</c:v>
                </c:pt>
                <c:pt idx="8">
                  <c:v>29.820833333333329</c:v>
                </c:pt>
                <c:pt idx="9">
                  <c:v>26.239249999999998</c:v>
                </c:pt>
                <c:pt idx="10">
                  <c:v>29.743083333333331</c:v>
                </c:pt>
                <c:pt idx="13">
                  <c:v>27.428499999999996</c:v>
                </c:pt>
              </c:numCache>
            </c:numRef>
          </c:xVal>
          <c:yVal>
            <c:numRef>
              <c:f>(CONF5!$H$3:$H$11,CONF5!$H$15:$H$19)</c:f>
              <c:numCache>
                <c:formatCode>0.000</c:formatCode>
                <c:ptCount val="14"/>
                <c:pt idx="0">
                  <c:v>8.2200000000000006</c:v>
                </c:pt>
                <c:pt idx="1">
                  <c:v>8.19</c:v>
                </c:pt>
                <c:pt idx="3">
                  <c:v>4.1900000000000004</c:v>
                </c:pt>
                <c:pt idx="4">
                  <c:v>4.17</c:v>
                </c:pt>
                <c:pt idx="5">
                  <c:v>1.42</c:v>
                </c:pt>
                <c:pt idx="8">
                  <c:v>1.53</c:v>
                </c:pt>
                <c:pt idx="9">
                  <c:v>4.8600000000000003</c:v>
                </c:pt>
                <c:pt idx="10">
                  <c:v>1.61</c:v>
                </c:pt>
                <c:pt idx="13">
                  <c:v>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F6-473D-9F31-63CE7C4555B6}"/>
            </c:ext>
          </c:extLst>
        </c:ser>
        <c:ser>
          <c:idx val="1"/>
          <c:order val="1"/>
          <c:tx>
            <c:v>hN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F6-473D-9F31-63CE7C4555B6}"/>
              </c:ext>
            </c:extLst>
          </c:dPt>
          <c:xVal>
            <c:numRef>
              <c:f>CONF5!$D$14</c:f>
              <c:numCache>
                <c:formatCode>0.000</c:formatCode>
                <c:ptCount val="1"/>
                <c:pt idx="0">
                  <c:v>22.63</c:v>
                </c:pt>
              </c:numCache>
            </c:numRef>
          </c:xVal>
          <c:yVal>
            <c:numRef>
              <c:f>CONF5!$H$14</c:f>
              <c:numCache>
                <c:formatCode>0.000</c:formatCode>
                <c:ptCount val="1"/>
                <c:pt idx="0">
                  <c:v>8.1199999999999992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BF6-473D-9F31-63CE7C455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2347440944881889"/>
                  <c:y val="-0.706737022455526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(CONF5!$E$3:$E$11,CONF5!$E$15:$E$19)</c:f>
              <c:numCache>
                <c:formatCode>0.000</c:formatCode>
                <c:ptCount val="14"/>
                <c:pt idx="0">
                  <c:v>22.522500000000001</c:v>
                </c:pt>
                <c:pt idx="1">
                  <c:v>23.00825</c:v>
                </c:pt>
                <c:pt idx="3">
                  <c:v>27.006249999999998</c:v>
                </c:pt>
                <c:pt idx="5">
                  <c:v>29.9605</c:v>
                </c:pt>
                <c:pt idx="8">
                  <c:v>29.820833333333329</c:v>
                </c:pt>
                <c:pt idx="9">
                  <c:v>26.239249999999998</c:v>
                </c:pt>
                <c:pt idx="10">
                  <c:v>29.743083333333331</c:v>
                </c:pt>
                <c:pt idx="13">
                  <c:v>27.428499999999996</c:v>
                </c:pt>
              </c:numCache>
            </c:numRef>
          </c:xVal>
          <c:yVal>
            <c:numRef>
              <c:f>(CONF5!$I$3:$I$11,CONF5!$I$15:$I$19)</c:f>
              <c:numCache>
                <c:formatCode>0.000</c:formatCode>
                <c:ptCount val="14"/>
                <c:pt idx="0">
                  <c:v>8.2899999999999991</c:v>
                </c:pt>
                <c:pt idx="1">
                  <c:v>8.2899999999999991</c:v>
                </c:pt>
                <c:pt idx="3">
                  <c:v>4.16</c:v>
                </c:pt>
                <c:pt idx="5">
                  <c:v>1.41</c:v>
                </c:pt>
                <c:pt idx="8">
                  <c:v>1.4650000000000001</c:v>
                </c:pt>
                <c:pt idx="9">
                  <c:v>4.84</c:v>
                </c:pt>
                <c:pt idx="10">
                  <c:v>1.57</c:v>
                </c:pt>
                <c:pt idx="13">
                  <c:v>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39-4E6F-AF9E-5A9C06E91159}"/>
            </c:ext>
          </c:extLst>
        </c:ser>
        <c:ser>
          <c:idx val="1"/>
          <c:order val="1"/>
          <c:tx>
            <c:v>HN298K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39-4E6F-AF9E-5A9C06E91159}"/>
              </c:ext>
            </c:extLst>
          </c:dPt>
          <c:xVal>
            <c:numRef>
              <c:f>CONF5!$E$14</c:f>
              <c:numCache>
                <c:formatCode>0.000</c:formatCode>
                <c:ptCount val="1"/>
                <c:pt idx="0">
                  <c:v>22.63</c:v>
                </c:pt>
              </c:numCache>
            </c:numRef>
          </c:xVal>
          <c:yVal>
            <c:numRef>
              <c:f>CONF5!$I$14</c:f>
              <c:numCache>
                <c:formatCode>0.000</c:formatCode>
                <c:ptCount val="1"/>
                <c:pt idx="0">
                  <c:v>7.6150000000000002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F39-4E6F-AF9E-5A9C06E91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32546697287839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13C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4.1763660432498295E-2"/>
                  <c:y val="-0.767691746864975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CONF5!$Q$3:$Q$18</c:f>
              <c:numCache>
                <c:formatCode>0.000</c:formatCode>
                <c:ptCount val="16"/>
                <c:pt idx="0">
                  <c:v>42.018000000000001</c:v>
                </c:pt>
                <c:pt idx="1">
                  <c:v>40.830249999999999</c:v>
                </c:pt>
                <c:pt idx="2">
                  <c:v>44.278749999999995</c:v>
                </c:pt>
                <c:pt idx="3">
                  <c:v>46.698</c:v>
                </c:pt>
                <c:pt idx="6">
                  <c:v>8.9294999999999991</c:v>
                </c:pt>
                <c:pt idx="7">
                  <c:v>109.94200000000001</c:v>
                </c:pt>
                <c:pt idx="8">
                  <c:v>98.835499999999996</c:v>
                </c:pt>
                <c:pt idx="9">
                  <c:v>155.69775000000001</c:v>
                </c:pt>
                <c:pt idx="11">
                  <c:v>6.8067500000000001</c:v>
                </c:pt>
                <c:pt idx="12">
                  <c:v>130.06675000000001</c:v>
                </c:pt>
                <c:pt idx="13">
                  <c:v>166.67975000000001</c:v>
                </c:pt>
                <c:pt idx="14">
                  <c:v>-7.14975</c:v>
                </c:pt>
                <c:pt idx="15">
                  <c:v>126.61275000000001</c:v>
                </c:pt>
              </c:numCache>
            </c:numRef>
          </c:xVal>
          <c:yVal>
            <c:numRef>
              <c:f>CONF5!$S$3:$S$18</c:f>
              <c:numCache>
                <c:formatCode>0.000</c:formatCode>
                <c:ptCount val="16"/>
                <c:pt idx="0">
                  <c:v>129.679</c:v>
                </c:pt>
                <c:pt idx="1">
                  <c:v>134.90299999999999</c:v>
                </c:pt>
                <c:pt idx="2">
                  <c:v>129.083</c:v>
                </c:pt>
                <c:pt idx="3">
                  <c:v>128.334</c:v>
                </c:pt>
                <c:pt idx="6">
                  <c:v>161.78100000000001</c:v>
                </c:pt>
                <c:pt idx="7">
                  <c:v>67.471999999999994</c:v>
                </c:pt>
                <c:pt idx="8">
                  <c:v>79.352000000000004</c:v>
                </c:pt>
                <c:pt idx="9">
                  <c:v>27.001999999999999</c:v>
                </c:pt>
                <c:pt idx="11">
                  <c:v>166.965</c:v>
                </c:pt>
                <c:pt idx="12">
                  <c:v>48.85</c:v>
                </c:pt>
                <c:pt idx="13">
                  <c:v>15.823</c:v>
                </c:pt>
                <c:pt idx="14">
                  <c:v>173.23</c:v>
                </c:pt>
                <c:pt idx="15">
                  <c:v>51.445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97-4C19-A38D-A0A87F431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18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2083734324876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258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8670166229222"/>
          <c:y val="9.024314668999707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1619504593175853"/>
                  <c:y val="-0.6938907115777194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(CONF6!$D$3:$D$11,CONF6!$D$15:$D$19)</c:f>
              <c:numCache>
                <c:formatCode>0.000</c:formatCode>
                <c:ptCount val="14"/>
                <c:pt idx="0">
                  <c:v>22.510999999999999</c:v>
                </c:pt>
                <c:pt idx="1">
                  <c:v>22.847250000000003</c:v>
                </c:pt>
                <c:pt idx="3">
                  <c:v>26.986000000000001</c:v>
                </c:pt>
                <c:pt idx="4">
                  <c:v>26.857500000000002</c:v>
                </c:pt>
                <c:pt idx="5">
                  <c:v>29.835666666666668</c:v>
                </c:pt>
                <c:pt idx="8">
                  <c:v>29.841333333333335</c:v>
                </c:pt>
                <c:pt idx="9">
                  <c:v>26.40475</c:v>
                </c:pt>
                <c:pt idx="10">
                  <c:v>29.757499999999993</c:v>
                </c:pt>
                <c:pt idx="13">
                  <c:v>27.434833333333334</c:v>
                </c:pt>
              </c:numCache>
            </c:numRef>
          </c:xVal>
          <c:yVal>
            <c:numRef>
              <c:f>(CONF6!$H$3:$H$11,CONF6!$H$15:$H$19)</c:f>
              <c:numCache>
                <c:formatCode>0.000</c:formatCode>
                <c:ptCount val="14"/>
                <c:pt idx="0">
                  <c:v>8.2200000000000006</c:v>
                </c:pt>
                <c:pt idx="1">
                  <c:v>8.19</c:v>
                </c:pt>
                <c:pt idx="3">
                  <c:v>4.1900000000000004</c:v>
                </c:pt>
                <c:pt idx="4">
                  <c:v>4.17</c:v>
                </c:pt>
                <c:pt idx="5">
                  <c:v>1.42</c:v>
                </c:pt>
                <c:pt idx="8">
                  <c:v>1.53</c:v>
                </c:pt>
                <c:pt idx="9">
                  <c:v>4.8600000000000003</c:v>
                </c:pt>
                <c:pt idx="10">
                  <c:v>1.61</c:v>
                </c:pt>
                <c:pt idx="13">
                  <c:v>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7B-485F-BED7-24AA84215D21}"/>
            </c:ext>
          </c:extLst>
        </c:ser>
        <c:ser>
          <c:idx val="1"/>
          <c:order val="1"/>
          <c:tx>
            <c:v>hN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7B-485F-BED7-24AA84215D21}"/>
              </c:ext>
            </c:extLst>
          </c:dPt>
          <c:xVal>
            <c:numRef>
              <c:f>CONF6!$D$14</c:f>
              <c:numCache>
                <c:formatCode>0.000</c:formatCode>
                <c:ptCount val="1"/>
                <c:pt idx="0">
                  <c:v>22.393249999999998</c:v>
                </c:pt>
              </c:numCache>
            </c:numRef>
          </c:xVal>
          <c:yVal>
            <c:numRef>
              <c:f>CONF6!$H$14</c:f>
              <c:numCache>
                <c:formatCode>0.000</c:formatCode>
                <c:ptCount val="1"/>
                <c:pt idx="0">
                  <c:v>8.1199999999999992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37B-485F-BED7-24AA84215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205388779527559"/>
                  <c:y val="-0.702088801399824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(CONF6!$E$3:$E$11,CONF6!$E$15:$E$19)</c:f>
              <c:numCache>
                <c:formatCode>0.000</c:formatCode>
                <c:ptCount val="14"/>
                <c:pt idx="0">
                  <c:v>22.510999999999999</c:v>
                </c:pt>
                <c:pt idx="1">
                  <c:v>22.847250000000003</c:v>
                </c:pt>
                <c:pt idx="3">
                  <c:v>26.921750000000003</c:v>
                </c:pt>
                <c:pt idx="5">
                  <c:v>29.835666666666668</c:v>
                </c:pt>
                <c:pt idx="8">
                  <c:v>29.841333333333335</c:v>
                </c:pt>
                <c:pt idx="9">
                  <c:v>26.40475</c:v>
                </c:pt>
                <c:pt idx="10">
                  <c:v>29.757499999999993</c:v>
                </c:pt>
                <c:pt idx="13">
                  <c:v>27.434833333333334</c:v>
                </c:pt>
              </c:numCache>
            </c:numRef>
          </c:xVal>
          <c:yVal>
            <c:numRef>
              <c:f>(CONF6!$I$3:$I$11,CONF6!$I$15:$I$19)</c:f>
              <c:numCache>
                <c:formatCode>0.000</c:formatCode>
                <c:ptCount val="14"/>
                <c:pt idx="0">
                  <c:v>8.2899999999999991</c:v>
                </c:pt>
                <c:pt idx="1">
                  <c:v>8.2899999999999991</c:v>
                </c:pt>
                <c:pt idx="3">
                  <c:v>4.16</c:v>
                </c:pt>
                <c:pt idx="5">
                  <c:v>1.41</c:v>
                </c:pt>
                <c:pt idx="8">
                  <c:v>1.4650000000000001</c:v>
                </c:pt>
                <c:pt idx="9">
                  <c:v>4.84</c:v>
                </c:pt>
                <c:pt idx="10">
                  <c:v>1.57</c:v>
                </c:pt>
                <c:pt idx="13">
                  <c:v>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09-4F75-B3CC-A74E989E86AD}"/>
            </c:ext>
          </c:extLst>
        </c:ser>
        <c:ser>
          <c:idx val="1"/>
          <c:order val="1"/>
          <c:tx>
            <c:v>HN298K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109-4F75-B3CC-A74E989E86AD}"/>
              </c:ext>
            </c:extLst>
          </c:dPt>
          <c:xVal>
            <c:numRef>
              <c:f>CONF6!$E$14</c:f>
              <c:numCache>
                <c:formatCode>0.000</c:formatCode>
                <c:ptCount val="1"/>
                <c:pt idx="0">
                  <c:v>22.393249999999998</c:v>
                </c:pt>
              </c:numCache>
            </c:numRef>
          </c:xVal>
          <c:yVal>
            <c:numRef>
              <c:f>CONF6!$I$14</c:f>
              <c:numCache>
                <c:formatCode>0.000</c:formatCode>
                <c:ptCount val="1"/>
                <c:pt idx="0">
                  <c:v>7.6150000000000002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109-4F75-B3CC-A74E989E8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32546697287839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13C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5.6359447215694899E-2"/>
                  <c:y val="-0.758143044619422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CONF6!$Q$3:$Q$18</c:f>
              <c:numCache>
                <c:formatCode>0.000</c:formatCode>
                <c:ptCount val="16"/>
                <c:pt idx="0">
                  <c:v>43.4255</c:v>
                </c:pt>
                <c:pt idx="1">
                  <c:v>40.574750000000002</c:v>
                </c:pt>
                <c:pt idx="2">
                  <c:v>43.47025</c:v>
                </c:pt>
                <c:pt idx="3">
                  <c:v>47.207499999999996</c:v>
                </c:pt>
                <c:pt idx="6">
                  <c:v>7.4524999999999997</c:v>
                </c:pt>
                <c:pt idx="7">
                  <c:v>110.4425</c:v>
                </c:pt>
                <c:pt idx="8">
                  <c:v>98.081000000000003</c:v>
                </c:pt>
                <c:pt idx="9">
                  <c:v>155.43899999999999</c:v>
                </c:pt>
                <c:pt idx="11">
                  <c:v>6.952</c:v>
                </c:pt>
                <c:pt idx="12">
                  <c:v>129.84049999999999</c:v>
                </c:pt>
                <c:pt idx="13">
                  <c:v>166.37374999999997</c:v>
                </c:pt>
                <c:pt idx="14">
                  <c:v>-5.7390000000000008</c:v>
                </c:pt>
                <c:pt idx="15">
                  <c:v>126.8235</c:v>
                </c:pt>
              </c:numCache>
            </c:numRef>
          </c:xVal>
          <c:yVal>
            <c:numRef>
              <c:f>CONF6!$S$3:$S$18</c:f>
              <c:numCache>
                <c:formatCode>0.000</c:formatCode>
                <c:ptCount val="16"/>
                <c:pt idx="0">
                  <c:v>129.679</c:v>
                </c:pt>
                <c:pt idx="1">
                  <c:v>134.90299999999999</c:v>
                </c:pt>
                <c:pt idx="2">
                  <c:v>129.083</c:v>
                </c:pt>
                <c:pt idx="3">
                  <c:v>128.334</c:v>
                </c:pt>
                <c:pt idx="6">
                  <c:v>161.78100000000001</c:v>
                </c:pt>
                <c:pt idx="7">
                  <c:v>67.471999999999994</c:v>
                </c:pt>
                <c:pt idx="8">
                  <c:v>79.352000000000004</c:v>
                </c:pt>
                <c:pt idx="9">
                  <c:v>27.001999999999999</c:v>
                </c:pt>
                <c:pt idx="11">
                  <c:v>166.965</c:v>
                </c:pt>
                <c:pt idx="12">
                  <c:v>48.85</c:v>
                </c:pt>
                <c:pt idx="13">
                  <c:v>15.823</c:v>
                </c:pt>
                <c:pt idx="14">
                  <c:v>173.23</c:v>
                </c:pt>
                <c:pt idx="15">
                  <c:v>51.445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A1-4864-9F26-226B4809B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18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2083734324876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258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8670166229222"/>
          <c:y val="9.024314668999707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0672626859142607"/>
                  <c:y val="-0.688196996208807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(CONF7!$D$3:$D$11,CONF7!$D$15:$D$19)</c:f>
              <c:numCache>
                <c:formatCode>0.000</c:formatCode>
                <c:ptCount val="14"/>
                <c:pt idx="0">
                  <c:v>22.452500000000001</c:v>
                </c:pt>
                <c:pt idx="1">
                  <c:v>23.027999999999999</c:v>
                </c:pt>
                <c:pt idx="3">
                  <c:v>26.838000000000001</c:v>
                </c:pt>
                <c:pt idx="4">
                  <c:v>26.966999999999999</c:v>
                </c:pt>
                <c:pt idx="5">
                  <c:v>29.814666666666668</c:v>
                </c:pt>
                <c:pt idx="8">
                  <c:v>29.768999999999995</c:v>
                </c:pt>
                <c:pt idx="9">
                  <c:v>26.622999999999998</c:v>
                </c:pt>
                <c:pt idx="10">
                  <c:v>29.677916666666665</c:v>
                </c:pt>
                <c:pt idx="13">
                  <c:v>27.552333333333333</c:v>
                </c:pt>
              </c:numCache>
            </c:numRef>
          </c:xVal>
          <c:yVal>
            <c:numRef>
              <c:f>(CONF7!$H$3:$H$11,CONF7!$H$15:$H$19)</c:f>
              <c:numCache>
                <c:formatCode>0.000</c:formatCode>
                <c:ptCount val="14"/>
                <c:pt idx="0">
                  <c:v>8.2200000000000006</c:v>
                </c:pt>
                <c:pt idx="1">
                  <c:v>8.19</c:v>
                </c:pt>
                <c:pt idx="3">
                  <c:v>4.1900000000000004</c:v>
                </c:pt>
                <c:pt idx="4">
                  <c:v>4.17</c:v>
                </c:pt>
                <c:pt idx="5">
                  <c:v>1.42</c:v>
                </c:pt>
                <c:pt idx="8">
                  <c:v>1.53</c:v>
                </c:pt>
                <c:pt idx="9">
                  <c:v>4.8600000000000003</c:v>
                </c:pt>
                <c:pt idx="10">
                  <c:v>1.61</c:v>
                </c:pt>
                <c:pt idx="13">
                  <c:v>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15-4BA9-9870-F48F2415C4F3}"/>
            </c:ext>
          </c:extLst>
        </c:ser>
        <c:ser>
          <c:idx val="1"/>
          <c:order val="1"/>
          <c:tx>
            <c:v>hN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415-4BA9-9870-F48F2415C4F3}"/>
              </c:ext>
            </c:extLst>
          </c:dPt>
          <c:xVal>
            <c:numRef>
              <c:f>CONF7!$D$14</c:f>
              <c:numCache>
                <c:formatCode>0.000</c:formatCode>
                <c:ptCount val="1"/>
                <c:pt idx="0">
                  <c:v>22.347250000000003</c:v>
                </c:pt>
              </c:numCache>
            </c:numRef>
          </c:xVal>
          <c:yVal>
            <c:numRef>
              <c:f>CONF7!$H$14</c:f>
              <c:numCache>
                <c:formatCode>0.000</c:formatCode>
                <c:ptCount val="1"/>
                <c:pt idx="0">
                  <c:v>8.1199999999999992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415-4BA9-9870-F48F2415C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1H298K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3389326334208224E-2"/>
                  <c:y val="-0.694923447069116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(CONF1!$E$3:$E$11,CONF1!$E$15:$E$19)</c:f>
              <c:numCache>
                <c:formatCode>0.000</c:formatCode>
                <c:ptCount val="14"/>
                <c:pt idx="0">
                  <c:v>22.473500000000001</c:v>
                </c:pt>
                <c:pt idx="1">
                  <c:v>22.969499999999996</c:v>
                </c:pt>
                <c:pt idx="3">
                  <c:v>26.972999999999999</c:v>
                </c:pt>
                <c:pt idx="5">
                  <c:v>29.844166666666666</c:v>
                </c:pt>
                <c:pt idx="8">
                  <c:v>29.788</c:v>
                </c:pt>
                <c:pt idx="9">
                  <c:v>26.34</c:v>
                </c:pt>
                <c:pt idx="10">
                  <c:v>29.709</c:v>
                </c:pt>
                <c:pt idx="13">
                  <c:v>27.470583333333337</c:v>
                </c:pt>
              </c:numCache>
            </c:numRef>
          </c:xVal>
          <c:yVal>
            <c:numRef>
              <c:f>(CONF1!$I$3:$I$11,CONF1!$I$15:$I$19)</c:f>
              <c:numCache>
                <c:formatCode>0.000</c:formatCode>
                <c:ptCount val="14"/>
                <c:pt idx="0">
                  <c:v>8.2899999999999991</c:v>
                </c:pt>
                <c:pt idx="1">
                  <c:v>8.2899999999999991</c:v>
                </c:pt>
                <c:pt idx="3">
                  <c:v>4.16</c:v>
                </c:pt>
                <c:pt idx="5">
                  <c:v>1.41</c:v>
                </c:pt>
                <c:pt idx="8">
                  <c:v>1.4650000000000001</c:v>
                </c:pt>
                <c:pt idx="9">
                  <c:v>4.84</c:v>
                </c:pt>
                <c:pt idx="10">
                  <c:v>1.57</c:v>
                </c:pt>
                <c:pt idx="13">
                  <c:v>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1E-4EB5-B3D5-F36FEBDDF696}"/>
            </c:ext>
          </c:extLst>
        </c:ser>
        <c:ser>
          <c:idx val="1"/>
          <c:order val="1"/>
          <c:tx>
            <c:v>NH298K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CONF1!$E$14</c:f>
              <c:numCache>
                <c:formatCode>0.000</c:formatCode>
                <c:ptCount val="1"/>
                <c:pt idx="0">
                  <c:v>22.338750000000001</c:v>
                </c:pt>
              </c:numCache>
            </c:numRef>
          </c:xVal>
          <c:yVal>
            <c:numRef>
              <c:f>CONF1!$I$14</c:f>
              <c:numCache>
                <c:formatCode>0.000</c:formatCode>
                <c:ptCount val="1"/>
                <c:pt idx="0">
                  <c:v>7.6150000000000002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1E-4EB5-B3D5-F36FEBDDF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32546697287839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2451771653543307"/>
                  <c:y val="-0.6995115193934091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(CONF7!$E$3:$E$11,CONF7!$E$15:$E$19)</c:f>
              <c:numCache>
                <c:formatCode>0.000</c:formatCode>
                <c:ptCount val="14"/>
                <c:pt idx="0">
                  <c:v>22.452500000000001</c:v>
                </c:pt>
                <c:pt idx="1">
                  <c:v>23.027999999999999</c:v>
                </c:pt>
                <c:pt idx="3">
                  <c:v>26.9025</c:v>
                </c:pt>
                <c:pt idx="5">
                  <c:v>29.814666666666668</c:v>
                </c:pt>
                <c:pt idx="8">
                  <c:v>29.768999999999995</c:v>
                </c:pt>
                <c:pt idx="9">
                  <c:v>26.622999999999998</c:v>
                </c:pt>
                <c:pt idx="10">
                  <c:v>29.677916666666665</c:v>
                </c:pt>
                <c:pt idx="13">
                  <c:v>27.552333333333333</c:v>
                </c:pt>
              </c:numCache>
            </c:numRef>
          </c:xVal>
          <c:yVal>
            <c:numRef>
              <c:f>(CONF7!$I$3:$I$11,CONF7!$I$15:$I$19)</c:f>
              <c:numCache>
                <c:formatCode>0.000</c:formatCode>
                <c:ptCount val="14"/>
                <c:pt idx="0">
                  <c:v>8.2899999999999991</c:v>
                </c:pt>
                <c:pt idx="1">
                  <c:v>8.2899999999999991</c:v>
                </c:pt>
                <c:pt idx="3">
                  <c:v>4.16</c:v>
                </c:pt>
                <c:pt idx="5">
                  <c:v>1.41</c:v>
                </c:pt>
                <c:pt idx="8">
                  <c:v>1.4650000000000001</c:v>
                </c:pt>
                <c:pt idx="9">
                  <c:v>4.84</c:v>
                </c:pt>
                <c:pt idx="10">
                  <c:v>1.57</c:v>
                </c:pt>
                <c:pt idx="13">
                  <c:v>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57-46D6-8A26-50688BEDC294}"/>
            </c:ext>
          </c:extLst>
        </c:ser>
        <c:ser>
          <c:idx val="1"/>
          <c:order val="1"/>
          <c:tx>
            <c:v>HN298K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B57-46D6-8A26-50688BEDC294}"/>
              </c:ext>
            </c:extLst>
          </c:dPt>
          <c:xVal>
            <c:numRef>
              <c:f>CONF7!$E$14</c:f>
              <c:numCache>
                <c:formatCode>0.000</c:formatCode>
                <c:ptCount val="1"/>
                <c:pt idx="0">
                  <c:v>22.347250000000003</c:v>
                </c:pt>
              </c:numCache>
            </c:numRef>
          </c:xVal>
          <c:yVal>
            <c:numRef>
              <c:f>CONF7!$I$14</c:f>
              <c:numCache>
                <c:formatCode>0.000</c:formatCode>
                <c:ptCount val="1"/>
                <c:pt idx="0">
                  <c:v>7.6150000000000002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B57-46D6-8A26-50688BEDC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32546697287839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13C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010164305378058E-2"/>
                  <c:y val="-0.775076917468649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CONF7!$Q$3:$Q$18</c:f>
              <c:numCache>
                <c:formatCode>0.000</c:formatCode>
                <c:ptCount val="16"/>
                <c:pt idx="0">
                  <c:v>42.792000000000002</c:v>
                </c:pt>
                <c:pt idx="1">
                  <c:v>41.108750000000001</c:v>
                </c:pt>
                <c:pt idx="2">
                  <c:v>43.770249999999997</c:v>
                </c:pt>
                <c:pt idx="3">
                  <c:v>47.4985</c:v>
                </c:pt>
                <c:pt idx="6">
                  <c:v>7.9565000000000001</c:v>
                </c:pt>
                <c:pt idx="7">
                  <c:v>110.1275</c:v>
                </c:pt>
                <c:pt idx="8">
                  <c:v>98.481499999999997</c:v>
                </c:pt>
                <c:pt idx="9">
                  <c:v>155.43924999999999</c:v>
                </c:pt>
                <c:pt idx="11">
                  <c:v>6.96075</c:v>
                </c:pt>
                <c:pt idx="12">
                  <c:v>129.23175000000001</c:v>
                </c:pt>
                <c:pt idx="13">
                  <c:v>167.35275000000001</c:v>
                </c:pt>
                <c:pt idx="14">
                  <c:v>-5.3092500000000005</c:v>
                </c:pt>
                <c:pt idx="15">
                  <c:v>127.11125</c:v>
                </c:pt>
              </c:numCache>
            </c:numRef>
          </c:xVal>
          <c:yVal>
            <c:numRef>
              <c:f>CONF7!$S$3:$S$18</c:f>
              <c:numCache>
                <c:formatCode>0.000</c:formatCode>
                <c:ptCount val="16"/>
                <c:pt idx="0">
                  <c:v>129.679</c:v>
                </c:pt>
                <c:pt idx="1">
                  <c:v>134.90299999999999</c:v>
                </c:pt>
                <c:pt idx="2">
                  <c:v>129.083</c:v>
                </c:pt>
                <c:pt idx="3">
                  <c:v>128.334</c:v>
                </c:pt>
                <c:pt idx="6">
                  <c:v>161.78100000000001</c:v>
                </c:pt>
                <c:pt idx="7">
                  <c:v>67.471999999999994</c:v>
                </c:pt>
                <c:pt idx="8">
                  <c:v>79.352000000000004</c:v>
                </c:pt>
                <c:pt idx="9">
                  <c:v>27.001999999999999</c:v>
                </c:pt>
                <c:pt idx="11">
                  <c:v>166.965</c:v>
                </c:pt>
                <c:pt idx="12">
                  <c:v>48.85</c:v>
                </c:pt>
                <c:pt idx="13">
                  <c:v>15.823</c:v>
                </c:pt>
                <c:pt idx="14">
                  <c:v>173.23</c:v>
                </c:pt>
                <c:pt idx="15">
                  <c:v>51.445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17-433E-854F-F8FE24F70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18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2083734324876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258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8670166229222"/>
          <c:y val="9.024314668999707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2700267935258092"/>
                  <c:y val="-0.694065689705453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(CONF8!$D$3:$D$11,CONF8!$D$15:$D$19)</c:f>
              <c:numCache>
                <c:formatCode>0.000</c:formatCode>
                <c:ptCount val="14"/>
                <c:pt idx="0">
                  <c:v>22.448500000000003</c:v>
                </c:pt>
                <c:pt idx="1">
                  <c:v>22.990500000000001</c:v>
                </c:pt>
                <c:pt idx="3">
                  <c:v>26.994500000000002</c:v>
                </c:pt>
                <c:pt idx="4">
                  <c:v>26.907</c:v>
                </c:pt>
                <c:pt idx="5">
                  <c:v>29.813333333333336</c:v>
                </c:pt>
                <c:pt idx="8">
                  <c:v>29.820666666666668</c:v>
                </c:pt>
                <c:pt idx="9">
                  <c:v>26.358750000000001</c:v>
                </c:pt>
                <c:pt idx="10">
                  <c:v>29.711833333333331</c:v>
                </c:pt>
                <c:pt idx="13">
                  <c:v>27.435749999999999</c:v>
                </c:pt>
              </c:numCache>
            </c:numRef>
          </c:xVal>
          <c:yVal>
            <c:numRef>
              <c:f>(CONF8!$H$3:$H$11,CONF8!$H$15:$H$19)</c:f>
              <c:numCache>
                <c:formatCode>0.000</c:formatCode>
                <c:ptCount val="14"/>
                <c:pt idx="0">
                  <c:v>8.2200000000000006</c:v>
                </c:pt>
                <c:pt idx="1">
                  <c:v>8.19</c:v>
                </c:pt>
                <c:pt idx="3">
                  <c:v>4.1900000000000004</c:v>
                </c:pt>
                <c:pt idx="4">
                  <c:v>4.17</c:v>
                </c:pt>
                <c:pt idx="5">
                  <c:v>1.42</c:v>
                </c:pt>
                <c:pt idx="8">
                  <c:v>1.53</c:v>
                </c:pt>
                <c:pt idx="9">
                  <c:v>4.8600000000000003</c:v>
                </c:pt>
                <c:pt idx="10">
                  <c:v>1.61</c:v>
                </c:pt>
                <c:pt idx="13">
                  <c:v>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91-41B7-B4A3-4E8593C46823}"/>
            </c:ext>
          </c:extLst>
        </c:ser>
        <c:ser>
          <c:idx val="1"/>
          <c:order val="1"/>
          <c:tx>
            <c:v>NH</c:v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CONF8!$D$14</c:f>
              <c:numCache>
                <c:formatCode>0.000</c:formatCode>
                <c:ptCount val="1"/>
                <c:pt idx="0">
                  <c:v>22.304500000000001</c:v>
                </c:pt>
              </c:numCache>
            </c:numRef>
          </c:xVal>
          <c:yVal>
            <c:numRef>
              <c:f>CONF8!$H$14</c:f>
              <c:numCache>
                <c:formatCode>0.000</c:formatCode>
                <c:ptCount val="1"/>
                <c:pt idx="0">
                  <c:v>8.1199999999999992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C91-41B7-B4A3-4E8593C46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1H298K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966070647419073E-2"/>
                  <c:y val="-0.697888961796442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(CONF8!$E$3:$E$11,CONF8!$E$15:$E$19)</c:f>
              <c:numCache>
                <c:formatCode>0.000</c:formatCode>
                <c:ptCount val="14"/>
                <c:pt idx="0">
                  <c:v>22.448500000000003</c:v>
                </c:pt>
                <c:pt idx="1">
                  <c:v>22.990500000000001</c:v>
                </c:pt>
                <c:pt idx="3">
                  <c:v>26.950749999999999</c:v>
                </c:pt>
                <c:pt idx="5">
                  <c:v>29.813333333333336</c:v>
                </c:pt>
                <c:pt idx="8">
                  <c:v>29.820666666666668</c:v>
                </c:pt>
                <c:pt idx="9">
                  <c:v>26.358750000000001</c:v>
                </c:pt>
                <c:pt idx="10">
                  <c:v>29.711833333333331</c:v>
                </c:pt>
                <c:pt idx="13">
                  <c:v>27.435749999999999</c:v>
                </c:pt>
              </c:numCache>
            </c:numRef>
          </c:xVal>
          <c:yVal>
            <c:numRef>
              <c:f>(CONF8!$I$3:$I$11,CONF8!$I$15:$I$19)</c:f>
              <c:numCache>
                <c:formatCode>0.000</c:formatCode>
                <c:ptCount val="14"/>
                <c:pt idx="0">
                  <c:v>8.2899999999999991</c:v>
                </c:pt>
                <c:pt idx="1">
                  <c:v>8.2899999999999991</c:v>
                </c:pt>
                <c:pt idx="3">
                  <c:v>4.16</c:v>
                </c:pt>
                <c:pt idx="5">
                  <c:v>1.41</c:v>
                </c:pt>
                <c:pt idx="8">
                  <c:v>1.4650000000000001</c:v>
                </c:pt>
                <c:pt idx="9">
                  <c:v>4.84</c:v>
                </c:pt>
                <c:pt idx="10">
                  <c:v>1.57</c:v>
                </c:pt>
                <c:pt idx="13">
                  <c:v>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48-48FD-8165-C7CA19F4604F}"/>
            </c:ext>
          </c:extLst>
        </c:ser>
        <c:ser>
          <c:idx val="1"/>
          <c:order val="1"/>
          <c:tx>
            <c:v>NH298K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CONF8!$E$14</c:f>
              <c:numCache>
                <c:formatCode>0.000</c:formatCode>
                <c:ptCount val="1"/>
                <c:pt idx="0">
                  <c:v>22.304500000000001</c:v>
                </c:pt>
              </c:numCache>
            </c:numRef>
          </c:xVal>
          <c:yVal>
            <c:numRef>
              <c:f>CONF8!$I$14</c:f>
              <c:numCache>
                <c:formatCode>0.000</c:formatCode>
                <c:ptCount val="1"/>
                <c:pt idx="0">
                  <c:v>7.6150000000000002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48-48FD-8165-C7CA19F46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32546697287839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13C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4367902965008955E-2"/>
                  <c:y val="-0.7638805045202683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CONF8!$Q$3:$Q$18</c:f>
              <c:numCache>
                <c:formatCode>0.000</c:formatCode>
                <c:ptCount val="16"/>
                <c:pt idx="0">
                  <c:v>42.504000000000005</c:v>
                </c:pt>
                <c:pt idx="1">
                  <c:v>40.370999999999995</c:v>
                </c:pt>
                <c:pt idx="2">
                  <c:v>44.116249999999994</c:v>
                </c:pt>
                <c:pt idx="3">
                  <c:v>47.521999999999998</c:v>
                </c:pt>
                <c:pt idx="6">
                  <c:v>7.8285</c:v>
                </c:pt>
                <c:pt idx="7">
                  <c:v>110.16</c:v>
                </c:pt>
                <c:pt idx="8">
                  <c:v>98.453499999999991</c:v>
                </c:pt>
                <c:pt idx="9">
                  <c:v>155.45725000000002</c:v>
                </c:pt>
                <c:pt idx="11">
                  <c:v>6.8279999999999994</c:v>
                </c:pt>
                <c:pt idx="12">
                  <c:v>129.78800000000001</c:v>
                </c:pt>
                <c:pt idx="13">
                  <c:v>166.66550000000001</c:v>
                </c:pt>
                <c:pt idx="14">
                  <c:v>-5.1717500000000003</c:v>
                </c:pt>
                <c:pt idx="15">
                  <c:v>126.71475</c:v>
                </c:pt>
              </c:numCache>
            </c:numRef>
          </c:xVal>
          <c:yVal>
            <c:numRef>
              <c:f>CONF8!$S$3:$S$18</c:f>
              <c:numCache>
                <c:formatCode>0.000</c:formatCode>
                <c:ptCount val="16"/>
                <c:pt idx="0">
                  <c:v>129.679</c:v>
                </c:pt>
                <c:pt idx="1">
                  <c:v>134.90299999999999</c:v>
                </c:pt>
                <c:pt idx="2">
                  <c:v>129.083</c:v>
                </c:pt>
                <c:pt idx="3">
                  <c:v>128.334</c:v>
                </c:pt>
                <c:pt idx="6">
                  <c:v>161.78100000000001</c:v>
                </c:pt>
                <c:pt idx="7">
                  <c:v>67.471999999999994</c:v>
                </c:pt>
                <c:pt idx="8">
                  <c:v>79.352000000000004</c:v>
                </c:pt>
                <c:pt idx="9">
                  <c:v>27.001999999999999</c:v>
                </c:pt>
                <c:pt idx="11">
                  <c:v>166.965</c:v>
                </c:pt>
                <c:pt idx="12">
                  <c:v>48.85</c:v>
                </c:pt>
                <c:pt idx="13">
                  <c:v>15.823</c:v>
                </c:pt>
                <c:pt idx="14">
                  <c:v>173.23</c:v>
                </c:pt>
                <c:pt idx="15">
                  <c:v>51.445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4D-4F74-8AE4-30EE3F974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18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2083734324876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258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8670166229222"/>
          <c:y val="9.024314668999707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6.1125054680664918E-2"/>
                  <c:y val="-0.714794765237678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(CONF9!$D$3:$D$11,CONF9!$D$15:$D$19)</c:f>
              <c:numCache>
                <c:formatCode>0.000</c:formatCode>
                <c:ptCount val="14"/>
                <c:pt idx="0">
                  <c:v>22.612000000000002</c:v>
                </c:pt>
                <c:pt idx="1">
                  <c:v>23.020250000000001</c:v>
                </c:pt>
                <c:pt idx="3">
                  <c:v>26.762499999999999</c:v>
                </c:pt>
                <c:pt idx="4">
                  <c:v>26.971</c:v>
                </c:pt>
                <c:pt idx="5">
                  <c:v>30.060500000000001</c:v>
                </c:pt>
                <c:pt idx="8">
                  <c:v>29.570833333333329</c:v>
                </c:pt>
                <c:pt idx="9">
                  <c:v>26.403249999999996</c:v>
                </c:pt>
                <c:pt idx="10">
                  <c:v>29.804500000000001</c:v>
                </c:pt>
                <c:pt idx="13">
                  <c:v>27.400583333333334</c:v>
                </c:pt>
              </c:numCache>
            </c:numRef>
          </c:xVal>
          <c:yVal>
            <c:numRef>
              <c:f>(CONF9!$H$3:$H$11,CONF9!$H$15:$H$19)</c:f>
              <c:numCache>
                <c:formatCode>0.000</c:formatCode>
                <c:ptCount val="14"/>
                <c:pt idx="0">
                  <c:v>8.2200000000000006</c:v>
                </c:pt>
                <c:pt idx="1">
                  <c:v>8.19</c:v>
                </c:pt>
                <c:pt idx="3">
                  <c:v>4.1900000000000004</c:v>
                </c:pt>
                <c:pt idx="4">
                  <c:v>4.17</c:v>
                </c:pt>
                <c:pt idx="5">
                  <c:v>1.42</c:v>
                </c:pt>
                <c:pt idx="8">
                  <c:v>1.53</c:v>
                </c:pt>
                <c:pt idx="9">
                  <c:v>4.8600000000000003</c:v>
                </c:pt>
                <c:pt idx="10">
                  <c:v>1.61</c:v>
                </c:pt>
                <c:pt idx="13">
                  <c:v>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25-4AA2-B672-B9EC23C58245}"/>
            </c:ext>
          </c:extLst>
        </c:ser>
        <c:ser>
          <c:idx val="1"/>
          <c:order val="1"/>
          <c:tx>
            <c:v>NH</c:v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CONF9!$D$14</c:f>
              <c:numCache>
                <c:formatCode>0.000</c:formatCode>
                <c:ptCount val="1"/>
                <c:pt idx="0">
                  <c:v>22.070249999999998</c:v>
                </c:pt>
              </c:numCache>
            </c:numRef>
          </c:xVal>
          <c:yVal>
            <c:numRef>
              <c:f>CONF9!$H$14</c:f>
              <c:numCache>
                <c:formatCode>0.000</c:formatCode>
                <c:ptCount val="1"/>
                <c:pt idx="0">
                  <c:v>8.1199999999999992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25-4AA2-B672-B9EC23C58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1H298K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0386619641294838"/>
                  <c:y val="-0.722650189559638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(CONF9!$E$3:$E$11,CONF9!$E$15:$E$19)</c:f>
              <c:numCache>
                <c:formatCode>0.000</c:formatCode>
                <c:ptCount val="14"/>
                <c:pt idx="0">
                  <c:v>22.612000000000002</c:v>
                </c:pt>
                <c:pt idx="1">
                  <c:v>23.020250000000001</c:v>
                </c:pt>
                <c:pt idx="3">
                  <c:v>26.86675</c:v>
                </c:pt>
                <c:pt idx="5">
                  <c:v>30.060500000000001</c:v>
                </c:pt>
                <c:pt idx="8">
                  <c:v>29.570833333333329</c:v>
                </c:pt>
                <c:pt idx="9">
                  <c:v>26.403249999999996</c:v>
                </c:pt>
                <c:pt idx="10">
                  <c:v>29.804500000000001</c:v>
                </c:pt>
                <c:pt idx="13">
                  <c:v>27.400583333333334</c:v>
                </c:pt>
              </c:numCache>
            </c:numRef>
          </c:xVal>
          <c:yVal>
            <c:numRef>
              <c:f>(CONF9!$I$3:$I$11,CONF9!$I$15:$I$19)</c:f>
              <c:numCache>
                <c:formatCode>0.000</c:formatCode>
                <c:ptCount val="14"/>
                <c:pt idx="0">
                  <c:v>8.2899999999999991</c:v>
                </c:pt>
                <c:pt idx="1">
                  <c:v>8.2899999999999991</c:v>
                </c:pt>
                <c:pt idx="3">
                  <c:v>4.16</c:v>
                </c:pt>
                <c:pt idx="5">
                  <c:v>1.41</c:v>
                </c:pt>
                <c:pt idx="8">
                  <c:v>1.4650000000000001</c:v>
                </c:pt>
                <c:pt idx="9">
                  <c:v>4.84</c:v>
                </c:pt>
                <c:pt idx="10">
                  <c:v>1.57</c:v>
                </c:pt>
                <c:pt idx="13">
                  <c:v>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B6-49C7-9BB0-712BC03FD448}"/>
            </c:ext>
          </c:extLst>
        </c:ser>
        <c:ser>
          <c:idx val="1"/>
          <c:order val="1"/>
          <c:tx>
            <c:v>NH298K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CONF9!$E$14</c:f>
              <c:numCache>
                <c:formatCode>0.000</c:formatCode>
                <c:ptCount val="1"/>
                <c:pt idx="0">
                  <c:v>22.070249999999998</c:v>
                </c:pt>
              </c:numCache>
            </c:numRef>
          </c:xVal>
          <c:yVal>
            <c:numRef>
              <c:f>CONF9!$I$14</c:f>
              <c:numCache>
                <c:formatCode>0.000</c:formatCode>
                <c:ptCount val="1"/>
                <c:pt idx="0">
                  <c:v>7.6150000000000002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B6-49C7-9BB0-712BC03FD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32546697287839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13C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9405715646800695E-2"/>
                  <c:y val="-0.7642712890055409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CONF9!$Q$3:$Q$18</c:f>
              <c:numCache>
                <c:formatCode>0.000</c:formatCode>
                <c:ptCount val="16"/>
                <c:pt idx="0">
                  <c:v>43.588000000000001</c:v>
                </c:pt>
                <c:pt idx="1">
                  <c:v>40.326000000000001</c:v>
                </c:pt>
                <c:pt idx="2">
                  <c:v>43.161749999999998</c:v>
                </c:pt>
                <c:pt idx="3">
                  <c:v>46.582999999999998</c:v>
                </c:pt>
                <c:pt idx="6">
                  <c:v>7.6959999999999997</c:v>
                </c:pt>
                <c:pt idx="7">
                  <c:v>110.3095</c:v>
                </c:pt>
                <c:pt idx="8">
                  <c:v>98.431999999999988</c:v>
                </c:pt>
                <c:pt idx="9">
                  <c:v>155.31075000000001</c:v>
                </c:pt>
                <c:pt idx="11">
                  <c:v>7.0457500000000008</c:v>
                </c:pt>
                <c:pt idx="12">
                  <c:v>130.28</c:v>
                </c:pt>
                <c:pt idx="13">
                  <c:v>167.22</c:v>
                </c:pt>
                <c:pt idx="14">
                  <c:v>-6.4344999999999999</c:v>
                </c:pt>
                <c:pt idx="15">
                  <c:v>127.26125</c:v>
                </c:pt>
              </c:numCache>
            </c:numRef>
          </c:xVal>
          <c:yVal>
            <c:numRef>
              <c:f>CONF9!$S$3:$S$18</c:f>
              <c:numCache>
                <c:formatCode>0.000</c:formatCode>
                <c:ptCount val="16"/>
                <c:pt idx="0">
                  <c:v>129.679</c:v>
                </c:pt>
                <c:pt idx="1">
                  <c:v>134.90299999999999</c:v>
                </c:pt>
                <c:pt idx="2">
                  <c:v>129.083</c:v>
                </c:pt>
                <c:pt idx="3">
                  <c:v>128.334</c:v>
                </c:pt>
                <c:pt idx="6">
                  <c:v>161.78100000000001</c:v>
                </c:pt>
                <c:pt idx="7">
                  <c:v>67.471999999999994</c:v>
                </c:pt>
                <c:pt idx="8">
                  <c:v>79.352000000000004</c:v>
                </c:pt>
                <c:pt idx="9">
                  <c:v>27.001999999999999</c:v>
                </c:pt>
                <c:pt idx="11">
                  <c:v>166.965</c:v>
                </c:pt>
                <c:pt idx="12">
                  <c:v>48.85</c:v>
                </c:pt>
                <c:pt idx="13">
                  <c:v>15.823</c:v>
                </c:pt>
                <c:pt idx="14">
                  <c:v>173.23</c:v>
                </c:pt>
                <c:pt idx="15">
                  <c:v>51.445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06-4BCC-B16D-3492AD00A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18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2083734324876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258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8670166229222"/>
          <c:y val="9.024314668999707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7.1585739282589683E-2"/>
                  <c:y val="-0.71350867599883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(CONF10!$D$3:$D$11,CONF10!$D$15:$D$19)</c:f>
              <c:numCache>
                <c:formatCode>0.000</c:formatCode>
                <c:ptCount val="14"/>
                <c:pt idx="0">
                  <c:v>23.103999999999999</c:v>
                </c:pt>
                <c:pt idx="1">
                  <c:v>22.614750000000001</c:v>
                </c:pt>
                <c:pt idx="3">
                  <c:v>26.938499999999998</c:v>
                </c:pt>
                <c:pt idx="4">
                  <c:v>27.107500000000002</c:v>
                </c:pt>
                <c:pt idx="5">
                  <c:v>29.857499999999998</c:v>
                </c:pt>
                <c:pt idx="8">
                  <c:v>30.193166666666666</c:v>
                </c:pt>
                <c:pt idx="9">
                  <c:v>25.853499999999997</c:v>
                </c:pt>
                <c:pt idx="10">
                  <c:v>29.799750000000003</c:v>
                </c:pt>
                <c:pt idx="13">
                  <c:v>27.302666666666667</c:v>
                </c:pt>
              </c:numCache>
            </c:numRef>
          </c:xVal>
          <c:yVal>
            <c:numRef>
              <c:f>(CONF10!$H$3:$H$11,CONF10!$H$15:$H$19)</c:f>
              <c:numCache>
                <c:formatCode>0.000</c:formatCode>
                <c:ptCount val="14"/>
                <c:pt idx="0">
                  <c:v>8.2200000000000006</c:v>
                </c:pt>
                <c:pt idx="1">
                  <c:v>8.19</c:v>
                </c:pt>
                <c:pt idx="3">
                  <c:v>4.1900000000000004</c:v>
                </c:pt>
                <c:pt idx="4">
                  <c:v>4.17</c:v>
                </c:pt>
                <c:pt idx="5">
                  <c:v>1.42</c:v>
                </c:pt>
                <c:pt idx="8">
                  <c:v>1.53</c:v>
                </c:pt>
                <c:pt idx="9">
                  <c:v>4.8600000000000003</c:v>
                </c:pt>
                <c:pt idx="10">
                  <c:v>1.61</c:v>
                </c:pt>
                <c:pt idx="13">
                  <c:v>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2B-4630-9900-3D4EB4FE5E7F}"/>
            </c:ext>
          </c:extLst>
        </c:ser>
        <c:ser>
          <c:idx val="1"/>
          <c:order val="1"/>
          <c:tx>
            <c:v>NH</c:v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CONF10!$D$14</c:f>
              <c:numCache>
                <c:formatCode>0.000</c:formatCode>
                <c:ptCount val="1"/>
                <c:pt idx="0">
                  <c:v>22.348250000000004</c:v>
                </c:pt>
              </c:numCache>
            </c:numRef>
          </c:xVal>
          <c:yVal>
            <c:numRef>
              <c:f>CONF10!$H$14</c:f>
              <c:numCache>
                <c:formatCode>0.000</c:formatCode>
                <c:ptCount val="1"/>
                <c:pt idx="0">
                  <c:v>8.1199999999999992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2B-4630-9900-3D4EB4FE5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1H298K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3199912510936136E-2"/>
                  <c:y val="-0.722845217264508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(CONF10!$E$3:$E$11,CONF10!$E$15:$E$19)</c:f>
              <c:numCache>
                <c:formatCode>0.000</c:formatCode>
                <c:ptCount val="14"/>
                <c:pt idx="0">
                  <c:v>23.103999999999999</c:v>
                </c:pt>
                <c:pt idx="1">
                  <c:v>22.614750000000001</c:v>
                </c:pt>
                <c:pt idx="3">
                  <c:v>27.023000000000003</c:v>
                </c:pt>
                <c:pt idx="5">
                  <c:v>29.857499999999998</c:v>
                </c:pt>
                <c:pt idx="8">
                  <c:v>30.193166666666666</c:v>
                </c:pt>
                <c:pt idx="9">
                  <c:v>25.853499999999997</c:v>
                </c:pt>
                <c:pt idx="10">
                  <c:v>29.799750000000003</c:v>
                </c:pt>
                <c:pt idx="13">
                  <c:v>27.302666666666667</c:v>
                </c:pt>
              </c:numCache>
            </c:numRef>
          </c:xVal>
          <c:yVal>
            <c:numRef>
              <c:f>(CONF10!$I$3:$I$11,CONF10!$I$15:$I$19)</c:f>
              <c:numCache>
                <c:formatCode>0.000</c:formatCode>
                <c:ptCount val="14"/>
                <c:pt idx="0">
                  <c:v>8.2899999999999991</c:v>
                </c:pt>
                <c:pt idx="1">
                  <c:v>8.2899999999999991</c:v>
                </c:pt>
                <c:pt idx="3">
                  <c:v>4.16</c:v>
                </c:pt>
                <c:pt idx="5">
                  <c:v>1.41</c:v>
                </c:pt>
                <c:pt idx="8">
                  <c:v>1.4650000000000001</c:v>
                </c:pt>
                <c:pt idx="9">
                  <c:v>4.84</c:v>
                </c:pt>
                <c:pt idx="10">
                  <c:v>1.57</c:v>
                </c:pt>
                <c:pt idx="13">
                  <c:v>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63-454C-A9D3-BFD5FE489E1F}"/>
            </c:ext>
          </c:extLst>
        </c:ser>
        <c:ser>
          <c:idx val="1"/>
          <c:order val="1"/>
          <c:tx>
            <c:v>NH298K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CONF10!$E$14</c:f>
              <c:numCache>
                <c:formatCode>0.000</c:formatCode>
                <c:ptCount val="1"/>
                <c:pt idx="0">
                  <c:v>22.348250000000004</c:v>
                </c:pt>
              </c:numCache>
            </c:numRef>
          </c:xVal>
          <c:yVal>
            <c:numRef>
              <c:f>CONF10!$I$14</c:f>
              <c:numCache>
                <c:formatCode>0.000</c:formatCode>
                <c:ptCount val="1"/>
                <c:pt idx="0">
                  <c:v>7.6150000000000002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63-454C-A9D3-BFD5FE489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32546697287839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13C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0250218722659668E-2"/>
                  <c:y val="-0.7687875473899096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CONF1!$Q$3:$Q$18</c:f>
              <c:numCache>
                <c:formatCode>0.000</c:formatCode>
                <c:ptCount val="16"/>
                <c:pt idx="0">
                  <c:v>42.525999999999996</c:v>
                </c:pt>
                <c:pt idx="1">
                  <c:v>40.24</c:v>
                </c:pt>
                <c:pt idx="2">
                  <c:v>43.977999999999994</c:v>
                </c:pt>
                <c:pt idx="3">
                  <c:v>47.545500000000004</c:v>
                </c:pt>
                <c:pt idx="6">
                  <c:v>7.82</c:v>
                </c:pt>
                <c:pt idx="7">
                  <c:v>110.11949999999999</c:v>
                </c:pt>
                <c:pt idx="8">
                  <c:v>98.421999999999997</c:v>
                </c:pt>
                <c:pt idx="9">
                  <c:v>155.47750000000002</c:v>
                </c:pt>
                <c:pt idx="11">
                  <c:v>6.75725</c:v>
                </c:pt>
                <c:pt idx="12">
                  <c:v>129.96250000000001</c:v>
                </c:pt>
                <c:pt idx="13">
                  <c:v>166.80875</c:v>
                </c:pt>
                <c:pt idx="14">
                  <c:v>-5.5120000000000005</c:v>
                </c:pt>
                <c:pt idx="15">
                  <c:v>126.49299999999999</c:v>
                </c:pt>
              </c:numCache>
            </c:numRef>
          </c:xVal>
          <c:yVal>
            <c:numRef>
              <c:f>CONF1!$S$3:$S$18</c:f>
              <c:numCache>
                <c:formatCode>0.000</c:formatCode>
                <c:ptCount val="16"/>
                <c:pt idx="0">
                  <c:v>129.679</c:v>
                </c:pt>
                <c:pt idx="1">
                  <c:v>134.90299999999999</c:v>
                </c:pt>
                <c:pt idx="2">
                  <c:v>129.083</c:v>
                </c:pt>
                <c:pt idx="3">
                  <c:v>128.334</c:v>
                </c:pt>
                <c:pt idx="6">
                  <c:v>161.78100000000001</c:v>
                </c:pt>
                <c:pt idx="7">
                  <c:v>67.471999999999994</c:v>
                </c:pt>
                <c:pt idx="8">
                  <c:v>79.352000000000004</c:v>
                </c:pt>
                <c:pt idx="9">
                  <c:v>27.001999999999999</c:v>
                </c:pt>
                <c:pt idx="11">
                  <c:v>166.965</c:v>
                </c:pt>
                <c:pt idx="12">
                  <c:v>48.85</c:v>
                </c:pt>
                <c:pt idx="13">
                  <c:v>15.823</c:v>
                </c:pt>
                <c:pt idx="14">
                  <c:v>173.23</c:v>
                </c:pt>
                <c:pt idx="15">
                  <c:v>51.445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6C6-4E45-8C4E-4138DCD1C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18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2083734324876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13C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4.0415366927301626E-2"/>
                  <c:y val="-0.7502446048410614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CONF10!$Q$3:$Q$18</c:f>
              <c:numCache>
                <c:formatCode>0.000</c:formatCode>
                <c:ptCount val="16"/>
                <c:pt idx="0">
                  <c:v>43.932000000000002</c:v>
                </c:pt>
                <c:pt idx="1">
                  <c:v>42.314999999999998</c:v>
                </c:pt>
                <c:pt idx="2">
                  <c:v>43.794250000000005</c:v>
                </c:pt>
                <c:pt idx="3">
                  <c:v>47.525000000000006</c:v>
                </c:pt>
                <c:pt idx="6">
                  <c:v>9.8070000000000004</c:v>
                </c:pt>
                <c:pt idx="7">
                  <c:v>110.586</c:v>
                </c:pt>
                <c:pt idx="8">
                  <c:v>99.271000000000001</c:v>
                </c:pt>
                <c:pt idx="9">
                  <c:v>155.26049999999998</c:v>
                </c:pt>
                <c:pt idx="11">
                  <c:v>9.6185000000000009</c:v>
                </c:pt>
                <c:pt idx="12">
                  <c:v>131.73349999999999</c:v>
                </c:pt>
                <c:pt idx="13">
                  <c:v>164.02324999999999</c:v>
                </c:pt>
                <c:pt idx="14">
                  <c:v>-7.8754999999999997</c:v>
                </c:pt>
                <c:pt idx="15">
                  <c:v>126.8445</c:v>
                </c:pt>
              </c:numCache>
            </c:numRef>
          </c:xVal>
          <c:yVal>
            <c:numRef>
              <c:f>CONF10!$S$3:$S$18</c:f>
              <c:numCache>
                <c:formatCode>0.000</c:formatCode>
                <c:ptCount val="16"/>
                <c:pt idx="0">
                  <c:v>129.679</c:v>
                </c:pt>
                <c:pt idx="1">
                  <c:v>134.90299999999999</c:v>
                </c:pt>
                <c:pt idx="2">
                  <c:v>129.083</c:v>
                </c:pt>
                <c:pt idx="3">
                  <c:v>128.334</c:v>
                </c:pt>
                <c:pt idx="6">
                  <c:v>161.78100000000001</c:v>
                </c:pt>
                <c:pt idx="7">
                  <c:v>67.471999999999994</c:v>
                </c:pt>
                <c:pt idx="8">
                  <c:v>79.352000000000004</c:v>
                </c:pt>
                <c:pt idx="9">
                  <c:v>27.001999999999999</c:v>
                </c:pt>
                <c:pt idx="11">
                  <c:v>166.965</c:v>
                </c:pt>
                <c:pt idx="12">
                  <c:v>48.85</c:v>
                </c:pt>
                <c:pt idx="13">
                  <c:v>15.823</c:v>
                </c:pt>
                <c:pt idx="14">
                  <c:v>173.23</c:v>
                </c:pt>
                <c:pt idx="15">
                  <c:v>51.445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C6-4EE0-83C5-57F6854D1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18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2083734324876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258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8670166229222"/>
          <c:y val="9.024314668999707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0651547462817147"/>
                  <c:y val="-0.717096092155147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(CONF11!$D$3:$D$11,CONF11!$D$15:$D$19)</c:f>
              <c:numCache>
                <c:formatCode>0.000</c:formatCode>
                <c:ptCount val="14"/>
                <c:pt idx="0">
                  <c:v>22.643000000000001</c:v>
                </c:pt>
                <c:pt idx="1">
                  <c:v>23.002749999999999</c:v>
                </c:pt>
                <c:pt idx="3">
                  <c:v>26.795000000000002</c:v>
                </c:pt>
                <c:pt idx="4">
                  <c:v>27.014000000000003</c:v>
                </c:pt>
                <c:pt idx="5">
                  <c:v>30.041333333333338</c:v>
                </c:pt>
                <c:pt idx="8">
                  <c:v>29.511333333333337</c:v>
                </c:pt>
                <c:pt idx="9">
                  <c:v>26.331250000000001</c:v>
                </c:pt>
                <c:pt idx="10">
                  <c:v>29.702416666666668</c:v>
                </c:pt>
                <c:pt idx="13">
                  <c:v>27.401166666666665</c:v>
                </c:pt>
              </c:numCache>
            </c:numRef>
          </c:xVal>
          <c:yVal>
            <c:numRef>
              <c:f>(CONF11!$H$3:$H$11,CONF11!$H$15:$H$19)</c:f>
              <c:numCache>
                <c:formatCode>0.000</c:formatCode>
                <c:ptCount val="14"/>
                <c:pt idx="0">
                  <c:v>8.2200000000000006</c:v>
                </c:pt>
                <c:pt idx="1">
                  <c:v>8.19</c:v>
                </c:pt>
                <c:pt idx="3">
                  <c:v>4.1900000000000004</c:v>
                </c:pt>
                <c:pt idx="4">
                  <c:v>4.17</c:v>
                </c:pt>
                <c:pt idx="5">
                  <c:v>1.42</c:v>
                </c:pt>
                <c:pt idx="8">
                  <c:v>1.53</c:v>
                </c:pt>
                <c:pt idx="9">
                  <c:v>4.8600000000000003</c:v>
                </c:pt>
                <c:pt idx="10">
                  <c:v>1.61</c:v>
                </c:pt>
                <c:pt idx="13">
                  <c:v>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4B-42ED-81AC-D2EB75A1EB3A}"/>
            </c:ext>
          </c:extLst>
        </c:ser>
        <c:ser>
          <c:idx val="1"/>
          <c:order val="1"/>
          <c:tx>
            <c:v>NH</c:v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CONF11!$D$14</c:f>
              <c:numCache>
                <c:formatCode>0.000</c:formatCode>
                <c:ptCount val="1"/>
                <c:pt idx="0">
                  <c:v>22.403500000000001</c:v>
                </c:pt>
              </c:numCache>
            </c:numRef>
          </c:xVal>
          <c:yVal>
            <c:numRef>
              <c:f>CONF11!$H$14</c:f>
              <c:numCache>
                <c:formatCode>0.000</c:formatCode>
                <c:ptCount val="1"/>
                <c:pt idx="0">
                  <c:v>8.1199999999999992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4B-42ED-81AC-D2EB75A1E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1H298K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0562800743657043"/>
                  <c:y val="-0.7255391513560804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(CONF11!$E$3:$E$11,CONF11!$E$15:$E$19)</c:f>
              <c:numCache>
                <c:formatCode>0.000</c:formatCode>
                <c:ptCount val="14"/>
                <c:pt idx="0">
                  <c:v>22.643000000000001</c:v>
                </c:pt>
                <c:pt idx="1">
                  <c:v>23.002749999999999</c:v>
                </c:pt>
                <c:pt idx="3">
                  <c:v>26.904499999999999</c:v>
                </c:pt>
                <c:pt idx="5">
                  <c:v>30.041333333333338</c:v>
                </c:pt>
                <c:pt idx="8">
                  <c:v>29.511333333333337</c:v>
                </c:pt>
                <c:pt idx="9">
                  <c:v>26.331250000000001</c:v>
                </c:pt>
                <c:pt idx="10">
                  <c:v>29.702416666666668</c:v>
                </c:pt>
                <c:pt idx="13">
                  <c:v>27.401166666666665</c:v>
                </c:pt>
              </c:numCache>
            </c:numRef>
          </c:xVal>
          <c:yVal>
            <c:numRef>
              <c:f>(CONF11!$I$3:$I$11,CONF11!$I$15:$I$19)</c:f>
              <c:numCache>
                <c:formatCode>0.000</c:formatCode>
                <c:ptCount val="14"/>
                <c:pt idx="0">
                  <c:v>8.2899999999999991</c:v>
                </c:pt>
                <c:pt idx="1">
                  <c:v>8.2899999999999991</c:v>
                </c:pt>
                <c:pt idx="3">
                  <c:v>4.16</c:v>
                </c:pt>
                <c:pt idx="5">
                  <c:v>1.41</c:v>
                </c:pt>
                <c:pt idx="8">
                  <c:v>1.4650000000000001</c:v>
                </c:pt>
                <c:pt idx="9">
                  <c:v>4.84</c:v>
                </c:pt>
                <c:pt idx="10">
                  <c:v>1.57</c:v>
                </c:pt>
                <c:pt idx="13">
                  <c:v>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0E-4D84-8FE6-022E2BB8595A}"/>
            </c:ext>
          </c:extLst>
        </c:ser>
        <c:ser>
          <c:idx val="1"/>
          <c:order val="1"/>
          <c:tx>
            <c:v>NH298K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CONF11!$E$14</c:f>
              <c:numCache>
                <c:formatCode>0.000</c:formatCode>
                <c:ptCount val="1"/>
                <c:pt idx="0">
                  <c:v>22.403500000000001</c:v>
                </c:pt>
              </c:numCache>
            </c:numRef>
          </c:xVal>
          <c:yVal>
            <c:numRef>
              <c:f>CONF11!$I$14</c:f>
              <c:numCache>
                <c:formatCode>0.000</c:formatCode>
                <c:ptCount val="1"/>
                <c:pt idx="0">
                  <c:v>7.6150000000000002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0E-4D84-8FE6-022E2BB85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32546697287839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13C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7721803099219929E-2"/>
                  <c:y val="-0.757342155147273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CONF11!$Q$3:$Q$18</c:f>
              <c:numCache>
                <c:formatCode>0.000</c:formatCode>
                <c:ptCount val="16"/>
                <c:pt idx="0">
                  <c:v>44.188000000000002</c:v>
                </c:pt>
                <c:pt idx="1">
                  <c:v>40.111500000000007</c:v>
                </c:pt>
                <c:pt idx="2">
                  <c:v>43.351750000000003</c:v>
                </c:pt>
                <c:pt idx="3">
                  <c:v>46.447000000000003</c:v>
                </c:pt>
                <c:pt idx="6">
                  <c:v>8.129999999999999</c:v>
                </c:pt>
                <c:pt idx="7">
                  <c:v>109.68</c:v>
                </c:pt>
                <c:pt idx="8">
                  <c:v>98.48599999999999</c:v>
                </c:pt>
                <c:pt idx="9">
                  <c:v>155.24250000000001</c:v>
                </c:pt>
                <c:pt idx="11">
                  <c:v>6.2352500000000006</c:v>
                </c:pt>
                <c:pt idx="12">
                  <c:v>129.37325000000001</c:v>
                </c:pt>
                <c:pt idx="13">
                  <c:v>165.815</c:v>
                </c:pt>
                <c:pt idx="14">
                  <c:v>-6.7062499999999989</c:v>
                </c:pt>
                <c:pt idx="15">
                  <c:v>126.47024999999999</c:v>
                </c:pt>
              </c:numCache>
            </c:numRef>
          </c:xVal>
          <c:yVal>
            <c:numRef>
              <c:f>CONF11!$S$3:$S$18</c:f>
              <c:numCache>
                <c:formatCode>0.000</c:formatCode>
                <c:ptCount val="16"/>
                <c:pt idx="0">
                  <c:v>129.679</c:v>
                </c:pt>
                <c:pt idx="1">
                  <c:v>134.90299999999999</c:v>
                </c:pt>
                <c:pt idx="2">
                  <c:v>129.083</c:v>
                </c:pt>
                <c:pt idx="3">
                  <c:v>128.334</c:v>
                </c:pt>
                <c:pt idx="6">
                  <c:v>161.78100000000001</c:v>
                </c:pt>
                <c:pt idx="7">
                  <c:v>67.471999999999994</c:v>
                </c:pt>
                <c:pt idx="8">
                  <c:v>79.352000000000004</c:v>
                </c:pt>
                <c:pt idx="9">
                  <c:v>27.001999999999999</c:v>
                </c:pt>
                <c:pt idx="11">
                  <c:v>166.965</c:v>
                </c:pt>
                <c:pt idx="12">
                  <c:v>48.85</c:v>
                </c:pt>
                <c:pt idx="13">
                  <c:v>15.823</c:v>
                </c:pt>
                <c:pt idx="14">
                  <c:v>173.23</c:v>
                </c:pt>
                <c:pt idx="15">
                  <c:v>51.445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49-46E9-B168-B8135736B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18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2083734324876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258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8670166229222"/>
          <c:y val="9.024314668999707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4907589676290469E-2"/>
                  <c:y val="-0.7085655438903470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(CONF12!$D$3:$D$11,CONF12!$D$15:$D$19)</c:f>
              <c:numCache>
                <c:formatCode>0.000</c:formatCode>
                <c:ptCount val="14"/>
                <c:pt idx="0">
                  <c:v>22.929500000000001</c:v>
                </c:pt>
                <c:pt idx="1">
                  <c:v>22.834</c:v>
                </c:pt>
                <c:pt idx="3">
                  <c:v>26.922499999999999</c:v>
                </c:pt>
                <c:pt idx="4">
                  <c:v>27.121499999999997</c:v>
                </c:pt>
                <c:pt idx="5">
                  <c:v>30.054166666666664</c:v>
                </c:pt>
                <c:pt idx="8">
                  <c:v>29.793333333333333</c:v>
                </c:pt>
                <c:pt idx="9">
                  <c:v>26.470500000000001</c:v>
                </c:pt>
                <c:pt idx="10">
                  <c:v>29.789083333333334</c:v>
                </c:pt>
                <c:pt idx="13">
                  <c:v>27.398083333333336</c:v>
                </c:pt>
              </c:numCache>
            </c:numRef>
          </c:xVal>
          <c:yVal>
            <c:numRef>
              <c:f>(CONF12!$H$3:$H$11,CONF12!$H$15:$H$19)</c:f>
              <c:numCache>
                <c:formatCode>0.000</c:formatCode>
                <c:ptCount val="14"/>
                <c:pt idx="0">
                  <c:v>8.2200000000000006</c:v>
                </c:pt>
                <c:pt idx="1">
                  <c:v>8.19</c:v>
                </c:pt>
                <c:pt idx="3">
                  <c:v>4.1900000000000004</c:v>
                </c:pt>
                <c:pt idx="4">
                  <c:v>4.17</c:v>
                </c:pt>
                <c:pt idx="5">
                  <c:v>1.42</c:v>
                </c:pt>
                <c:pt idx="8">
                  <c:v>1.53</c:v>
                </c:pt>
                <c:pt idx="9">
                  <c:v>4.8600000000000003</c:v>
                </c:pt>
                <c:pt idx="10">
                  <c:v>1.61</c:v>
                </c:pt>
                <c:pt idx="13">
                  <c:v>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CB-48F2-8985-89BAACD3BA41}"/>
            </c:ext>
          </c:extLst>
        </c:ser>
        <c:ser>
          <c:idx val="1"/>
          <c:order val="1"/>
          <c:tx>
            <c:v>NH</c:v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CONF12!$D$14</c:f>
              <c:numCache>
                <c:formatCode>0.000</c:formatCode>
                <c:ptCount val="1"/>
                <c:pt idx="0">
                  <c:v>22.209250000000001</c:v>
                </c:pt>
              </c:numCache>
            </c:numRef>
          </c:xVal>
          <c:yVal>
            <c:numRef>
              <c:f>CONF12!$H$14</c:f>
              <c:numCache>
                <c:formatCode>0.000</c:formatCode>
                <c:ptCount val="1"/>
                <c:pt idx="0">
                  <c:v>8.1199999999999992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5CB-48F2-8985-89BAACD3B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1H298K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7503827646544181E-2"/>
                  <c:y val="-0.7078594342373869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(CONF12!$E$3:$E$11,CONF12!$E$15:$E$19)</c:f>
              <c:numCache>
                <c:formatCode>0.000</c:formatCode>
                <c:ptCount val="14"/>
                <c:pt idx="0">
                  <c:v>22.929500000000001</c:v>
                </c:pt>
                <c:pt idx="1">
                  <c:v>22.834</c:v>
                </c:pt>
                <c:pt idx="3">
                  <c:v>27.021999999999998</c:v>
                </c:pt>
                <c:pt idx="5">
                  <c:v>30.054166666666664</c:v>
                </c:pt>
                <c:pt idx="8">
                  <c:v>29.793333333333333</c:v>
                </c:pt>
                <c:pt idx="9">
                  <c:v>26.470500000000001</c:v>
                </c:pt>
                <c:pt idx="10">
                  <c:v>29.789083333333334</c:v>
                </c:pt>
                <c:pt idx="13">
                  <c:v>27.398083333333336</c:v>
                </c:pt>
              </c:numCache>
            </c:numRef>
          </c:xVal>
          <c:yVal>
            <c:numRef>
              <c:f>(CONF12!$I$3:$I$11,CONF12!$I$15:$I$19)</c:f>
              <c:numCache>
                <c:formatCode>0.000</c:formatCode>
                <c:ptCount val="14"/>
                <c:pt idx="0">
                  <c:v>8.2899999999999991</c:v>
                </c:pt>
                <c:pt idx="1">
                  <c:v>8.2899999999999991</c:v>
                </c:pt>
                <c:pt idx="3">
                  <c:v>4.16</c:v>
                </c:pt>
                <c:pt idx="5">
                  <c:v>1.41</c:v>
                </c:pt>
                <c:pt idx="8">
                  <c:v>1.4650000000000001</c:v>
                </c:pt>
                <c:pt idx="9">
                  <c:v>4.84</c:v>
                </c:pt>
                <c:pt idx="10">
                  <c:v>1.57</c:v>
                </c:pt>
                <c:pt idx="13">
                  <c:v>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B0-4716-A09A-7B60DF18F7B2}"/>
            </c:ext>
          </c:extLst>
        </c:ser>
        <c:ser>
          <c:idx val="1"/>
          <c:order val="1"/>
          <c:tx>
            <c:v>NH298K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CONF12!$E$14</c:f>
              <c:numCache>
                <c:formatCode>0.000</c:formatCode>
                <c:ptCount val="1"/>
                <c:pt idx="0">
                  <c:v>22.209250000000001</c:v>
                </c:pt>
              </c:numCache>
            </c:numRef>
          </c:xVal>
          <c:yVal>
            <c:numRef>
              <c:f>CONF12!$I$14</c:f>
              <c:numCache>
                <c:formatCode>0.000</c:formatCode>
                <c:ptCount val="1"/>
                <c:pt idx="0">
                  <c:v>7.6150000000000002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B0-4716-A09A-7B60DF18F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32546697287839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13C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5.7584523138796133E-2"/>
                  <c:y val="-0.769807888597258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CONF12!$Q$3:$Q$18</c:f>
              <c:numCache>
                <c:formatCode>0.000</c:formatCode>
                <c:ptCount val="16"/>
                <c:pt idx="0">
                  <c:v>45.951000000000001</c:v>
                </c:pt>
                <c:pt idx="1">
                  <c:v>40.27675</c:v>
                </c:pt>
                <c:pt idx="2">
                  <c:v>42.41375</c:v>
                </c:pt>
                <c:pt idx="3">
                  <c:v>47.381500000000003</c:v>
                </c:pt>
                <c:pt idx="6">
                  <c:v>9.5560000000000009</c:v>
                </c:pt>
                <c:pt idx="7">
                  <c:v>110.30199999999999</c:v>
                </c:pt>
                <c:pt idx="8">
                  <c:v>98.833500000000001</c:v>
                </c:pt>
                <c:pt idx="9">
                  <c:v>155.29024999999999</c:v>
                </c:pt>
                <c:pt idx="11">
                  <c:v>5.8642500000000002</c:v>
                </c:pt>
                <c:pt idx="12">
                  <c:v>129.45574999999997</c:v>
                </c:pt>
                <c:pt idx="13">
                  <c:v>167.42849999999999</c:v>
                </c:pt>
                <c:pt idx="14">
                  <c:v>-6.8862500000000004</c:v>
                </c:pt>
                <c:pt idx="15">
                  <c:v>127.10600000000001</c:v>
                </c:pt>
              </c:numCache>
            </c:numRef>
          </c:xVal>
          <c:yVal>
            <c:numRef>
              <c:f>CONF12!$S$3:$S$18</c:f>
              <c:numCache>
                <c:formatCode>0.000</c:formatCode>
                <c:ptCount val="16"/>
                <c:pt idx="0">
                  <c:v>129.679</c:v>
                </c:pt>
                <c:pt idx="1">
                  <c:v>134.90299999999999</c:v>
                </c:pt>
                <c:pt idx="2">
                  <c:v>129.083</c:v>
                </c:pt>
                <c:pt idx="3">
                  <c:v>128.334</c:v>
                </c:pt>
                <c:pt idx="6">
                  <c:v>161.78100000000001</c:v>
                </c:pt>
                <c:pt idx="7">
                  <c:v>67.471999999999994</c:v>
                </c:pt>
                <c:pt idx="8">
                  <c:v>79.352000000000004</c:v>
                </c:pt>
                <c:pt idx="9">
                  <c:v>27.001999999999999</c:v>
                </c:pt>
                <c:pt idx="11">
                  <c:v>166.965</c:v>
                </c:pt>
                <c:pt idx="12">
                  <c:v>48.85</c:v>
                </c:pt>
                <c:pt idx="13">
                  <c:v>15.823</c:v>
                </c:pt>
                <c:pt idx="14">
                  <c:v>173.23</c:v>
                </c:pt>
                <c:pt idx="15">
                  <c:v>51.445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EB-4ECC-9875-494846469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18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2083734324876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258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8670166229222"/>
          <c:y val="9.024314668999707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185728346456693"/>
                  <c:y val="-0.7046066637503645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(CONF13!$D$3:$D$11,CONF13!$D$15:$D$19)</c:f>
              <c:numCache>
                <c:formatCode>0.000</c:formatCode>
                <c:ptCount val="14"/>
                <c:pt idx="0">
                  <c:v>22.61</c:v>
                </c:pt>
                <c:pt idx="1">
                  <c:v>22.993249999999996</c:v>
                </c:pt>
                <c:pt idx="3">
                  <c:v>26.922000000000001</c:v>
                </c:pt>
                <c:pt idx="4">
                  <c:v>26.9955</c:v>
                </c:pt>
                <c:pt idx="5">
                  <c:v>29.836666666666662</c:v>
                </c:pt>
                <c:pt idx="8">
                  <c:v>29.824333333333332</c:v>
                </c:pt>
                <c:pt idx="9">
                  <c:v>26.34</c:v>
                </c:pt>
                <c:pt idx="10">
                  <c:v>29.761583333333334</c:v>
                </c:pt>
                <c:pt idx="13">
                  <c:v>27.433333333333337</c:v>
                </c:pt>
              </c:numCache>
            </c:numRef>
          </c:xVal>
          <c:yVal>
            <c:numRef>
              <c:f>(CONF13!$H$3:$H$11,CONF13!$H$15:$H$19)</c:f>
              <c:numCache>
                <c:formatCode>0.000</c:formatCode>
                <c:ptCount val="14"/>
                <c:pt idx="0">
                  <c:v>8.2200000000000006</c:v>
                </c:pt>
                <c:pt idx="1">
                  <c:v>8.19</c:v>
                </c:pt>
                <c:pt idx="3">
                  <c:v>4.1900000000000004</c:v>
                </c:pt>
                <c:pt idx="4">
                  <c:v>4.17</c:v>
                </c:pt>
                <c:pt idx="5">
                  <c:v>1.42</c:v>
                </c:pt>
                <c:pt idx="8">
                  <c:v>1.53</c:v>
                </c:pt>
                <c:pt idx="9">
                  <c:v>4.8600000000000003</c:v>
                </c:pt>
                <c:pt idx="10">
                  <c:v>1.61</c:v>
                </c:pt>
                <c:pt idx="13">
                  <c:v>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67-45BE-977A-D390D1DF6FE0}"/>
            </c:ext>
          </c:extLst>
        </c:ser>
        <c:ser>
          <c:idx val="1"/>
          <c:order val="1"/>
          <c:tx>
            <c:v>NH</c:v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CONF13!$D$14</c:f>
              <c:numCache>
                <c:formatCode>0.000</c:formatCode>
                <c:ptCount val="1"/>
                <c:pt idx="0">
                  <c:v>22.396999999999998</c:v>
                </c:pt>
              </c:numCache>
            </c:numRef>
          </c:xVal>
          <c:yVal>
            <c:numRef>
              <c:f>CONF13!$H$14</c:f>
              <c:numCache>
                <c:formatCode>0.000</c:formatCode>
                <c:ptCount val="1"/>
                <c:pt idx="0">
                  <c:v>8.1199999999999992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67-45BE-977A-D390D1DF6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1H298K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8.2356736657917762E-2"/>
                  <c:y val="-0.703619860017497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(CONF13!$E$3:$E$11,CONF13!$E$15:$E$19)</c:f>
              <c:numCache>
                <c:formatCode>0.000</c:formatCode>
                <c:ptCount val="14"/>
                <c:pt idx="0">
                  <c:v>22.61</c:v>
                </c:pt>
                <c:pt idx="1">
                  <c:v>22.993249999999996</c:v>
                </c:pt>
                <c:pt idx="3">
                  <c:v>26.958750000000002</c:v>
                </c:pt>
                <c:pt idx="5">
                  <c:v>29.836666666666662</c:v>
                </c:pt>
                <c:pt idx="8">
                  <c:v>29.824333333333332</c:v>
                </c:pt>
                <c:pt idx="9">
                  <c:v>26.34</c:v>
                </c:pt>
                <c:pt idx="10">
                  <c:v>29.761583333333334</c:v>
                </c:pt>
                <c:pt idx="13">
                  <c:v>27.433333333333337</c:v>
                </c:pt>
              </c:numCache>
            </c:numRef>
          </c:xVal>
          <c:yVal>
            <c:numRef>
              <c:f>(CONF13!$I$3:$I$11,CONF13!$I$15:$I$19)</c:f>
              <c:numCache>
                <c:formatCode>0.000</c:formatCode>
                <c:ptCount val="14"/>
                <c:pt idx="0">
                  <c:v>8.2899999999999991</c:v>
                </c:pt>
                <c:pt idx="1">
                  <c:v>8.2899999999999991</c:v>
                </c:pt>
                <c:pt idx="3">
                  <c:v>4.16</c:v>
                </c:pt>
                <c:pt idx="5">
                  <c:v>1.41</c:v>
                </c:pt>
                <c:pt idx="8">
                  <c:v>1.4650000000000001</c:v>
                </c:pt>
                <c:pt idx="9">
                  <c:v>4.84</c:v>
                </c:pt>
                <c:pt idx="10">
                  <c:v>1.57</c:v>
                </c:pt>
                <c:pt idx="13">
                  <c:v>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1C-4C6E-A9F9-5E36BB10A64D}"/>
            </c:ext>
          </c:extLst>
        </c:ser>
        <c:ser>
          <c:idx val="1"/>
          <c:order val="1"/>
          <c:tx>
            <c:v>NH298K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CONF13!$E$14</c:f>
              <c:numCache>
                <c:formatCode>0.000</c:formatCode>
                <c:ptCount val="1"/>
                <c:pt idx="0">
                  <c:v>22.396999999999998</c:v>
                </c:pt>
              </c:numCache>
            </c:numRef>
          </c:xVal>
          <c:yVal>
            <c:numRef>
              <c:f>CONF13!$I$14</c:f>
              <c:numCache>
                <c:formatCode>0.000</c:formatCode>
                <c:ptCount val="1"/>
                <c:pt idx="0">
                  <c:v>7.6150000000000002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1C-4C6E-A9F9-5E36BB10A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32546697287839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13C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5.406732535396426E-2"/>
                  <c:y val="-0.7652569991251093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CONF13!$Q$3:$Q$18</c:f>
              <c:numCache>
                <c:formatCode>0.000</c:formatCode>
                <c:ptCount val="16"/>
                <c:pt idx="0">
                  <c:v>43.464500000000001</c:v>
                </c:pt>
                <c:pt idx="1">
                  <c:v>39.974499999999999</c:v>
                </c:pt>
                <c:pt idx="2">
                  <c:v>44.067749999999997</c:v>
                </c:pt>
                <c:pt idx="3">
                  <c:v>47.418999999999997</c:v>
                </c:pt>
                <c:pt idx="6">
                  <c:v>7.9719999999999995</c:v>
                </c:pt>
                <c:pt idx="7">
                  <c:v>110.15600000000001</c:v>
                </c:pt>
                <c:pt idx="8">
                  <c:v>97.864499999999992</c:v>
                </c:pt>
                <c:pt idx="9">
                  <c:v>154.64725000000001</c:v>
                </c:pt>
                <c:pt idx="11">
                  <c:v>7.0482500000000003</c:v>
                </c:pt>
                <c:pt idx="12">
                  <c:v>130.274</c:v>
                </c:pt>
                <c:pt idx="13">
                  <c:v>166.90025</c:v>
                </c:pt>
                <c:pt idx="14">
                  <c:v>-4.6807499999999997</c:v>
                </c:pt>
                <c:pt idx="15">
                  <c:v>126.998</c:v>
                </c:pt>
              </c:numCache>
            </c:numRef>
          </c:xVal>
          <c:yVal>
            <c:numRef>
              <c:f>CONF13!$S$3:$S$18</c:f>
              <c:numCache>
                <c:formatCode>0.000</c:formatCode>
                <c:ptCount val="16"/>
                <c:pt idx="0">
                  <c:v>129.679</c:v>
                </c:pt>
                <c:pt idx="1">
                  <c:v>134.90299999999999</c:v>
                </c:pt>
                <c:pt idx="2">
                  <c:v>129.083</c:v>
                </c:pt>
                <c:pt idx="3">
                  <c:v>128.334</c:v>
                </c:pt>
                <c:pt idx="6">
                  <c:v>161.78100000000001</c:v>
                </c:pt>
                <c:pt idx="7">
                  <c:v>67.471999999999994</c:v>
                </c:pt>
                <c:pt idx="8">
                  <c:v>79.352000000000004</c:v>
                </c:pt>
                <c:pt idx="9">
                  <c:v>27.001999999999999</c:v>
                </c:pt>
                <c:pt idx="11">
                  <c:v>166.965</c:v>
                </c:pt>
                <c:pt idx="12">
                  <c:v>48.85</c:v>
                </c:pt>
                <c:pt idx="13">
                  <c:v>15.823</c:v>
                </c:pt>
                <c:pt idx="14">
                  <c:v>173.23</c:v>
                </c:pt>
                <c:pt idx="15">
                  <c:v>51.445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B5-4AF7-AD4C-E346EAD6E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18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2083734324876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258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8670166229222"/>
          <c:y val="9.024314668999707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058286854768154"/>
                  <c:y val="-0.7024701079031787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(CONF2!$D$3:$D$11,CONF2!$D$15:$D$19)</c:f>
              <c:numCache>
                <c:formatCode>0.000</c:formatCode>
                <c:ptCount val="14"/>
                <c:pt idx="0">
                  <c:v>22.506999999999998</c:v>
                </c:pt>
                <c:pt idx="1">
                  <c:v>22.911000000000001</c:v>
                </c:pt>
                <c:pt idx="3">
                  <c:v>26.878500000000003</c:v>
                </c:pt>
                <c:pt idx="4">
                  <c:v>27.009</c:v>
                </c:pt>
                <c:pt idx="5">
                  <c:v>30.011333333333337</c:v>
                </c:pt>
                <c:pt idx="8">
                  <c:v>29.48533333333333</c:v>
                </c:pt>
                <c:pt idx="9">
                  <c:v>26.582749999999997</c:v>
                </c:pt>
                <c:pt idx="10">
                  <c:v>29.685166666666664</c:v>
                </c:pt>
                <c:pt idx="13">
                  <c:v>27.375583333333328</c:v>
                </c:pt>
              </c:numCache>
            </c:numRef>
          </c:xVal>
          <c:yVal>
            <c:numRef>
              <c:f>(CONF2!$H$3:$H$11,CONF2!$H$15:$H$19)</c:f>
              <c:numCache>
                <c:formatCode>0.000</c:formatCode>
                <c:ptCount val="14"/>
                <c:pt idx="0">
                  <c:v>8.2200000000000006</c:v>
                </c:pt>
                <c:pt idx="1">
                  <c:v>8.19</c:v>
                </c:pt>
                <c:pt idx="3">
                  <c:v>4.1900000000000004</c:v>
                </c:pt>
                <c:pt idx="4">
                  <c:v>4.17</c:v>
                </c:pt>
                <c:pt idx="5">
                  <c:v>1.42</c:v>
                </c:pt>
                <c:pt idx="8">
                  <c:v>1.53</c:v>
                </c:pt>
                <c:pt idx="9">
                  <c:v>4.8600000000000003</c:v>
                </c:pt>
                <c:pt idx="10">
                  <c:v>1.61</c:v>
                </c:pt>
                <c:pt idx="13">
                  <c:v>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33B-45D0-B8C8-88EF21F079BA}"/>
            </c:ext>
          </c:extLst>
        </c:ser>
        <c:ser>
          <c:idx val="1"/>
          <c:order val="1"/>
          <c:tx>
            <c:v>hN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DE5-41C5-BF76-AB3AB699A044}"/>
              </c:ext>
            </c:extLst>
          </c:dPt>
          <c:xVal>
            <c:numRef>
              <c:f>CONF2!$D$14</c:f>
              <c:numCache>
                <c:formatCode>0.000</c:formatCode>
                <c:ptCount val="1"/>
                <c:pt idx="0">
                  <c:v>22.20825</c:v>
                </c:pt>
              </c:numCache>
            </c:numRef>
          </c:xVal>
          <c:yVal>
            <c:numRef>
              <c:f>CONF2!$H$14</c:f>
              <c:numCache>
                <c:formatCode>0.000</c:formatCode>
                <c:ptCount val="1"/>
                <c:pt idx="0">
                  <c:v>8.1199999999999992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33B-45D0-B8C8-88EF21F0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258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8670166229222"/>
          <c:y val="9.024314668999707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1872758092738407"/>
                  <c:y val="-0.7030679498396034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(CONF14!$D$3:$D$11,CONF14!$D$15:$D$19)</c:f>
              <c:numCache>
                <c:formatCode>0.000</c:formatCode>
                <c:ptCount val="14"/>
                <c:pt idx="0">
                  <c:v>22.532</c:v>
                </c:pt>
                <c:pt idx="1">
                  <c:v>22.890250000000002</c:v>
                </c:pt>
                <c:pt idx="3">
                  <c:v>26.952999999999999</c:v>
                </c:pt>
                <c:pt idx="4">
                  <c:v>26.865000000000002</c:v>
                </c:pt>
                <c:pt idx="5">
                  <c:v>29.835000000000004</c:v>
                </c:pt>
                <c:pt idx="8">
                  <c:v>29.834666666666667</c:v>
                </c:pt>
                <c:pt idx="9">
                  <c:v>26.365500000000001</c:v>
                </c:pt>
                <c:pt idx="10">
                  <c:v>29.763000000000002</c:v>
                </c:pt>
                <c:pt idx="13">
                  <c:v>27.485083333333332</c:v>
                </c:pt>
              </c:numCache>
            </c:numRef>
          </c:xVal>
          <c:yVal>
            <c:numRef>
              <c:f>(CONF14!$H$3:$H$11,CONF14!$H$15:$H$19)</c:f>
              <c:numCache>
                <c:formatCode>0.000</c:formatCode>
                <c:ptCount val="14"/>
                <c:pt idx="0">
                  <c:v>8.2200000000000006</c:v>
                </c:pt>
                <c:pt idx="1">
                  <c:v>8.19</c:v>
                </c:pt>
                <c:pt idx="3">
                  <c:v>4.1900000000000004</c:v>
                </c:pt>
                <c:pt idx="4">
                  <c:v>4.17</c:v>
                </c:pt>
                <c:pt idx="5">
                  <c:v>1.42</c:v>
                </c:pt>
                <c:pt idx="8">
                  <c:v>1.53</c:v>
                </c:pt>
                <c:pt idx="9">
                  <c:v>4.8600000000000003</c:v>
                </c:pt>
                <c:pt idx="10">
                  <c:v>1.61</c:v>
                </c:pt>
                <c:pt idx="13">
                  <c:v>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D3-4804-B7B0-E45D91401AB8}"/>
            </c:ext>
          </c:extLst>
        </c:ser>
        <c:ser>
          <c:idx val="1"/>
          <c:order val="1"/>
          <c:tx>
            <c:v>NH</c:v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CONF14!$D$14</c:f>
              <c:numCache>
                <c:formatCode>0.000</c:formatCode>
                <c:ptCount val="1"/>
                <c:pt idx="0">
                  <c:v>22.177250000000001</c:v>
                </c:pt>
              </c:numCache>
            </c:numRef>
          </c:xVal>
          <c:yVal>
            <c:numRef>
              <c:f>CONF14!$H$14</c:f>
              <c:numCache>
                <c:formatCode>0.000</c:formatCode>
                <c:ptCount val="1"/>
                <c:pt idx="0">
                  <c:v>8.1199999999999992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5D3-4804-B7B0-E45D91401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1H298K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2459317585301838"/>
                  <c:y val="-0.69253718285214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(CONF14!$E$3:$E$11,CONF14!$E$15:$E$19)</c:f>
              <c:numCache>
                <c:formatCode>0.000</c:formatCode>
                <c:ptCount val="14"/>
                <c:pt idx="0">
                  <c:v>22.532</c:v>
                </c:pt>
                <c:pt idx="1">
                  <c:v>22.890250000000002</c:v>
                </c:pt>
                <c:pt idx="3">
                  <c:v>26.908999999999999</c:v>
                </c:pt>
                <c:pt idx="5">
                  <c:v>29.835000000000004</c:v>
                </c:pt>
                <c:pt idx="8">
                  <c:v>29.834666666666667</c:v>
                </c:pt>
                <c:pt idx="9">
                  <c:v>26.365500000000001</c:v>
                </c:pt>
                <c:pt idx="10">
                  <c:v>29.763000000000002</c:v>
                </c:pt>
                <c:pt idx="13">
                  <c:v>27.485083333333332</c:v>
                </c:pt>
              </c:numCache>
            </c:numRef>
          </c:xVal>
          <c:yVal>
            <c:numRef>
              <c:f>(CONF14!$I$3:$I$11,CONF14!$I$15:$I$19)</c:f>
              <c:numCache>
                <c:formatCode>0.000</c:formatCode>
                <c:ptCount val="14"/>
                <c:pt idx="0">
                  <c:v>8.2899999999999991</c:v>
                </c:pt>
                <c:pt idx="1">
                  <c:v>8.2899999999999991</c:v>
                </c:pt>
                <c:pt idx="3">
                  <c:v>4.16</c:v>
                </c:pt>
                <c:pt idx="5">
                  <c:v>1.41</c:v>
                </c:pt>
                <c:pt idx="8">
                  <c:v>1.4650000000000001</c:v>
                </c:pt>
                <c:pt idx="9">
                  <c:v>4.84</c:v>
                </c:pt>
                <c:pt idx="10">
                  <c:v>1.57</c:v>
                </c:pt>
                <c:pt idx="13">
                  <c:v>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3D-4CDB-A6B2-BB5E9B4715BA}"/>
            </c:ext>
          </c:extLst>
        </c:ser>
        <c:ser>
          <c:idx val="1"/>
          <c:order val="1"/>
          <c:tx>
            <c:v>NH298K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CONF14!$E$14</c:f>
              <c:numCache>
                <c:formatCode>0.000</c:formatCode>
                <c:ptCount val="1"/>
                <c:pt idx="0">
                  <c:v>22.177250000000001</c:v>
                </c:pt>
              </c:numCache>
            </c:numRef>
          </c:xVal>
          <c:yVal>
            <c:numRef>
              <c:f>CONF14!$I$14</c:f>
              <c:numCache>
                <c:formatCode>0.000</c:formatCode>
                <c:ptCount val="1"/>
                <c:pt idx="0">
                  <c:v>7.6150000000000002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3D-4CDB-A6B2-BB5E9B471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32546697287839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13C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8.4305561281279626E-2"/>
                  <c:y val="-0.764178331875182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CONF14!$Q$3:$Q$18</c:f>
              <c:numCache>
                <c:formatCode>0.000</c:formatCode>
                <c:ptCount val="16"/>
                <c:pt idx="0">
                  <c:v>43.536000000000001</c:v>
                </c:pt>
                <c:pt idx="1">
                  <c:v>40.490250000000003</c:v>
                </c:pt>
                <c:pt idx="2">
                  <c:v>43.655749999999998</c:v>
                </c:pt>
                <c:pt idx="3">
                  <c:v>47.209000000000003</c:v>
                </c:pt>
                <c:pt idx="6">
                  <c:v>7.5114999999999998</c:v>
                </c:pt>
                <c:pt idx="7">
                  <c:v>110.4545</c:v>
                </c:pt>
                <c:pt idx="8">
                  <c:v>97.859499999999997</c:v>
                </c:pt>
                <c:pt idx="9">
                  <c:v>155.072</c:v>
                </c:pt>
                <c:pt idx="11">
                  <c:v>7.1470000000000002</c:v>
                </c:pt>
                <c:pt idx="12">
                  <c:v>129.65475000000001</c:v>
                </c:pt>
                <c:pt idx="13">
                  <c:v>166.63575000000003</c:v>
                </c:pt>
                <c:pt idx="14">
                  <c:v>-5.3952499999999999</c:v>
                </c:pt>
                <c:pt idx="15">
                  <c:v>126.87549999999999</c:v>
                </c:pt>
              </c:numCache>
            </c:numRef>
          </c:xVal>
          <c:yVal>
            <c:numRef>
              <c:f>CONF14!$S$3:$S$18</c:f>
              <c:numCache>
                <c:formatCode>0.000</c:formatCode>
                <c:ptCount val="16"/>
                <c:pt idx="0">
                  <c:v>129.679</c:v>
                </c:pt>
                <c:pt idx="1">
                  <c:v>134.90299999999999</c:v>
                </c:pt>
                <c:pt idx="2">
                  <c:v>129.083</c:v>
                </c:pt>
                <c:pt idx="3">
                  <c:v>128.334</c:v>
                </c:pt>
                <c:pt idx="6">
                  <c:v>161.78100000000001</c:v>
                </c:pt>
                <c:pt idx="7">
                  <c:v>67.471999999999994</c:v>
                </c:pt>
                <c:pt idx="8">
                  <c:v>79.352000000000004</c:v>
                </c:pt>
                <c:pt idx="9">
                  <c:v>27.001999999999999</c:v>
                </c:pt>
                <c:pt idx="11">
                  <c:v>166.965</c:v>
                </c:pt>
                <c:pt idx="12">
                  <c:v>48.85</c:v>
                </c:pt>
                <c:pt idx="13">
                  <c:v>15.823</c:v>
                </c:pt>
                <c:pt idx="14">
                  <c:v>173.23</c:v>
                </c:pt>
                <c:pt idx="15">
                  <c:v>51.445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50-43A4-B73A-B6F4D608E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18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2083734324876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258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8670166229222"/>
          <c:y val="9.024314668999707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546779308836395E-2"/>
                  <c:y val="-0.703115339749198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(CONF15!$D$3:$D$11,CONF15!$D$15:$D$19)</c:f>
              <c:numCache>
                <c:formatCode>0.000</c:formatCode>
                <c:ptCount val="14"/>
                <c:pt idx="0">
                  <c:v>23.075000000000003</c:v>
                </c:pt>
                <c:pt idx="1">
                  <c:v>22.910999999999998</c:v>
                </c:pt>
                <c:pt idx="3">
                  <c:v>26.889000000000003</c:v>
                </c:pt>
                <c:pt idx="4">
                  <c:v>27.100999999999999</c:v>
                </c:pt>
                <c:pt idx="5">
                  <c:v>29.973333333333333</c:v>
                </c:pt>
                <c:pt idx="8">
                  <c:v>29.761833333333332</c:v>
                </c:pt>
                <c:pt idx="9">
                  <c:v>26.565249999999999</c:v>
                </c:pt>
                <c:pt idx="10">
                  <c:v>29.732583333333334</c:v>
                </c:pt>
                <c:pt idx="13">
                  <c:v>27.327333333333332</c:v>
                </c:pt>
              </c:numCache>
            </c:numRef>
          </c:xVal>
          <c:yVal>
            <c:numRef>
              <c:f>(CONF15!$H$3:$H$11,CONF15!$H$15:$H$19)</c:f>
              <c:numCache>
                <c:formatCode>0.000</c:formatCode>
                <c:ptCount val="14"/>
                <c:pt idx="0">
                  <c:v>8.2200000000000006</c:v>
                </c:pt>
                <c:pt idx="1">
                  <c:v>8.19</c:v>
                </c:pt>
                <c:pt idx="3">
                  <c:v>4.1900000000000004</c:v>
                </c:pt>
                <c:pt idx="4">
                  <c:v>4.17</c:v>
                </c:pt>
                <c:pt idx="5">
                  <c:v>1.42</c:v>
                </c:pt>
                <c:pt idx="8">
                  <c:v>1.53</c:v>
                </c:pt>
                <c:pt idx="9">
                  <c:v>4.8600000000000003</c:v>
                </c:pt>
                <c:pt idx="10">
                  <c:v>1.61</c:v>
                </c:pt>
                <c:pt idx="13">
                  <c:v>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3A-42BE-BD83-15F03F52F5A2}"/>
            </c:ext>
          </c:extLst>
        </c:ser>
        <c:ser>
          <c:idx val="1"/>
          <c:order val="1"/>
          <c:tx>
            <c:v>NH</c:v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CONF15!$D$14</c:f>
              <c:numCache>
                <c:formatCode>0.000</c:formatCode>
                <c:ptCount val="1"/>
                <c:pt idx="0">
                  <c:v>22.389000000000003</c:v>
                </c:pt>
              </c:numCache>
            </c:numRef>
          </c:xVal>
          <c:yVal>
            <c:numRef>
              <c:f>CONF15!$H$14</c:f>
              <c:numCache>
                <c:formatCode>0.000</c:formatCode>
                <c:ptCount val="1"/>
                <c:pt idx="0">
                  <c:v>8.1199999999999992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3A-42BE-BD83-15F03F52F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1H298K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6044947506561673E-2"/>
                  <c:y val="-0.711376130067074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(CONF15!$E$3:$E$11,CONF15!$E$15:$E$19)</c:f>
              <c:numCache>
                <c:formatCode>0.000</c:formatCode>
                <c:ptCount val="14"/>
                <c:pt idx="0">
                  <c:v>23.075000000000003</c:v>
                </c:pt>
                <c:pt idx="1">
                  <c:v>22.910999999999998</c:v>
                </c:pt>
                <c:pt idx="3">
                  <c:v>26.995000000000001</c:v>
                </c:pt>
                <c:pt idx="5">
                  <c:v>29.973333333333333</c:v>
                </c:pt>
                <c:pt idx="8">
                  <c:v>29.761833333333332</c:v>
                </c:pt>
                <c:pt idx="9">
                  <c:v>26.565249999999999</c:v>
                </c:pt>
                <c:pt idx="10">
                  <c:v>29.732583333333334</c:v>
                </c:pt>
                <c:pt idx="13">
                  <c:v>27.327333333333332</c:v>
                </c:pt>
              </c:numCache>
            </c:numRef>
          </c:xVal>
          <c:yVal>
            <c:numRef>
              <c:f>(CONF15!$I$3:$I$11,CONF15!$I$15:$I$19)</c:f>
              <c:numCache>
                <c:formatCode>0.000</c:formatCode>
                <c:ptCount val="14"/>
                <c:pt idx="0">
                  <c:v>8.2899999999999991</c:v>
                </c:pt>
                <c:pt idx="1">
                  <c:v>8.2899999999999991</c:v>
                </c:pt>
                <c:pt idx="3">
                  <c:v>4.16</c:v>
                </c:pt>
                <c:pt idx="5">
                  <c:v>1.41</c:v>
                </c:pt>
                <c:pt idx="8">
                  <c:v>1.4650000000000001</c:v>
                </c:pt>
                <c:pt idx="9">
                  <c:v>4.84</c:v>
                </c:pt>
                <c:pt idx="10">
                  <c:v>1.57</c:v>
                </c:pt>
                <c:pt idx="13">
                  <c:v>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66-463E-BAF7-DC267D94F721}"/>
            </c:ext>
          </c:extLst>
        </c:ser>
        <c:ser>
          <c:idx val="1"/>
          <c:order val="1"/>
          <c:tx>
            <c:v>NH298K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CONF15!$E$14</c:f>
              <c:numCache>
                <c:formatCode>0.000</c:formatCode>
                <c:ptCount val="1"/>
                <c:pt idx="0">
                  <c:v>22.389000000000003</c:v>
                </c:pt>
              </c:numCache>
            </c:numRef>
          </c:xVal>
          <c:yVal>
            <c:numRef>
              <c:f>CONF15!$I$14</c:f>
              <c:numCache>
                <c:formatCode>0.000</c:formatCode>
                <c:ptCount val="1"/>
                <c:pt idx="0">
                  <c:v>7.6150000000000002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566-463E-BAF7-DC267D94F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32546697287839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13C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9713438961491071E-2"/>
                  <c:y val="-0.7701469087197433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CONF15!$Q$3:$Q$18</c:f>
              <c:numCache>
                <c:formatCode>0.000</c:formatCode>
                <c:ptCount val="16"/>
                <c:pt idx="0">
                  <c:v>45.763500000000001</c:v>
                </c:pt>
                <c:pt idx="1">
                  <c:v>40.651250000000005</c:v>
                </c:pt>
                <c:pt idx="2">
                  <c:v>42.8005</c:v>
                </c:pt>
                <c:pt idx="3">
                  <c:v>47.453000000000003</c:v>
                </c:pt>
                <c:pt idx="6">
                  <c:v>9.81</c:v>
                </c:pt>
                <c:pt idx="7">
                  <c:v>110.29050000000001</c:v>
                </c:pt>
                <c:pt idx="8">
                  <c:v>98.695999999999998</c:v>
                </c:pt>
                <c:pt idx="9">
                  <c:v>155.34975</c:v>
                </c:pt>
                <c:pt idx="11">
                  <c:v>5.7244999999999999</c:v>
                </c:pt>
                <c:pt idx="12">
                  <c:v>129.1095</c:v>
                </c:pt>
                <c:pt idx="13">
                  <c:v>167.36175</c:v>
                </c:pt>
                <c:pt idx="14">
                  <c:v>-6.8287499999999994</c:v>
                </c:pt>
                <c:pt idx="15">
                  <c:v>126.79825</c:v>
                </c:pt>
              </c:numCache>
            </c:numRef>
          </c:xVal>
          <c:yVal>
            <c:numRef>
              <c:f>CONF15!$S$3:$S$18</c:f>
              <c:numCache>
                <c:formatCode>0.000</c:formatCode>
                <c:ptCount val="16"/>
                <c:pt idx="0">
                  <c:v>129.679</c:v>
                </c:pt>
                <c:pt idx="1">
                  <c:v>134.90299999999999</c:v>
                </c:pt>
                <c:pt idx="2">
                  <c:v>129.083</c:v>
                </c:pt>
                <c:pt idx="3">
                  <c:v>128.334</c:v>
                </c:pt>
                <c:pt idx="6">
                  <c:v>161.78100000000001</c:v>
                </c:pt>
                <c:pt idx="7">
                  <c:v>67.471999999999994</c:v>
                </c:pt>
                <c:pt idx="8">
                  <c:v>79.352000000000004</c:v>
                </c:pt>
                <c:pt idx="9">
                  <c:v>27.001999999999999</c:v>
                </c:pt>
                <c:pt idx="11">
                  <c:v>166.965</c:v>
                </c:pt>
                <c:pt idx="12">
                  <c:v>48.85</c:v>
                </c:pt>
                <c:pt idx="13">
                  <c:v>15.823</c:v>
                </c:pt>
                <c:pt idx="14">
                  <c:v>173.23</c:v>
                </c:pt>
                <c:pt idx="15">
                  <c:v>51.445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4C-4ABE-B713-2D9FE91F5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18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2083734324876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aseline="30000"/>
              <a:t>1</a:t>
            </a:r>
            <a:r>
              <a:rPr lang="hr-HR"/>
              <a:t>H 233 K</a:t>
            </a:r>
          </a:p>
        </c:rich>
      </c:tx>
      <c:layout>
        <c:manualLayout>
          <c:xMode val="edge"/>
          <c:yMode val="edge"/>
          <c:x val="0.28245194999975654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7289527120797"/>
          <c:y val="0.13190981335666374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2247868367103465E-2"/>
                  <c:y val="-0.700043379994167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(All!$C$52:$C$57,All!$C$59:$C$61)</c:f>
              <c:numCache>
                <c:formatCode>0.000</c:formatCode>
                <c:ptCount val="9"/>
                <c:pt idx="0">
                  <c:v>22.534926700229729</c:v>
                </c:pt>
                <c:pt idx="1">
                  <c:v>22.960928847044837</c:v>
                </c:pt>
                <c:pt idx="2">
                  <c:v>26.917256055269576</c:v>
                </c:pt>
                <c:pt idx="3">
                  <c:v>26.990464519491468</c:v>
                </c:pt>
                <c:pt idx="4">
                  <c:v>29.916272180341931</c:v>
                </c:pt>
                <c:pt idx="5">
                  <c:v>29.713930133250436</c:v>
                </c:pt>
                <c:pt idx="6">
                  <c:v>26.406538217129082</c:v>
                </c:pt>
                <c:pt idx="7">
                  <c:v>29.727848614468037</c:v>
                </c:pt>
                <c:pt idx="8">
                  <c:v>27.414929859602829</c:v>
                </c:pt>
              </c:numCache>
            </c:numRef>
          </c:xVal>
          <c:yVal>
            <c:numRef>
              <c:f>(All!$B$52:$B$57,All!$B$59:$B$61)</c:f>
              <c:numCache>
                <c:formatCode>0.000</c:formatCode>
                <c:ptCount val="9"/>
                <c:pt idx="0">
                  <c:v>8.2200000000000006</c:v>
                </c:pt>
                <c:pt idx="1">
                  <c:v>8.19</c:v>
                </c:pt>
                <c:pt idx="2">
                  <c:v>4.18</c:v>
                </c:pt>
                <c:pt idx="3">
                  <c:v>4.16</c:v>
                </c:pt>
                <c:pt idx="4">
                  <c:v>1.42</c:v>
                </c:pt>
                <c:pt idx="5">
                  <c:v>1.53</c:v>
                </c:pt>
                <c:pt idx="6">
                  <c:v>4.8600000000000003</c:v>
                </c:pt>
                <c:pt idx="7">
                  <c:v>1.61</c:v>
                </c:pt>
                <c:pt idx="8">
                  <c:v>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B7-498B-ADDE-F5ECEDA28ACC}"/>
            </c:ext>
          </c:extLst>
        </c:ser>
        <c:ser>
          <c:idx val="1"/>
          <c:order val="1"/>
          <c:tx>
            <c:v>NH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All!$C$58</c:f>
              <c:numCache>
                <c:formatCode>0.000</c:formatCode>
                <c:ptCount val="1"/>
                <c:pt idx="0">
                  <c:v>22.275928840146502</c:v>
                </c:pt>
              </c:numCache>
            </c:numRef>
          </c:xVal>
          <c:yVal>
            <c:numRef>
              <c:f>All!$B$58</c:f>
              <c:numCache>
                <c:formatCode>0.000</c:formatCode>
                <c:ptCount val="1"/>
                <c:pt idx="0">
                  <c:v>8.1199999999999992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B7-498B-ADDE-F5ECEDA28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aseline="30000"/>
              <a:t>1</a:t>
            </a:r>
            <a:r>
              <a:rPr lang="hr-HR"/>
              <a:t>H 313 </a:t>
            </a:r>
            <a:r>
              <a:rPr lang="hr-HR" baseline="0"/>
              <a:t>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136495911651912E-2"/>
          <c:y val="9.9502405949256342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C-H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109583295498277"/>
                  <c:y val="-0.68364720034995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(All!$R$52:$R$57,All!$R$59:$R$61)</c:f>
              <c:numCache>
                <c:formatCode>0.000</c:formatCode>
                <c:ptCount val="9"/>
                <c:pt idx="0">
                  <c:v>22.569471545331844</c:v>
                </c:pt>
                <c:pt idx="1">
                  <c:v>22.950184397417566</c:v>
                </c:pt>
                <c:pt idx="2">
                  <c:v>26.954564260733498</c:v>
                </c:pt>
                <c:pt idx="4">
                  <c:v>29.916824152874828</c:v>
                </c:pt>
                <c:pt idx="5">
                  <c:v>29.724360868050965</c:v>
                </c:pt>
                <c:pt idx="6">
                  <c:v>26.40843509491399</c:v>
                </c:pt>
                <c:pt idx="7">
                  <c:v>29.733268891332131</c:v>
                </c:pt>
                <c:pt idx="8">
                  <c:v>27.41495859470411</c:v>
                </c:pt>
              </c:numCache>
            </c:numRef>
          </c:xVal>
          <c:yVal>
            <c:numRef>
              <c:f>(All!$Q$52:$Q$57,All!$Q$59:$Q$61)</c:f>
              <c:numCache>
                <c:formatCode>0.000</c:formatCode>
                <c:ptCount val="9"/>
                <c:pt idx="0">
                  <c:v>8.33</c:v>
                </c:pt>
                <c:pt idx="1">
                  <c:v>8.3699999999999992</c:v>
                </c:pt>
                <c:pt idx="2">
                  <c:v>4.1399999999999997</c:v>
                </c:pt>
                <c:pt idx="4">
                  <c:v>1.42</c:v>
                </c:pt>
                <c:pt idx="5">
                  <c:v>1.399</c:v>
                </c:pt>
                <c:pt idx="6">
                  <c:v>4.82</c:v>
                </c:pt>
                <c:pt idx="7">
                  <c:v>1.55</c:v>
                </c:pt>
                <c:pt idx="8">
                  <c:v>3.79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58-4B87-9585-F2F226C3A1CD}"/>
            </c:ext>
          </c:extLst>
        </c:ser>
        <c:ser>
          <c:idx val="1"/>
          <c:order val="1"/>
          <c:tx>
            <c:v>N-H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All!$R$58</c:f>
              <c:numCache>
                <c:formatCode>0.000</c:formatCode>
                <c:ptCount val="1"/>
                <c:pt idx="0">
                  <c:v>22.28432723619467</c:v>
                </c:pt>
              </c:numCache>
            </c:numRef>
          </c:xVal>
          <c:yVal>
            <c:numRef>
              <c:f>All!$Q$58</c:f>
              <c:numCache>
                <c:formatCode>0.000</c:formatCode>
                <c:ptCount val="1"/>
                <c:pt idx="0">
                  <c:v>7.17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FC-4F2A-9FBD-4476E45BA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aseline="30000"/>
              <a:t>13</a:t>
            </a:r>
            <a:r>
              <a:rPr lang="hr-HR"/>
              <a:t>C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9306381345188995E-2"/>
                  <c:y val="-0.71998505395158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All!$B$102:$B$114</c:f>
              <c:numCache>
                <c:formatCode>0.000</c:formatCode>
                <c:ptCount val="13"/>
                <c:pt idx="0">
                  <c:v>43.180919633991714</c:v>
                </c:pt>
                <c:pt idx="1">
                  <c:v>40.622332997963362</c:v>
                </c:pt>
                <c:pt idx="2">
                  <c:v>43.441839729860746</c:v>
                </c:pt>
                <c:pt idx="3">
                  <c:v>46.959740819997485</c:v>
                </c:pt>
                <c:pt idx="4">
                  <c:v>8.0452158956722126</c:v>
                </c:pt>
                <c:pt idx="5">
                  <c:v>110.00387598658159</c:v>
                </c:pt>
                <c:pt idx="6">
                  <c:v>98.490804203903991</c:v>
                </c:pt>
                <c:pt idx="7">
                  <c:v>155.37177273921171</c:v>
                </c:pt>
                <c:pt idx="8">
                  <c:v>6.7716499961482066</c:v>
                </c:pt>
                <c:pt idx="9">
                  <c:v>129.52628643472582</c:v>
                </c:pt>
                <c:pt idx="10">
                  <c:v>166.66827013541072</c:v>
                </c:pt>
                <c:pt idx="11">
                  <c:v>-6.2124883455140649</c:v>
                </c:pt>
                <c:pt idx="12">
                  <c:v>126.68450438161769</c:v>
                </c:pt>
              </c:numCache>
            </c:numRef>
          </c:xVal>
          <c:yVal>
            <c:numRef>
              <c:f>All!$C$102:$C$114</c:f>
              <c:numCache>
                <c:formatCode>0.000</c:formatCode>
                <c:ptCount val="13"/>
                <c:pt idx="0">
                  <c:v>129.679</c:v>
                </c:pt>
                <c:pt idx="1">
                  <c:v>134.90299999999999</c:v>
                </c:pt>
                <c:pt idx="2">
                  <c:v>129.083</c:v>
                </c:pt>
                <c:pt idx="3">
                  <c:v>128.334</c:v>
                </c:pt>
                <c:pt idx="4">
                  <c:v>161.78100000000001</c:v>
                </c:pt>
                <c:pt idx="5">
                  <c:v>67.471999999999994</c:v>
                </c:pt>
                <c:pt idx="6">
                  <c:v>79.352000000000004</c:v>
                </c:pt>
                <c:pt idx="7">
                  <c:v>27.001999999999999</c:v>
                </c:pt>
                <c:pt idx="8">
                  <c:v>166.965</c:v>
                </c:pt>
                <c:pt idx="9">
                  <c:v>48.85</c:v>
                </c:pt>
                <c:pt idx="10">
                  <c:v>15.823</c:v>
                </c:pt>
                <c:pt idx="11">
                  <c:v>173.23</c:v>
                </c:pt>
                <c:pt idx="12">
                  <c:v>51.445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D6-4253-94B5-012697495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18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2083734324876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aseline="30000"/>
              <a:t>1</a:t>
            </a:r>
            <a:r>
              <a:rPr lang="hr-HR"/>
              <a:t>H 253 </a:t>
            </a:r>
            <a:r>
              <a:rPr lang="hr-HR" baseline="0"/>
              <a:t>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136495911651912E-2"/>
          <c:y val="9.9502405949256342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C-H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753302459927272"/>
                  <c:y val="4.268700787401574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(All!$F$52:$F$57,All!$F$59:$F$61)</c:f>
              <c:numCache>
                <c:formatCode>0.000</c:formatCode>
                <c:ptCount val="9"/>
                <c:pt idx="0">
                  <c:v>22.548570069466329</c:v>
                </c:pt>
                <c:pt idx="1">
                  <c:v>22.957237212667053</c:v>
                </c:pt>
                <c:pt idx="2">
                  <c:v>26.917295351192283</c:v>
                </c:pt>
                <c:pt idx="3">
                  <c:v>26.993511828496349</c:v>
                </c:pt>
                <c:pt idx="4">
                  <c:v>29.917504381709712</c:v>
                </c:pt>
                <c:pt idx="5">
                  <c:v>29.71377872518611</c:v>
                </c:pt>
                <c:pt idx="6">
                  <c:v>26.405737702993839</c:v>
                </c:pt>
                <c:pt idx="7">
                  <c:v>29.730735225122544</c:v>
                </c:pt>
                <c:pt idx="8">
                  <c:v>27.415130450164735</c:v>
                </c:pt>
              </c:numCache>
            </c:numRef>
          </c:xVal>
          <c:yVal>
            <c:numRef>
              <c:f>(All!$E$52:$E$57,All!$E$59:$E$61)</c:f>
              <c:numCache>
                <c:formatCode>0.000</c:formatCode>
                <c:ptCount val="9"/>
                <c:pt idx="0">
                  <c:v>8.26</c:v>
                </c:pt>
                <c:pt idx="1">
                  <c:v>8.24</c:v>
                </c:pt>
                <c:pt idx="2">
                  <c:v>4.17</c:v>
                </c:pt>
                <c:pt idx="3">
                  <c:v>4.16</c:v>
                </c:pt>
                <c:pt idx="4">
                  <c:v>1.41</c:v>
                </c:pt>
                <c:pt idx="5">
                  <c:v>1.49</c:v>
                </c:pt>
                <c:pt idx="6">
                  <c:v>4.8499999999999996</c:v>
                </c:pt>
                <c:pt idx="7">
                  <c:v>1.59</c:v>
                </c:pt>
                <c:pt idx="8">
                  <c:v>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45-4C3A-8548-3E1FA8020B7F}"/>
            </c:ext>
          </c:extLst>
        </c:ser>
        <c:ser>
          <c:idx val="1"/>
          <c:order val="1"/>
          <c:tx>
            <c:v>N-H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All!$F$58</c:f>
              <c:numCache>
                <c:formatCode>0.000</c:formatCode>
                <c:ptCount val="1"/>
                <c:pt idx="0">
                  <c:v>22.279891702242058</c:v>
                </c:pt>
              </c:numCache>
            </c:numRef>
          </c:xVal>
          <c:yVal>
            <c:numRef>
              <c:f>All!$E$58</c:f>
              <c:numCache>
                <c:formatCode>0.000</c:formatCode>
                <c:ptCount val="1"/>
                <c:pt idx="0">
                  <c:v>7.87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245-4C3A-8548-3E1FA8020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1532999781277341"/>
                  <c:y val="-0.7112026100904054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(CONF2!$E$3:$E$11,CONF2!$E$15:$E$19)</c:f>
              <c:numCache>
                <c:formatCode>0.000</c:formatCode>
                <c:ptCount val="14"/>
                <c:pt idx="0">
                  <c:v>22.506999999999998</c:v>
                </c:pt>
                <c:pt idx="1">
                  <c:v>22.911000000000001</c:v>
                </c:pt>
                <c:pt idx="3">
                  <c:v>26.943750000000001</c:v>
                </c:pt>
                <c:pt idx="5">
                  <c:v>30.011333333333337</c:v>
                </c:pt>
                <c:pt idx="8">
                  <c:v>29.48533333333333</c:v>
                </c:pt>
                <c:pt idx="9">
                  <c:v>26.582749999999997</c:v>
                </c:pt>
                <c:pt idx="10">
                  <c:v>29.685166666666664</c:v>
                </c:pt>
                <c:pt idx="13">
                  <c:v>27.375583333333328</c:v>
                </c:pt>
              </c:numCache>
            </c:numRef>
          </c:xVal>
          <c:yVal>
            <c:numRef>
              <c:f>(CONF2!$I$3:$I$11,CONF2!$I$15:$I$19)</c:f>
              <c:numCache>
                <c:formatCode>0.000</c:formatCode>
                <c:ptCount val="14"/>
                <c:pt idx="0">
                  <c:v>8.2899999999999991</c:v>
                </c:pt>
                <c:pt idx="1">
                  <c:v>8.2899999999999991</c:v>
                </c:pt>
                <c:pt idx="3">
                  <c:v>4.16</c:v>
                </c:pt>
                <c:pt idx="5">
                  <c:v>1.41</c:v>
                </c:pt>
                <c:pt idx="8">
                  <c:v>1.4650000000000001</c:v>
                </c:pt>
                <c:pt idx="9">
                  <c:v>4.84</c:v>
                </c:pt>
                <c:pt idx="10">
                  <c:v>1.57</c:v>
                </c:pt>
                <c:pt idx="13">
                  <c:v>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7C-4107-ABCF-CEC58B028608}"/>
            </c:ext>
          </c:extLst>
        </c:ser>
        <c:ser>
          <c:idx val="1"/>
          <c:order val="1"/>
          <c:tx>
            <c:v>HN298K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467D-42B3-849D-405A6A53A374}"/>
              </c:ext>
            </c:extLst>
          </c:dPt>
          <c:xVal>
            <c:numRef>
              <c:f>CONF2!$E$14</c:f>
              <c:numCache>
                <c:formatCode>0.000</c:formatCode>
                <c:ptCount val="1"/>
                <c:pt idx="0">
                  <c:v>22.20825</c:v>
                </c:pt>
              </c:numCache>
            </c:numRef>
          </c:xVal>
          <c:yVal>
            <c:numRef>
              <c:f>CONF2!$I$14</c:f>
              <c:numCache>
                <c:formatCode>0.000</c:formatCode>
                <c:ptCount val="1"/>
                <c:pt idx="0">
                  <c:v>7.6150000000000002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7C-4107-ABCF-CEC58B028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32546697287839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aseline="30000"/>
              <a:t>1</a:t>
            </a:r>
            <a:r>
              <a:rPr lang="hr-HR"/>
              <a:t>H 273 </a:t>
            </a:r>
            <a:r>
              <a:rPr lang="hr-HR" baseline="0"/>
              <a:t>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136495911651912E-2"/>
          <c:y val="9.9502405949256342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C-H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473344662230233"/>
                  <c:y val="2.236803732866716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(All!$I$52:$I$57,All!$I$59:$I$61)</c:f>
              <c:numCache>
                <c:formatCode>0.000</c:formatCode>
                <c:ptCount val="9"/>
                <c:pt idx="0">
                  <c:v>22.563361252628209</c:v>
                </c:pt>
                <c:pt idx="1">
                  <c:v>22.953204118696696</c:v>
                </c:pt>
                <c:pt idx="2">
                  <c:v>26.917282192888209</c:v>
                </c:pt>
                <c:pt idx="3">
                  <c:v>26.992717388715629</c:v>
                </c:pt>
                <c:pt idx="4">
                  <c:v>29.916859952056438</c:v>
                </c:pt>
                <c:pt idx="5">
                  <c:v>29.720152509826377</c:v>
                </c:pt>
                <c:pt idx="6">
                  <c:v>26.40851554718871</c:v>
                </c:pt>
                <c:pt idx="7">
                  <c:v>29.732160509278422</c:v>
                </c:pt>
                <c:pt idx="8">
                  <c:v>27.414872479595889</c:v>
                </c:pt>
              </c:numCache>
            </c:numRef>
          </c:xVal>
          <c:yVal>
            <c:numRef>
              <c:f>(All!$H$52:$H$57,All!$H$59:$H$61)</c:f>
              <c:numCache>
                <c:formatCode>0.000</c:formatCode>
                <c:ptCount val="9"/>
                <c:pt idx="0">
                  <c:v>8.2899999999999991</c:v>
                </c:pt>
                <c:pt idx="1">
                  <c:v>8.2899999999999991</c:v>
                </c:pt>
                <c:pt idx="2">
                  <c:v>4.1609999999999996</c:v>
                </c:pt>
                <c:pt idx="3">
                  <c:v>4.1589999999999998</c:v>
                </c:pt>
                <c:pt idx="4">
                  <c:v>1.41</c:v>
                </c:pt>
                <c:pt idx="5">
                  <c:v>1.46</c:v>
                </c:pt>
                <c:pt idx="6">
                  <c:v>4.84</c:v>
                </c:pt>
                <c:pt idx="7">
                  <c:v>1.57</c:v>
                </c:pt>
                <c:pt idx="8">
                  <c:v>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37-4964-A56E-7EBE09F75E07}"/>
            </c:ext>
          </c:extLst>
        </c:ser>
        <c:ser>
          <c:idx val="1"/>
          <c:order val="1"/>
          <c:tx>
            <c:v>N-H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All!$I$58</c:f>
              <c:numCache>
                <c:formatCode>0.000</c:formatCode>
                <c:ptCount val="1"/>
                <c:pt idx="0">
                  <c:v>22.281827620740621</c:v>
                </c:pt>
              </c:numCache>
            </c:numRef>
          </c:xVal>
          <c:yVal>
            <c:numRef>
              <c:f>All!$H$58</c:f>
              <c:numCache>
                <c:formatCode>0.000</c:formatCode>
                <c:ptCount val="1"/>
                <c:pt idx="0">
                  <c:v>7.61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37-4964-A56E-7EBE09F75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aseline="30000"/>
              <a:t>1</a:t>
            </a:r>
            <a:r>
              <a:rPr lang="hr-HR"/>
              <a:t>H 293 </a:t>
            </a:r>
            <a:r>
              <a:rPr lang="hr-HR" baseline="0"/>
              <a:t>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136495911651912E-2"/>
          <c:y val="9.9502405949256342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C-H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747919071895257"/>
                  <c:y val="5.394138232720909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(All!$L$52:$L$57,All!$L$59:$L$61)</c:f>
              <c:numCache>
                <c:formatCode>0.000</c:formatCode>
                <c:ptCount val="9"/>
                <c:pt idx="0">
                  <c:v>22.566998802844829</c:v>
                </c:pt>
                <c:pt idx="1">
                  <c:v>22.951254673622323</c:v>
                </c:pt>
                <c:pt idx="2">
                  <c:v>26.954828423318329</c:v>
                </c:pt>
                <c:pt idx="4">
                  <c:v>29.916857780515134</c:v>
                </c:pt>
                <c:pt idx="5">
                  <c:v>29.722456521797696</c:v>
                </c:pt>
                <c:pt idx="6">
                  <c:v>26.408771447696346</c:v>
                </c:pt>
                <c:pt idx="7">
                  <c:v>29.732712652278497</c:v>
                </c:pt>
                <c:pt idx="8">
                  <c:v>27.41487354607122</c:v>
                </c:pt>
              </c:numCache>
            </c:numRef>
          </c:xVal>
          <c:yVal>
            <c:numRef>
              <c:f>(All!$K$52:$K$57,All!$K$59:$K$61)</c:f>
              <c:numCache>
                <c:formatCode>0.000</c:formatCode>
                <c:ptCount val="9"/>
                <c:pt idx="0">
                  <c:v>8.31</c:v>
                </c:pt>
                <c:pt idx="1">
                  <c:v>8.33</c:v>
                </c:pt>
                <c:pt idx="2">
                  <c:v>4.1500000000000004</c:v>
                </c:pt>
                <c:pt idx="4">
                  <c:v>1.4039999999999999</c:v>
                </c:pt>
                <c:pt idx="5">
                  <c:v>1.44</c:v>
                </c:pt>
                <c:pt idx="6">
                  <c:v>4.83</c:v>
                </c:pt>
                <c:pt idx="7">
                  <c:v>1.56</c:v>
                </c:pt>
                <c:pt idx="8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0A-49A2-81F0-ADD5E242EE7D}"/>
            </c:ext>
          </c:extLst>
        </c:ser>
        <c:ser>
          <c:idx val="1"/>
          <c:order val="1"/>
          <c:tx>
            <c:v>N-H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All!$L$58</c:f>
              <c:numCache>
                <c:formatCode>0.000</c:formatCode>
                <c:ptCount val="1"/>
                <c:pt idx="0">
                  <c:v>22.283035904431298</c:v>
                </c:pt>
              </c:numCache>
            </c:numRef>
          </c:xVal>
          <c:yVal>
            <c:numRef>
              <c:f>All!$K$58</c:f>
              <c:numCache>
                <c:formatCode>0.000</c:formatCode>
                <c:ptCount val="1"/>
                <c:pt idx="0">
                  <c:v>7.38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0A-49A2-81F0-ADD5E242E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aseline="30000"/>
              <a:t>1</a:t>
            </a:r>
            <a:r>
              <a:rPr lang="hr-HR"/>
              <a:t>H 298 </a:t>
            </a:r>
            <a:r>
              <a:rPr lang="hr-HR" baseline="0"/>
              <a:t>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136495911651912E-2"/>
          <c:y val="9.9502405949256342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C-H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925817345319477"/>
                  <c:y val="3.48793379994167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(All!$O$52:$O$57,All!$O$59:$O$61)</c:f>
              <c:numCache>
                <c:formatCode>0.000</c:formatCode>
                <c:ptCount val="9"/>
                <c:pt idx="0">
                  <c:v>22.567540719393165</c:v>
                </c:pt>
                <c:pt idx="1">
                  <c:v>22.951257302727516</c:v>
                </c:pt>
                <c:pt idx="2">
                  <c:v>26.954663558217771</c:v>
                </c:pt>
                <c:pt idx="4">
                  <c:v>29.917052291054134</c:v>
                </c:pt>
                <c:pt idx="5">
                  <c:v>29.722500218594629</c:v>
                </c:pt>
                <c:pt idx="6">
                  <c:v>26.408756779646801</c:v>
                </c:pt>
                <c:pt idx="7">
                  <c:v>29.73285414569262</c:v>
                </c:pt>
                <c:pt idx="8">
                  <c:v>27.414877431428142</c:v>
                </c:pt>
              </c:numCache>
            </c:numRef>
          </c:xVal>
          <c:yVal>
            <c:numRef>
              <c:f>(All!$N$52:$N$57,All!$N$59:$N$61)</c:f>
              <c:numCache>
                <c:formatCode>0.000</c:formatCode>
                <c:ptCount val="9"/>
                <c:pt idx="0">
                  <c:v>8.32</c:v>
                </c:pt>
                <c:pt idx="1">
                  <c:v>8.34</c:v>
                </c:pt>
                <c:pt idx="2">
                  <c:v>4.1500000000000004</c:v>
                </c:pt>
                <c:pt idx="4">
                  <c:v>1.403</c:v>
                </c:pt>
                <c:pt idx="5">
                  <c:v>1.4339999999999999</c:v>
                </c:pt>
                <c:pt idx="6">
                  <c:v>4.83</c:v>
                </c:pt>
                <c:pt idx="7">
                  <c:v>1.55</c:v>
                </c:pt>
                <c:pt idx="8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6A-48A3-BE69-C7606D3F3ACE}"/>
            </c:ext>
          </c:extLst>
        </c:ser>
        <c:ser>
          <c:idx val="1"/>
          <c:order val="1"/>
          <c:tx>
            <c:v>N-H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All!$O$58</c:f>
              <c:numCache>
                <c:formatCode>0.000</c:formatCode>
                <c:ptCount val="1"/>
                <c:pt idx="0">
                  <c:v>22.283188700020524</c:v>
                </c:pt>
              </c:numCache>
              <c:extLst xmlns:c15="http://schemas.microsoft.com/office/drawing/2012/chart"/>
            </c:numRef>
          </c:xVal>
          <c:yVal>
            <c:numRef>
              <c:f>All!$N$58</c:f>
              <c:numCache>
                <c:formatCode>0.000</c:formatCode>
                <c:ptCount val="1"/>
                <c:pt idx="0">
                  <c:v>7.33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D06A-48A3-BE69-C7606D3F3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  <c:extLst/>
      </c:scatterChart>
      <c:valAx>
        <c:axId val="562068864"/>
        <c:scaling>
          <c:orientation val="minMax"/>
          <c:max val="31"/>
          <c:min val="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13C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8.0536660666107832E-2"/>
                  <c:y val="-0.754620151647710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CONF2!$Q$3:$Q$18</c:f>
              <c:numCache>
                <c:formatCode>0.000</c:formatCode>
                <c:ptCount val="16"/>
                <c:pt idx="0">
                  <c:v>43.103499999999997</c:v>
                </c:pt>
                <c:pt idx="1">
                  <c:v>41.318750000000001</c:v>
                </c:pt>
                <c:pt idx="2">
                  <c:v>42.115750000000006</c:v>
                </c:pt>
                <c:pt idx="3">
                  <c:v>45.831499999999998</c:v>
                </c:pt>
                <c:pt idx="6">
                  <c:v>7.7859999999999996</c:v>
                </c:pt>
                <c:pt idx="7">
                  <c:v>109.306</c:v>
                </c:pt>
                <c:pt idx="8">
                  <c:v>98.682000000000002</c:v>
                </c:pt>
                <c:pt idx="9">
                  <c:v>155.32849999999999</c:v>
                </c:pt>
                <c:pt idx="11">
                  <c:v>6.4042500000000002</c:v>
                </c:pt>
                <c:pt idx="12">
                  <c:v>128.02924999999999</c:v>
                </c:pt>
                <c:pt idx="13">
                  <c:v>166.16525000000001</c:v>
                </c:pt>
                <c:pt idx="14">
                  <c:v>-7.3744999999999994</c:v>
                </c:pt>
                <c:pt idx="15">
                  <c:v>126.07350000000001</c:v>
                </c:pt>
              </c:numCache>
            </c:numRef>
          </c:xVal>
          <c:yVal>
            <c:numRef>
              <c:f>CONF2!$S$3:$S$18</c:f>
              <c:numCache>
                <c:formatCode>0.000</c:formatCode>
                <c:ptCount val="16"/>
                <c:pt idx="0">
                  <c:v>129.679</c:v>
                </c:pt>
                <c:pt idx="1">
                  <c:v>134.90299999999999</c:v>
                </c:pt>
                <c:pt idx="2">
                  <c:v>129.083</c:v>
                </c:pt>
                <c:pt idx="3">
                  <c:v>128.334</c:v>
                </c:pt>
                <c:pt idx="6">
                  <c:v>161.78100000000001</c:v>
                </c:pt>
                <c:pt idx="7">
                  <c:v>67.471999999999994</c:v>
                </c:pt>
                <c:pt idx="8">
                  <c:v>79.352000000000004</c:v>
                </c:pt>
                <c:pt idx="9">
                  <c:v>27.001999999999999</c:v>
                </c:pt>
                <c:pt idx="11">
                  <c:v>166.965</c:v>
                </c:pt>
                <c:pt idx="12">
                  <c:v>48.85</c:v>
                </c:pt>
                <c:pt idx="13">
                  <c:v>15.823</c:v>
                </c:pt>
                <c:pt idx="14">
                  <c:v>173.23</c:v>
                </c:pt>
                <c:pt idx="15">
                  <c:v>51.445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05-4F06-9794-0CA496B0E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18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2083734324876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258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10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8670166229222"/>
          <c:y val="9.024314668999707E-2"/>
          <c:w val="0.8355741469816272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0885826771653544"/>
                  <c:y val="-0.7215839165937590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(CONF3!$D$3:$D$11,CONF3!$D$15:$D$19)</c:f>
              <c:numCache>
                <c:formatCode>0.000</c:formatCode>
                <c:ptCount val="14"/>
                <c:pt idx="0">
                  <c:v>22.612499999999997</c:v>
                </c:pt>
                <c:pt idx="1">
                  <c:v>23.040999999999997</c:v>
                </c:pt>
                <c:pt idx="3">
                  <c:v>26.846499999999999</c:v>
                </c:pt>
                <c:pt idx="4">
                  <c:v>27.015499999999999</c:v>
                </c:pt>
                <c:pt idx="5">
                  <c:v>30.0535</c:v>
                </c:pt>
                <c:pt idx="8">
                  <c:v>29.495833333333334</c:v>
                </c:pt>
                <c:pt idx="9">
                  <c:v>26.376999999999999</c:v>
                </c:pt>
                <c:pt idx="10">
                  <c:v>29.757000000000005</c:v>
                </c:pt>
                <c:pt idx="13">
                  <c:v>27.327499999999997</c:v>
                </c:pt>
              </c:numCache>
            </c:numRef>
          </c:xVal>
          <c:yVal>
            <c:numRef>
              <c:f>(CONF3!$H$3:$H$11,CONF3!$H$15:$H$19)</c:f>
              <c:numCache>
                <c:formatCode>0.000</c:formatCode>
                <c:ptCount val="14"/>
                <c:pt idx="0">
                  <c:v>8.2200000000000006</c:v>
                </c:pt>
                <c:pt idx="1">
                  <c:v>8.19</c:v>
                </c:pt>
                <c:pt idx="3">
                  <c:v>4.1900000000000004</c:v>
                </c:pt>
                <c:pt idx="4">
                  <c:v>4.17</c:v>
                </c:pt>
                <c:pt idx="5">
                  <c:v>1.42</c:v>
                </c:pt>
                <c:pt idx="8">
                  <c:v>1.53</c:v>
                </c:pt>
                <c:pt idx="9">
                  <c:v>4.8600000000000003</c:v>
                </c:pt>
                <c:pt idx="10">
                  <c:v>1.61</c:v>
                </c:pt>
                <c:pt idx="13">
                  <c:v>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08-4D1B-B6C7-52EEF59A9D05}"/>
            </c:ext>
          </c:extLst>
        </c:ser>
        <c:ser>
          <c:idx val="1"/>
          <c:order val="1"/>
          <c:tx>
            <c:v>hN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08-4D1B-B6C7-52EEF59A9D05}"/>
              </c:ext>
            </c:extLst>
          </c:dPt>
          <c:xVal>
            <c:numRef>
              <c:f>CONF3!$D$14</c:f>
              <c:numCache>
                <c:formatCode>0.000</c:formatCode>
                <c:ptCount val="1"/>
                <c:pt idx="0">
                  <c:v>22.138500000000001</c:v>
                </c:pt>
              </c:numCache>
            </c:numRef>
          </c:xVal>
          <c:yVal>
            <c:numRef>
              <c:f>CONF3!$H$14</c:f>
              <c:numCache>
                <c:formatCode>0.000</c:formatCode>
                <c:ptCount val="1"/>
                <c:pt idx="0">
                  <c:v>8.1199999999999992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208-4D1B-B6C7-52EEF59A9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009660250801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1H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HC298K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2534284776902888"/>
                  <c:y val="-0.7208956692913386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(CONF3!$E$3:$E$11,CONF3!$E$15:$E$19)</c:f>
              <c:numCache>
                <c:formatCode>0.000</c:formatCode>
                <c:ptCount val="14"/>
                <c:pt idx="0">
                  <c:v>22.612499999999997</c:v>
                </c:pt>
                <c:pt idx="1">
                  <c:v>23.040999999999997</c:v>
                </c:pt>
                <c:pt idx="3">
                  <c:v>26.931000000000004</c:v>
                </c:pt>
                <c:pt idx="5">
                  <c:v>30.0535</c:v>
                </c:pt>
                <c:pt idx="8">
                  <c:v>29.495833333333334</c:v>
                </c:pt>
                <c:pt idx="9">
                  <c:v>26.376999999999999</c:v>
                </c:pt>
                <c:pt idx="10">
                  <c:v>29.757000000000005</c:v>
                </c:pt>
                <c:pt idx="13">
                  <c:v>27.327499999999997</c:v>
                </c:pt>
              </c:numCache>
            </c:numRef>
          </c:xVal>
          <c:yVal>
            <c:numRef>
              <c:f>(CONF3!$I$3:$I$11,CONF3!$I$15:$I$19)</c:f>
              <c:numCache>
                <c:formatCode>0.000</c:formatCode>
                <c:ptCount val="14"/>
                <c:pt idx="0">
                  <c:v>8.2899999999999991</c:v>
                </c:pt>
                <c:pt idx="1">
                  <c:v>8.2899999999999991</c:v>
                </c:pt>
                <c:pt idx="3">
                  <c:v>4.16</c:v>
                </c:pt>
                <c:pt idx="5">
                  <c:v>1.41</c:v>
                </c:pt>
                <c:pt idx="8">
                  <c:v>1.4650000000000001</c:v>
                </c:pt>
                <c:pt idx="9">
                  <c:v>4.84</c:v>
                </c:pt>
                <c:pt idx="10">
                  <c:v>1.57</c:v>
                </c:pt>
                <c:pt idx="13">
                  <c:v>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70-45E6-BE61-C944192D2FA0}"/>
            </c:ext>
          </c:extLst>
        </c:ser>
        <c:ser>
          <c:idx val="1"/>
          <c:order val="1"/>
          <c:tx>
            <c:v>HN298K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70-45E6-BE61-C944192D2FA0}"/>
              </c:ext>
            </c:extLst>
          </c:dPt>
          <c:xVal>
            <c:numRef>
              <c:f>CONF3!$E$14</c:f>
              <c:numCache>
                <c:formatCode>0.000</c:formatCode>
                <c:ptCount val="1"/>
                <c:pt idx="0">
                  <c:v>22.138500000000001</c:v>
                </c:pt>
              </c:numCache>
            </c:numRef>
          </c:xVal>
          <c:yVal>
            <c:numRef>
              <c:f>CONF3!$I$14</c:f>
              <c:numCache>
                <c:formatCode>0.000</c:formatCode>
                <c:ptCount val="1"/>
                <c:pt idx="0">
                  <c:v>7.6150000000000002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770-45E6-BE61-C944192D2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31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32546697287839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13C 298</a:t>
            </a:r>
            <a:r>
              <a:rPr lang="hr-HR" baseline="0"/>
              <a:t> K</a:t>
            </a:r>
            <a:endParaRPr lang="en-GB"/>
          </a:p>
        </c:rich>
      </c:tx>
      <c:layout>
        <c:manualLayout>
          <c:xMode val="edge"/>
          <c:yMode val="edge"/>
          <c:x val="0.42401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2003499562555"/>
          <c:y val="9.9502405949256342E-2"/>
          <c:w val="0.82724081364829394"/>
          <c:h val="0.78054024496937879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6658421623998571E-2"/>
                  <c:y val="-0.755078740157480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CONF3!$Q$3:$Q$18</c:f>
              <c:numCache>
                <c:formatCode>0.000</c:formatCode>
                <c:ptCount val="16"/>
                <c:pt idx="0">
                  <c:v>43.342500000000001</c:v>
                </c:pt>
                <c:pt idx="1">
                  <c:v>40.560749999999999</c:v>
                </c:pt>
                <c:pt idx="2">
                  <c:v>43.012750000000004</c:v>
                </c:pt>
                <c:pt idx="3">
                  <c:v>46.264499999999998</c:v>
                </c:pt>
                <c:pt idx="6">
                  <c:v>7.8660000000000005</c:v>
                </c:pt>
                <c:pt idx="7">
                  <c:v>109.5955</c:v>
                </c:pt>
                <c:pt idx="8">
                  <c:v>98.418000000000006</c:v>
                </c:pt>
                <c:pt idx="9">
                  <c:v>155.18800000000002</c:v>
                </c:pt>
                <c:pt idx="11">
                  <c:v>6.60175</c:v>
                </c:pt>
                <c:pt idx="12">
                  <c:v>129.31450000000001</c:v>
                </c:pt>
                <c:pt idx="13">
                  <c:v>166.8075</c:v>
                </c:pt>
                <c:pt idx="14">
                  <c:v>-6.8247499999999999</c:v>
                </c:pt>
                <c:pt idx="15">
                  <c:v>127.072</c:v>
                </c:pt>
              </c:numCache>
            </c:numRef>
          </c:xVal>
          <c:yVal>
            <c:numRef>
              <c:f>CONF3!$S$3:$S$18</c:f>
              <c:numCache>
                <c:formatCode>0.000</c:formatCode>
                <c:ptCount val="16"/>
                <c:pt idx="0">
                  <c:v>129.679</c:v>
                </c:pt>
                <c:pt idx="1">
                  <c:v>134.90299999999999</c:v>
                </c:pt>
                <c:pt idx="2">
                  <c:v>129.083</c:v>
                </c:pt>
                <c:pt idx="3">
                  <c:v>128.334</c:v>
                </c:pt>
                <c:pt idx="6">
                  <c:v>161.78100000000001</c:v>
                </c:pt>
                <c:pt idx="7">
                  <c:v>67.471999999999994</c:v>
                </c:pt>
                <c:pt idx="8">
                  <c:v>79.352000000000004</c:v>
                </c:pt>
                <c:pt idx="9">
                  <c:v>27.001999999999999</c:v>
                </c:pt>
                <c:pt idx="11">
                  <c:v>166.965</c:v>
                </c:pt>
                <c:pt idx="12">
                  <c:v>48.85</c:v>
                </c:pt>
                <c:pt idx="13">
                  <c:v>15.823</c:v>
                </c:pt>
                <c:pt idx="14">
                  <c:v>173.23</c:v>
                </c:pt>
                <c:pt idx="15">
                  <c:v>51.445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CE-4330-B7AA-2E159D812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68864"/>
        <c:axId val="563092864"/>
      </c:scatterChart>
      <c:valAx>
        <c:axId val="562068864"/>
        <c:scaling>
          <c:orientation val="minMax"/>
          <c:max val="18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shieldings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815765529308836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92864"/>
        <c:crosses val="autoZero"/>
        <c:crossBetween val="midCat"/>
      </c:valAx>
      <c:valAx>
        <c:axId val="563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shifts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2083734324876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6886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23</xdr:row>
      <xdr:rowOff>57150</xdr:rowOff>
    </xdr:from>
    <xdr:to>
      <xdr:col>9</xdr:col>
      <xdr:colOff>541020</xdr:colOff>
      <xdr:row>38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219FDB5A-F699-4925-977A-2848911A8C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541020</xdr:colOff>
      <xdr:row>40</xdr:row>
      <xdr:rowOff>53340</xdr:rowOff>
    </xdr:from>
    <xdr:to>
      <xdr:col>9</xdr:col>
      <xdr:colOff>541020</xdr:colOff>
      <xdr:row>55</xdr:row>
      <xdr:rowOff>53340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0F917FED-9FD3-45C2-91FE-583568704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24</xdr:row>
      <xdr:rowOff>167640</xdr:rowOff>
    </xdr:from>
    <xdr:to>
      <xdr:col>24</xdr:col>
      <xdr:colOff>99060</xdr:colOff>
      <xdr:row>39</xdr:row>
      <xdr:rowOff>167640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F409E63D-B5FC-4731-857C-1110AE78E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23</xdr:row>
      <xdr:rowOff>57150</xdr:rowOff>
    </xdr:from>
    <xdr:to>
      <xdr:col>9</xdr:col>
      <xdr:colOff>541020</xdr:colOff>
      <xdr:row>38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2BEF3AE3-D39A-4781-B23A-EECFCAEF4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541020</xdr:colOff>
      <xdr:row>40</xdr:row>
      <xdr:rowOff>53340</xdr:rowOff>
    </xdr:from>
    <xdr:to>
      <xdr:col>9</xdr:col>
      <xdr:colOff>541020</xdr:colOff>
      <xdr:row>55</xdr:row>
      <xdr:rowOff>53340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161A6C2-9503-409B-BD31-FDAA889AD4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24</xdr:row>
      <xdr:rowOff>167640</xdr:rowOff>
    </xdr:from>
    <xdr:to>
      <xdr:col>24</xdr:col>
      <xdr:colOff>99060</xdr:colOff>
      <xdr:row>39</xdr:row>
      <xdr:rowOff>167640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3C7E10FD-579B-4DF6-9EFB-646A19854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23</xdr:row>
      <xdr:rowOff>57150</xdr:rowOff>
    </xdr:from>
    <xdr:to>
      <xdr:col>9</xdr:col>
      <xdr:colOff>541020</xdr:colOff>
      <xdr:row>38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48B49C69-D2C4-4A31-8F7B-CA18F30E8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541020</xdr:colOff>
      <xdr:row>40</xdr:row>
      <xdr:rowOff>53340</xdr:rowOff>
    </xdr:from>
    <xdr:to>
      <xdr:col>9</xdr:col>
      <xdr:colOff>541020</xdr:colOff>
      <xdr:row>55</xdr:row>
      <xdr:rowOff>53340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DD755710-A896-4270-B1CB-DFA69BEC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24</xdr:row>
      <xdr:rowOff>167640</xdr:rowOff>
    </xdr:from>
    <xdr:to>
      <xdr:col>24</xdr:col>
      <xdr:colOff>99060</xdr:colOff>
      <xdr:row>39</xdr:row>
      <xdr:rowOff>167640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6C589329-0A1A-4EE9-8422-6974A4F98C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23</xdr:row>
      <xdr:rowOff>57150</xdr:rowOff>
    </xdr:from>
    <xdr:to>
      <xdr:col>9</xdr:col>
      <xdr:colOff>541020</xdr:colOff>
      <xdr:row>38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E889BC63-7BD7-4AF6-AA44-73F936B83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541020</xdr:colOff>
      <xdr:row>40</xdr:row>
      <xdr:rowOff>53340</xdr:rowOff>
    </xdr:from>
    <xdr:to>
      <xdr:col>9</xdr:col>
      <xdr:colOff>541020</xdr:colOff>
      <xdr:row>55</xdr:row>
      <xdr:rowOff>53340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11E0A333-EEED-4FD0-904A-E5635CA23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24</xdr:row>
      <xdr:rowOff>167640</xdr:rowOff>
    </xdr:from>
    <xdr:to>
      <xdr:col>24</xdr:col>
      <xdr:colOff>99060</xdr:colOff>
      <xdr:row>39</xdr:row>
      <xdr:rowOff>167640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AA9F3E71-7CB8-419B-9B3A-780836537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23</xdr:row>
      <xdr:rowOff>57150</xdr:rowOff>
    </xdr:from>
    <xdr:to>
      <xdr:col>9</xdr:col>
      <xdr:colOff>541020</xdr:colOff>
      <xdr:row>38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BAEE49B6-9C1B-45F1-88C5-AD6B534CA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541020</xdr:colOff>
      <xdr:row>40</xdr:row>
      <xdr:rowOff>53340</xdr:rowOff>
    </xdr:from>
    <xdr:to>
      <xdr:col>9</xdr:col>
      <xdr:colOff>541020</xdr:colOff>
      <xdr:row>55</xdr:row>
      <xdr:rowOff>53340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7C94849E-C857-4C71-9DD5-3E1BD078D5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24</xdr:row>
      <xdr:rowOff>167640</xdr:rowOff>
    </xdr:from>
    <xdr:to>
      <xdr:col>24</xdr:col>
      <xdr:colOff>99060</xdr:colOff>
      <xdr:row>39</xdr:row>
      <xdr:rowOff>167640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1924FCC2-DCCF-49DC-9AE4-69677576E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23</xdr:row>
      <xdr:rowOff>57150</xdr:rowOff>
    </xdr:from>
    <xdr:to>
      <xdr:col>9</xdr:col>
      <xdr:colOff>541020</xdr:colOff>
      <xdr:row>38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4500CDD9-27D7-4380-BB37-EC3BAF94D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541020</xdr:colOff>
      <xdr:row>40</xdr:row>
      <xdr:rowOff>53340</xdr:rowOff>
    </xdr:from>
    <xdr:to>
      <xdr:col>9</xdr:col>
      <xdr:colOff>541020</xdr:colOff>
      <xdr:row>55</xdr:row>
      <xdr:rowOff>53340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F0F38DD-6758-41FB-9AA5-F84687D5C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24</xdr:row>
      <xdr:rowOff>167640</xdr:rowOff>
    </xdr:from>
    <xdr:to>
      <xdr:col>24</xdr:col>
      <xdr:colOff>99060</xdr:colOff>
      <xdr:row>39</xdr:row>
      <xdr:rowOff>167640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B77ECBF9-8C14-442A-AB85-65307EF5B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23</xdr:row>
      <xdr:rowOff>57150</xdr:rowOff>
    </xdr:from>
    <xdr:to>
      <xdr:col>9</xdr:col>
      <xdr:colOff>541020</xdr:colOff>
      <xdr:row>38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20AFD9BA-459D-4E58-8D57-4D351BB2A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541020</xdr:colOff>
      <xdr:row>40</xdr:row>
      <xdr:rowOff>53340</xdr:rowOff>
    </xdr:from>
    <xdr:to>
      <xdr:col>9</xdr:col>
      <xdr:colOff>541020</xdr:colOff>
      <xdr:row>55</xdr:row>
      <xdr:rowOff>53340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99EE19FC-CF38-466A-95F8-8C6EC961D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24</xdr:row>
      <xdr:rowOff>167640</xdr:rowOff>
    </xdr:from>
    <xdr:to>
      <xdr:col>24</xdr:col>
      <xdr:colOff>99060</xdr:colOff>
      <xdr:row>39</xdr:row>
      <xdr:rowOff>167640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46504043-DD46-4D3B-A9AE-B814742C3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66</xdr:row>
      <xdr:rowOff>167640</xdr:rowOff>
    </xdr:from>
    <xdr:to>
      <xdr:col>7</xdr:col>
      <xdr:colOff>137160</xdr:colOff>
      <xdr:row>81</xdr:row>
      <xdr:rowOff>167640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19E5B436-FAC5-46E1-91A4-FDA9676DE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312420</xdr:colOff>
      <xdr:row>66</xdr:row>
      <xdr:rowOff>76200</xdr:rowOff>
    </xdr:from>
    <xdr:to>
      <xdr:col>17</xdr:col>
      <xdr:colOff>60960</xdr:colOff>
      <xdr:row>81</xdr:row>
      <xdr:rowOff>76200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A6BB47E9-8B67-47F1-A912-494571123E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281940</xdr:colOff>
      <xdr:row>100</xdr:row>
      <xdr:rowOff>403860</xdr:rowOff>
    </xdr:from>
    <xdr:to>
      <xdr:col>12</xdr:col>
      <xdr:colOff>350520</xdr:colOff>
      <xdr:row>115</xdr:row>
      <xdr:rowOff>38100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id="{2964EE3A-2969-4778-8954-DB8A3A53C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66</xdr:row>
      <xdr:rowOff>0</xdr:rowOff>
    </xdr:from>
    <xdr:to>
      <xdr:col>27</xdr:col>
      <xdr:colOff>358140</xdr:colOff>
      <xdr:row>81</xdr:row>
      <xdr:rowOff>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B5C42EE2-8026-4E3A-9A20-08F0C1448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50</xdr:row>
      <xdr:rowOff>0</xdr:rowOff>
    </xdr:from>
    <xdr:to>
      <xdr:col>27</xdr:col>
      <xdr:colOff>358140</xdr:colOff>
      <xdr:row>63</xdr:row>
      <xdr:rowOff>0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690DECBE-F6E1-49FB-972E-7F7B905642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60960</xdr:colOff>
      <xdr:row>26</xdr:row>
      <xdr:rowOff>152400</xdr:rowOff>
    </xdr:from>
    <xdr:to>
      <xdr:col>27</xdr:col>
      <xdr:colOff>419100</xdr:colOff>
      <xdr:row>41</xdr:row>
      <xdr:rowOff>152400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90E7AB3A-B1D2-43D5-BC58-B3D8FDA4D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0</xdr:colOff>
      <xdr:row>7</xdr:row>
      <xdr:rowOff>0</xdr:rowOff>
    </xdr:from>
    <xdr:to>
      <xdr:col>27</xdr:col>
      <xdr:colOff>358140</xdr:colOff>
      <xdr:row>22</xdr:row>
      <xdr:rowOff>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id="{8C9FC6E9-9C4B-4B5A-A8D4-6F2D960A0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23</xdr:row>
      <xdr:rowOff>57150</xdr:rowOff>
    </xdr:from>
    <xdr:to>
      <xdr:col>9</xdr:col>
      <xdr:colOff>541020</xdr:colOff>
      <xdr:row>38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6721B0FC-4746-41E3-A578-95D4D5A24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541020</xdr:colOff>
      <xdr:row>40</xdr:row>
      <xdr:rowOff>53340</xdr:rowOff>
    </xdr:from>
    <xdr:to>
      <xdr:col>9</xdr:col>
      <xdr:colOff>541020</xdr:colOff>
      <xdr:row>55</xdr:row>
      <xdr:rowOff>53340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93FB4A57-A57E-4566-AC72-DDF35FBD0E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24</xdr:row>
      <xdr:rowOff>167640</xdr:rowOff>
    </xdr:from>
    <xdr:to>
      <xdr:col>24</xdr:col>
      <xdr:colOff>99060</xdr:colOff>
      <xdr:row>39</xdr:row>
      <xdr:rowOff>167640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9AFB4934-768B-4E5A-8D0C-68700C5AB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23</xdr:row>
      <xdr:rowOff>57150</xdr:rowOff>
    </xdr:from>
    <xdr:to>
      <xdr:col>9</xdr:col>
      <xdr:colOff>541020</xdr:colOff>
      <xdr:row>38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5493DF77-45DA-4482-B8AD-ED731D9268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541020</xdr:colOff>
      <xdr:row>40</xdr:row>
      <xdr:rowOff>53340</xdr:rowOff>
    </xdr:from>
    <xdr:to>
      <xdr:col>9</xdr:col>
      <xdr:colOff>541020</xdr:colOff>
      <xdr:row>55</xdr:row>
      <xdr:rowOff>53340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EFB6CCF9-F759-4CA6-9ED5-3DE5F293B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24</xdr:row>
      <xdr:rowOff>167640</xdr:rowOff>
    </xdr:from>
    <xdr:to>
      <xdr:col>24</xdr:col>
      <xdr:colOff>99060</xdr:colOff>
      <xdr:row>39</xdr:row>
      <xdr:rowOff>167640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31CFA59C-2EFF-4F63-97D4-C0324CFF9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23</xdr:row>
      <xdr:rowOff>57150</xdr:rowOff>
    </xdr:from>
    <xdr:to>
      <xdr:col>9</xdr:col>
      <xdr:colOff>541020</xdr:colOff>
      <xdr:row>38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A150637A-24A4-4906-9BB2-75FCB57776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541020</xdr:colOff>
      <xdr:row>40</xdr:row>
      <xdr:rowOff>53340</xdr:rowOff>
    </xdr:from>
    <xdr:to>
      <xdr:col>9</xdr:col>
      <xdr:colOff>541020</xdr:colOff>
      <xdr:row>55</xdr:row>
      <xdr:rowOff>53340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40116054-A054-4BBA-A7E6-FB2EEB00C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24</xdr:row>
      <xdr:rowOff>167640</xdr:rowOff>
    </xdr:from>
    <xdr:to>
      <xdr:col>24</xdr:col>
      <xdr:colOff>99060</xdr:colOff>
      <xdr:row>39</xdr:row>
      <xdr:rowOff>167640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5ED9BA39-1079-449F-BD79-FE2BAD80B6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23</xdr:row>
      <xdr:rowOff>57150</xdr:rowOff>
    </xdr:from>
    <xdr:to>
      <xdr:col>9</xdr:col>
      <xdr:colOff>541020</xdr:colOff>
      <xdr:row>38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67BED351-7FB3-42CD-9C82-0DBB3AB93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541020</xdr:colOff>
      <xdr:row>40</xdr:row>
      <xdr:rowOff>53340</xdr:rowOff>
    </xdr:from>
    <xdr:to>
      <xdr:col>9</xdr:col>
      <xdr:colOff>541020</xdr:colOff>
      <xdr:row>55</xdr:row>
      <xdr:rowOff>53340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5B28887-557D-49BB-9EA6-23A68478CA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24</xdr:row>
      <xdr:rowOff>167640</xdr:rowOff>
    </xdr:from>
    <xdr:to>
      <xdr:col>24</xdr:col>
      <xdr:colOff>99060</xdr:colOff>
      <xdr:row>39</xdr:row>
      <xdr:rowOff>167640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2AD643A3-DB0E-455C-A6EB-4546E2A09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23</xdr:row>
      <xdr:rowOff>57150</xdr:rowOff>
    </xdr:from>
    <xdr:to>
      <xdr:col>9</xdr:col>
      <xdr:colOff>541020</xdr:colOff>
      <xdr:row>38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8392C3C7-F616-41C4-A784-ADF897B46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541020</xdr:colOff>
      <xdr:row>40</xdr:row>
      <xdr:rowOff>53340</xdr:rowOff>
    </xdr:from>
    <xdr:to>
      <xdr:col>9</xdr:col>
      <xdr:colOff>541020</xdr:colOff>
      <xdr:row>55</xdr:row>
      <xdr:rowOff>53340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C8904F86-A8C2-4A53-ACFC-4EB49AA21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24</xdr:row>
      <xdr:rowOff>167640</xdr:rowOff>
    </xdr:from>
    <xdr:to>
      <xdr:col>24</xdr:col>
      <xdr:colOff>99060</xdr:colOff>
      <xdr:row>39</xdr:row>
      <xdr:rowOff>167640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7CD02A23-DDEB-4B40-B158-3D6D000A6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23</xdr:row>
      <xdr:rowOff>57150</xdr:rowOff>
    </xdr:from>
    <xdr:to>
      <xdr:col>9</xdr:col>
      <xdr:colOff>541020</xdr:colOff>
      <xdr:row>38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7622CDC5-94D6-4B43-96B4-4664E6B42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541020</xdr:colOff>
      <xdr:row>40</xdr:row>
      <xdr:rowOff>53340</xdr:rowOff>
    </xdr:from>
    <xdr:to>
      <xdr:col>9</xdr:col>
      <xdr:colOff>541020</xdr:colOff>
      <xdr:row>55</xdr:row>
      <xdr:rowOff>53340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A02EEE1F-7191-46F7-9D6E-2E1F2E8F3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24</xdr:row>
      <xdr:rowOff>167640</xdr:rowOff>
    </xdr:from>
    <xdr:to>
      <xdr:col>24</xdr:col>
      <xdr:colOff>99060</xdr:colOff>
      <xdr:row>39</xdr:row>
      <xdr:rowOff>167640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F8EB7432-C299-4BF1-8BC3-51273348DE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23</xdr:row>
      <xdr:rowOff>57150</xdr:rowOff>
    </xdr:from>
    <xdr:to>
      <xdr:col>9</xdr:col>
      <xdr:colOff>541020</xdr:colOff>
      <xdr:row>38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816966AA-BEB4-4016-A6C3-336C888692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541020</xdr:colOff>
      <xdr:row>40</xdr:row>
      <xdr:rowOff>53340</xdr:rowOff>
    </xdr:from>
    <xdr:to>
      <xdr:col>9</xdr:col>
      <xdr:colOff>541020</xdr:colOff>
      <xdr:row>55</xdr:row>
      <xdr:rowOff>53340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25E8ADBE-D56E-460C-9795-07574FFA1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24</xdr:row>
      <xdr:rowOff>167640</xdr:rowOff>
    </xdr:from>
    <xdr:to>
      <xdr:col>24</xdr:col>
      <xdr:colOff>99060</xdr:colOff>
      <xdr:row>39</xdr:row>
      <xdr:rowOff>167640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41942674-312D-4C98-8FE5-6891E21612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23</xdr:row>
      <xdr:rowOff>57150</xdr:rowOff>
    </xdr:from>
    <xdr:to>
      <xdr:col>9</xdr:col>
      <xdr:colOff>541020</xdr:colOff>
      <xdr:row>38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7CC82236-77E1-4F0B-8FDD-0110E1542F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541020</xdr:colOff>
      <xdr:row>40</xdr:row>
      <xdr:rowOff>53340</xdr:rowOff>
    </xdr:from>
    <xdr:to>
      <xdr:col>9</xdr:col>
      <xdr:colOff>541020</xdr:colOff>
      <xdr:row>55</xdr:row>
      <xdr:rowOff>53340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DE9FA841-C02B-4B02-B045-B8A13AD60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24</xdr:row>
      <xdr:rowOff>167640</xdr:rowOff>
    </xdr:from>
    <xdr:to>
      <xdr:col>24</xdr:col>
      <xdr:colOff>99060</xdr:colOff>
      <xdr:row>39</xdr:row>
      <xdr:rowOff>167640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C036D003-C2FA-4D94-BBA2-6BDBD0FB8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02"/>
  <sheetViews>
    <sheetView workbookViewId="0">
      <selection activeCell="M188" sqref="M188"/>
    </sheetView>
  </sheetViews>
  <sheetFormatPr defaultRowHeight="14.4" x14ac:dyDescent="0.3"/>
  <cols>
    <col min="4" max="4" width="10.21875" customWidth="1"/>
    <col min="5" max="5" width="11" customWidth="1"/>
    <col min="6" max="6" width="11.33203125" customWidth="1"/>
    <col min="7" max="8" width="11.5546875" customWidth="1"/>
    <col min="9" max="9" width="11" customWidth="1"/>
    <col min="10" max="10" width="10" customWidth="1"/>
    <col min="11" max="11" width="11" customWidth="1"/>
    <col min="13" max="13" width="10.33203125" customWidth="1"/>
    <col min="18" max="18" width="11.88671875" customWidth="1"/>
  </cols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9">
        <v>1</v>
      </c>
      <c r="B3" s="9">
        <f>A3+1</f>
        <v>2</v>
      </c>
      <c r="C3" s="4">
        <v>22.587</v>
      </c>
      <c r="D3" s="4">
        <f>AVERAGE(C3,C31)</f>
        <v>22.473500000000001</v>
      </c>
      <c r="E3" s="4">
        <f>AVERAGE(C3,C31)</f>
        <v>22.473500000000001</v>
      </c>
      <c r="F3" s="4">
        <f>31.732-D3</f>
        <v>9.258499999999998</v>
      </c>
      <c r="G3" s="4">
        <f>31.732-E3</f>
        <v>9.258499999999998</v>
      </c>
      <c r="H3" s="40">
        <v>8.2200000000000006</v>
      </c>
      <c r="I3" s="39">
        <v>8.2899999999999991</v>
      </c>
      <c r="J3" s="7">
        <f>D3*(-0.9451)+29.694</f>
        <v>8.4542951499999965</v>
      </c>
      <c r="K3" s="7">
        <f>E3*(-0.9621)+30.155</f>
        <v>8.5332456500000013</v>
      </c>
      <c r="L3" s="8"/>
      <c r="M3" s="8"/>
      <c r="N3" s="9">
        <v>0</v>
      </c>
      <c r="O3" s="9">
        <v>1</v>
      </c>
      <c r="P3" s="4">
        <v>42.982999999999997</v>
      </c>
      <c r="Q3" s="4">
        <f>AVERAGE(P3,P25)</f>
        <v>42.525999999999996</v>
      </c>
      <c r="R3" s="4">
        <f>190.298-Q3</f>
        <v>147.77199999999999</v>
      </c>
      <c r="S3" s="40">
        <v>129.679</v>
      </c>
      <c r="T3" s="6">
        <f>Q3*(-0.929)+170.44</f>
        <v>130.933346</v>
      </c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">
      <c r="A4" s="9">
        <v>4</v>
      </c>
      <c r="B4" s="9">
        <f t="shared" ref="B4:B57" si="0">A4+1</f>
        <v>5</v>
      </c>
      <c r="C4" s="4">
        <v>23.265000000000001</v>
      </c>
      <c r="D4" s="4">
        <f>AVERAGE(C4:C5,C32,C33)</f>
        <v>22.969499999999996</v>
      </c>
      <c r="E4" s="4">
        <f>AVERAGE(C4:C5,C32,C33)</f>
        <v>22.969499999999996</v>
      </c>
      <c r="F4" s="4">
        <f>31.732-D4</f>
        <v>8.7625000000000028</v>
      </c>
      <c r="G4" s="4">
        <f t="shared" ref="G4:G19" si="1">31.732-E4</f>
        <v>8.7625000000000028</v>
      </c>
      <c r="H4" s="40">
        <v>8.19</v>
      </c>
      <c r="I4" s="39">
        <v>8.2899999999999991</v>
      </c>
      <c r="J4" s="7">
        <f t="shared" ref="J4:J19" si="2">D4*(-0.9451)+29.694</f>
        <v>7.985525550000002</v>
      </c>
      <c r="K4" s="7">
        <f t="shared" ref="K4:K19" si="3">E4*(-0.9621)+30.155</f>
        <v>8.0560440500000041</v>
      </c>
      <c r="L4" s="8"/>
      <c r="M4" s="8"/>
      <c r="N4" s="9">
        <v>2</v>
      </c>
      <c r="O4" s="9">
        <v>3</v>
      </c>
      <c r="P4" s="4">
        <v>41.408000000000001</v>
      </c>
      <c r="Q4" s="4">
        <f>AVERAGE(P4,P8,P26,P30)</f>
        <v>40.24</v>
      </c>
      <c r="R4" s="4">
        <f t="shared" ref="R4:R18" si="4">190.298-Q4</f>
        <v>150.05799999999999</v>
      </c>
      <c r="S4" s="40">
        <v>134.90299999999999</v>
      </c>
      <c r="T4" s="6">
        <f t="shared" ref="T4:T18" si="5">Q4*(-0.929)+170.44</f>
        <v>133.05704</v>
      </c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9">
        <v>7</v>
      </c>
      <c r="B5" s="9">
        <f t="shared" si="0"/>
        <v>8</v>
      </c>
      <c r="C5" s="4">
        <v>22.577000000000002</v>
      </c>
      <c r="D5" s="4"/>
      <c r="E5" s="4"/>
      <c r="F5" s="4"/>
      <c r="G5" s="4"/>
      <c r="H5" s="40"/>
      <c r="I5" s="39"/>
      <c r="J5" s="7"/>
      <c r="K5" s="7"/>
      <c r="L5" s="8"/>
      <c r="M5" s="8"/>
      <c r="N5" s="9">
        <v>3</v>
      </c>
      <c r="O5" s="9">
        <v>4</v>
      </c>
      <c r="P5" s="4">
        <v>47.366999999999997</v>
      </c>
      <c r="Q5" s="4">
        <f>AVERAGE(P5,P7,P27,P29)</f>
        <v>43.977999999999994</v>
      </c>
      <c r="R5" s="4">
        <f t="shared" si="4"/>
        <v>146.32</v>
      </c>
      <c r="S5" s="40">
        <v>129.083</v>
      </c>
      <c r="T5" s="6">
        <f t="shared" si="5"/>
        <v>129.58443800000001</v>
      </c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9">
        <v>14</v>
      </c>
      <c r="B6" s="9">
        <f t="shared" si="0"/>
        <v>15</v>
      </c>
      <c r="C6" s="4">
        <v>27.045999999999999</v>
      </c>
      <c r="D6" s="4">
        <f>AVERAGE(C6,C34)</f>
        <v>26.951000000000001</v>
      </c>
      <c r="E6" s="4">
        <f>AVERAGE(C6,C7,C34,C35)</f>
        <v>26.972999999999999</v>
      </c>
      <c r="F6" s="4">
        <f t="shared" ref="F6:F19" si="6">31.732-D6</f>
        <v>4.7809999999999988</v>
      </c>
      <c r="G6" s="4">
        <f t="shared" si="1"/>
        <v>4.7590000000000003</v>
      </c>
      <c r="H6" s="40">
        <v>4.1900000000000004</v>
      </c>
      <c r="I6" s="39">
        <v>4.16</v>
      </c>
      <c r="J6" s="7">
        <f t="shared" si="2"/>
        <v>4.2226098999999984</v>
      </c>
      <c r="K6" s="7">
        <f t="shared" si="3"/>
        <v>4.2042767000000048</v>
      </c>
      <c r="L6" s="8"/>
      <c r="M6" s="8"/>
      <c r="N6" s="9">
        <v>5</v>
      </c>
      <c r="O6" s="9">
        <v>6</v>
      </c>
      <c r="P6" s="4">
        <v>46.887999999999998</v>
      </c>
      <c r="Q6" s="4">
        <f>AVERAGE(P6,P28)</f>
        <v>47.545500000000004</v>
      </c>
      <c r="R6" s="4">
        <f t="shared" si="4"/>
        <v>142.7525</v>
      </c>
      <c r="S6" s="40">
        <v>128.334</v>
      </c>
      <c r="T6" s="6">
        <f t="shared" si="5"/>
        <v>126.2702305</v>
      </c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">
      <c r="A7" s="9">
        <v>15</v>
      </c>
      <c r="B7" s="9">
        <f t="shared" si="0"/>
        <v>16</v>
      </c>
      <c r="C7" s="4">
        <v>26.957999999999998</v>
      </c>
      <c r="D7" s="4">
        <f>AVERAGE(C7,C35)</f>
        <v>26.994999999999997</v>
      </c>
      <c r="E7" s="4"/>
      <c r="F7" s="4">
        <f t="shared" si="6"/>
        <v>4.7370000000000019</v>
      </c>
      <c r="G7" s="4"/>
      <c r="H7" s="40">
        <v>4.17</v>
      </c>
      <c r="I7" s="39"/>
      <c r="J7" s="7">
        <f t="shared" si="2"/>
        <v>4.1810255000000005</v>
      </c>
      <c r="K7" s="7"/>
      <c r="L7" s="8"/>
      <c r="M7" s="8"/>
      <c r="N7" s="9">
        <v>6</v>
      </c>
      <c r="O7" s="9">
        <f t="shared" ref="O7:O45" si="7">N7+1</f>
        <v>7</v>
      </c>
      <c r="P7" s="4">
        <v>41.043999999999997</v>
      </c>
      <c r="Q7" s="4"/>
      <c r="R7" s="4"/>
      <c r="S7" s="40"/>
      <c r="T7" s="6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">
      <c r="A8" s="9">
        <v>17</v>
      </c>
      <c r="B8" s="9">
        <f t="shared" si="0"/>
        <v>18</v>
      </c>
      <c r="C8" s="4">
        <v>29.847999999999999</v>
      </c>
      <c r="D8" s="4">
        <f>AVERAGE(C8:C10,C36:C38)</f>
        <v>29.844166666666666</v>
      </c>
      <c r="E8" s="4">
        <f>AVERAGE(C8:C10,C36:C38)</f>
        <v>29.844166666666666</v>
      </c>
      <c r="F8" s="4">
        <f>31.732-D8</f>
        <v>1.887833333333333</v>
      </c>
      <c r="G8" s="4">
        <f>31.732-E8</f>
        <v>1.887833333333333</v>
      </c>
      <c r="H8" s="40">
        <v>1.42</v>
      </c>
      <c r="I8" s="39">
        <v>1.41</v>
      </c>
      <c r="J8" s="7">
        <f t="shared" si="2"/>
        <v>1.4882780833333307</v>
      </c>
      <c r="K8" s="7">
        <f t="shared" si="3"/>
        <v>1.4419272500000027</v>
      </c>
      <c r="L8" s="8"/>
      <c r="M8" s="8"/>
      <c r="N8" s="9">
        <v>8</v>
      </c>
      <c r="O8" s="9">
        <f t="shared" si="7"/>
        <v>9</v>
      </c>
      <c r="P8" s="4">
        <v>37.548000000000002</v>
      </c>
      <c r="Q8" s="4"/>
      <c r="R8" s="4"/>
      <c r="S8" s="40"/>
      <c r="T8" s="6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">
      <c r="A9" s="9">
        <v>18</v>
      </c>
      <c r="B9" s="9">
        <f t="shared" si="0"/>
        <v>19</v>
      </c>
      <c r="C9" s="4">
        <v>30.106999999999999</v>
      </c>
      <c r="D9" s="4"/>
      <c r="E9" s="4"/>
      <c r="F9" s="4"/>
      <c r="G9" s="4"/>
      <c r="H9" s="40"/>
      <c r="I9" s="39"/>
      <c r="J9" s="7"/>
      <c r="K9" s="7"/>
      <c r="L9" s="8"/>
      <c r="M9" s="8"/>
      <c r="N9" s="9">
        <v>10</v>
      </c>
      <c r="O9" s="9">
        <f t="shared" si="7"/>
        <v>11</v>
      </c>
      <c r="P9" s="4">
        <v>7.9379999999999997</v>
      </c>
      <c r="Q9" s="4">
        <f>AVERAGE(P9,P31)</f>
        <v>7.82</v>
      </c>
      <c r="R9" s="4">
        <f t="shared" si="4"/>
        <v>182.47800000000001</v>
      </c>
      <c r="S9" s="40">
        <v>161.78100000000001</v>
      </c>
      <c r="T9" s="6">
        <f t="shared" si="5"/>
        <v>163.17522</v>
      </c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">
      <c r="A10" s="9">
        <v>19</v>
      </c>
      <c r="B10" s="9">
        <f t="shared" si="0"/>
        <v>20</v>
      </c>
      <c r="C10" s="4">
        <v>30.100999999999999</v>
      </c>
      <c r="D10" s="4"/>
      <c r="E10" s="4"/>
      <c r="F10" s="4"/>
      <c r="G10" s="4"/>
      <c r="H10" s="40"/>
      <c r="I10" s="39"/>
      <c r="J10" s="7"/>
      <c r="K10" s="7"/>
      <c r="L10" s="8"/>
      <c r="M10" s="8"/>
      <c r="N10" s="9">
        <v>12</v>
      </c>
      <c r="O10" s="9">
        <f t="shared" si="7"/>
        <v>13</v>
      </c>
      <c r="P10" s="4">
        <v>109.511</v>
      </c>
      <c r="Q10" s="4">
        <f>AVERAGE(P10,P32)</f>
        <v>110.11949999999999</v>
      </c>
      <c r="R10" s="4">
        <f t="shared" si="4"/>
        <v>80.178500000000014</v>
      </c>
      <c r="S10" s="40">
        <v>67.471999999999994</v>
      </c>
      <c r="T10" s="6">
        <f t="shared" si="5"/>
        <v>68.138984500000007</v>
      </c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">
      <c r="A11" s="9">
        <v>21</v>
      </c>
      <c r="B11" s="9">
        <f t="shared" si="0"/>
        <v>22</v>
      </c>
      <c r="C11" s="4">
        <v>29.152999999999999</v>
      </c>
      <c r="D11" s="4">
        <f>AVERAGE(C11:C13,C39:C41)</f>
        <v>29.788</v>
      </c>
      <c r="E11" s="4">
        <f>AVERAGE(C11:C13,C39:C41)</f>
        <v>29.788</v>
      </c>
      <c r="F11" s="4">
        <f t="shared" si="6"/>
        <v>1.9439999999999991</v>
      </c>
      <c r="G11" s="4">
        <f t="shared" si="1"/>
        <v>1.9439999999999991</v>
      </c>
      <c r="H11" s="40">
        <v>1.53</v>
      </c>
      <c r="I11" s="39">
        <v>1.4650000000000001</v>
      </c>
      <c r="J11" s="7">
        <f t="shared" si="2"/>
        <v>1.5413611999999972</v>
      </c>
      <c r="K11" s="7">
        <f t="shared" si="3"/>
        <v>1.4959652000000006</v>
      </c>
      <c r="L11" s="8"/>
      <c r="M11" s="8"/>
      <c r="N11" s="9">
        <v>13</v>
      </c>
      <c r="O11" s="9">
        <f t="shared" si="7"/>
        <v>14</v>
      </c>
      <c r="P11" s="4">
        <v>98.44</v>
      </c>
      <c r="Q11" s="4">
        <f>AVERAGE(P11,P33)</f>
        <v>98.421999999999997</v>
      </c>
      <c r="R11" s="4">
        <f t="shared" si="4"/>
        <v>91.876000000000005</v>
      </c>
      <c r="S11" s="40">
        <v>79.352000000000004</v>
      </c>
      <c r="T11" s="6">
        <f t="shared" si="5"/>
        <v>79.005961999999997</v>
      </c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">
      <c r="A12" s="9">
        <v>22</v>
      </c>
      <c r="B12" s="9">
        <f t="shared" si="0"/>
        <v>23</v>
      </c>
      <c r="C12" s="4">
        <v>29.885000000000002</v>
      </c>
      <c r="D12" s="4"/>
      <c r="E12" s="4"/>
      <c r="F12" s="4"/>
      <c r="G12" s="4"/>
      <c r="H12" s="40"/>
      <c r="I12" s="39"/>
      <c r="J12" s="7"/>
      <c r="K12" s="7"/>
      <c r="L12" s="8"/>
      <c r="M12" s="8"/>
      <c r="N12" s="9">
        <v>16</v>
      </c>
      <c r="O12" s="9">
        <f t="shared" si="7"/>
        <v>17</v>
      </c>
      <c r="P12" s="4">
        <v>154.60300000000001</v>
      </c>
      <c r="Q12" s="4">
        <f>AVERAGE(P12,P34,P13,P35)</f>
        <v>155.47750000000002</v>
      </c>
      <c r="R12" s="4">
        <f t="shared" si="4"/>
        <v>34.820499999999981</v>
      </c>
      <c r="S12" s="40">
        <v>27.001999999999999</v>
      </c>
      <c r="T12" s="6">
        <f t="shared" si="5"/>
        <v>26.001402499999983</v>
      </c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">
      <c r="A13" s="9">
        <v>23</v>
      </c>
      <c r="B13" s="9">
        <f t="shared" si="0"/>
        <v>24</v>
      </c>
      <c r="C13" s="4">
        <v>29.390999999999998</v>
      </c>
      <c r="D13" s="4"/>
      <c r="E13" s="4"/>
      <c r="F13" s="4"/>
      <c r="G13" s="4"/>
      <c r="H13" s="40"/>
      <c r="I13" s="39"/>
      <c r="J13" s="7"/>
      <c r="K13" s="7"/>
      <c r="L13" s="8"/>
      <c r="M13" s="8"/>
      <c r="N13" s="9">
        <v>20</v>
      </c>
      <c r="O13" s="9">
        <f t="shared" si="7"/>
        <v>21</v>
      </c>
      <c r="P13" s="4">
        <v>156.29900000000001</v>
      </c>
      <c r="Q13" s="4"/>
      <c r="R13" s="4"/>
      <c r="S13" s="40"/>
      <c r="T13" s="6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">
      <c r="A14" s="9">
        <v>27</v>
      </c>
      <c r="B14" s="9">
        <f t="shared" si="0"/>
        <v>28</v>
      </c>
      <c r="C14" s="4">
        <v>23.704000000000001</v>
      </c>
      <c r="D14" s="4">
        <f>AVERAGE(C14,C22,C42,C50)</f>
        <v>22.338750000000001</v>
      </c>
      <c r="E14" s="4">
        <f>AVERAGE(C14,C22,C42,C50)</f>
        <v>22.338750000000001</v>
      </c>
      <c r="F14" s="4">
        <f t="shared" si="6"/>
        <v>9.3932499999999983</v>
      </c>
      <c r="G14" s="4">
        <f t="shared" si="1"/>
        <v>9.3932499999999983</v>
      </c>
      <c r="H14" s="40">
        <v>8.1199999999999992</v>
      </c>
      <c r="I14" s="39">
        <v>7.6150000000000002</v>
      </c>
      <c r="J14" s="7">
        <f t="shared" si="2"/>
        <v>8.5816473749999957</v>
      </c>
      <c r="K14" s="7">
        <f t="shared" si="3"/>
        <v>8.6628886250000008</v>
      </c>
      <c r="L14" s="8"/>
      <c r="M14" s="8"/>
      <c r="N14" s="9">
        <v>24</v>
      </c>
      <c r="O14" s="9">
        <f t="shared" si="7"/>
        <v>25</v>
      </c>
      <c r="P14" s="4">
        <v>10.391999999999999</v>
      </c>
      <c r="Q14" s="4">
        <f>AVERAGE(P14,P19,P36,P41)</f>
        <v>6.75725</v>
      </c>
      <c r="R14" s="4">
        <f t="shared" si="4"/>
        <v>183.54075</v>
      </c>
      <c r="S14" s="40">
        <v>166.965</v>
      </c>
      <c r="T14" s="6">
        <f t="shared" si="5"/>
        <v>164.16251474999999</v>
      </c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3">
      <c r="A15" s="9">
        <v>29</v>
      </c>
      <c r="B15" s="9">
        <f t="shared" si="0"/>
        <v>30</v>
      </c>
      <c r="C15" s="4">
        <v>25.817</v>
      </c>
      <c r="D15" s="4">
        <f>AVERAGE(C15,C23,C43,C51)</f>
        <v>26.34</v>
      </c>
      <c r="E15" s="4">
        <f>AVERAGE(C15,C23,C43,C51)</f>
        <v>26.34</v>
      </c>
      <c r="F15" s="4">
        <f t="shared" si="6"/>
        <v>5.3919999999999995</v>
      </c>
      <c r="G15" s="4">
        <f t="shared" si="1"/>
        <v>5.3919999999999995</v>
      </c>
      <c r="H15" s="40">
        <v>4.8600000000000003</v>
      </c>
      <c r="I15" s="39">
        <v>4.84</v>
      </c>
      <c r="J15" s="7">
        <f t="shared" si="2"/>
        <v>4.8000659999999975</v>
      </c>
      <c r="K15" s="7">
        <f t="shared" si="3"/>
        <v>4.8132860000000015</v>
      </c>
      <c r="L15" s="8"/>
      <c r="M15" s="8"/>
      <c r="N15" s="9">
        <v>28</v>
      </c>
      <c r="O15" s="9">
        <f t="shared" si="7"/>
        <v>29</v>
      </c>
      <c r="P15" s="4">
        <v>132</v>
      </c>
      <c r="Q15" s="4">
        <f>AVERAGE(P15,P20,P37,P42)</f>
        <v>129.96250000000001</v>
      </c>
      <c r="R15" s="4">
        <f t="shared" si="4"/>
        <v>60.335499999999996</v>
      </c>
      <c r="S15" s="40">
        <v>48.85</v>
      </c>
      <c r="T15" s="6">
        <f t="shared" si="5"/>
        <v>49.704837499999982</v>
      </c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3">
      <c r="A16" s="9">
        <v>31</v>
      </c>
      <c r="B16" s="9">
        <f t="shared" si="0"/>
        <v>32</v>
      </c>
      <c r="C16" s="4">
        <v>29.827000000000002</v>
      </c>
      <c r="D16" s="4">
        <f>AVERAGE(C16:C18,C24:C26,C44:C46, C52:C54)</f>
        <v>29.709</v>
      </c>
      <c r="E16" s="4">
        <f>AVERAGE(C16:C18,C24:C26,C44:C46, C52:C54)</f>
        <v>29.709</v>
      </c>
      <c r="F16" s="4">
        <f t="shared" si="6"/>
        <v>2.0229999999999997</v>
      </c>
      <c r="G16" s="4">
        <f t="shared" si="1"/>
        <v>2.0229999999999997</v>
      </c>
      <c r="H16" s="40">
        <v>1.61</v>
      </c>
      <c r="I16" s="39">
        <v>1.57</v>
      </c>
      <c r="J16" s="7">
        <f t="shared" si="2"/>
        <v>1.6160240999999971</v>
      </c>
      <c r="K16" s="7">
        <f t="shared" si="3"/>
        <v>1.5719711000000025</v>
      </c>
      <c r="L16" s="8"/>
      <c r="M16" s="8"/>
      <c r="N16" s="9">
        <v>30</v>
      </c>
      <c r="O16" s="9">
        <f t="shared" si="7"/>
        <v>31</v>
      </c>
      <c r="P16" s="4">
        <v>167.066</v>
      </c>
      <c r="Q16" s="4">
        <f>AVERAGE(P16,P21,P38,P43)</f>
        <v>166.80875</v>
      </c>
      <c r="R16" s="4">
        <f t="shared" si="4"/>
        <v>23.489249999999998</v>
      </c>
      <c r="S16" s="40">
        <v>15.823</v>
      </c>
      <c r="T16" s="6">
        <f t="shared" si="5"/>
        <v>15.47467125</v>
      </c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">
      <c r="A17" s="9">
        <v>32</v>
      </c>
      <c r="B17" s="9">
        <f t="shared" si="0"/>
        <v>33</v>
      </c>
      <c r="C17" s="4">
        <v>29.986999999999998</v>
      </c>
      <c r="D17" s="4"/>
      <c r="E17" s="4"/>
      <c r="F17" s="4"/>
      <c r="G17" s="4"/>
      <c r="H17" s="40"/>
      <c r="I17" s="39"/>
      <c r="J17" s="7"/>
      <c r="K17" s="7"/>
      <c r="L17" s="8"/>
      <c r="M17" s="8"/>
      <c r="N17" s="9">
        <v>34</v>
      </c>
      <c r="O17" s="9">
        <f t="shared" si="7"/>
        <v>35</v>
      </c>
      <c r="P17" s="4">
        <v>-3.9820000000000002</v>
      </c>
      <c r="Q17" s="4">
        <f>AVERAGE(P17,P22,P39,P44)</f>
        <v>-5.5120000000000005</v>
      </c>
      <c r="R17" s="4">
        <f t="shared" si="4"/>
        <v>195.81</v>
      </c>
      <c r="S17" s="40">
        <v>173.23</v>
      </c>
      <c r="T17" s="6">
        <f t="shared" si="5"/>
        <v>175.56064799999999</v>
      </c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3">
      <c r="A18" s="9">
        <v>33</v>
      </c>
      <c r="B18" s="9">
        <f t="shared" si="0"/>
        <v>34</v>
      </c>
      <c r="C18" s="4">
        <v>29.459</v>
      </c>
      <c r="D18" s="4"/>
      <c r="E18" s="4"/>
      <c r="F18" s="4"/>
      <c r="G18" s="4"/>
      <c r="H18" s="40"/>
      <c r="I18" s="39"/>
      <c r="J18" s="7"/>
      <c r="K18" s="7"/>
      <c r="L18" s="8"/>
      <c r="M18" s="8"/>
      <c r="N18" s="9">
        <v>37</v>
      </c>
      <c r="O18" s="9">
        <f t="shared" si="7"/>
        <v>38</v>
      </c>
      <c r="P18" s="4">
        <v>127.896</v>
      </c>
      <c r="Q18" s="4">
        <f>AVERAGE(P18,P23,P40,P45)</f>
        <v>126.49299999999999</v>
      </c>
      <c r="R18" s="4">
        <f t="shared" si="4"/>
        <v>63.805000000000007</v>
      </c>
      <c r="S18" s="40">
        <v>51.445</v>
      </c>
      <c r="T18" s="6">
        <f t="shared" si="5"/>
        <v>52.92800299999999</v>
      </c>
      <c r="U18" s="8"/>
      <c r="V18" s="8"/>
      <c r="W18" s="8"/>
      <c r="X18" s="8"/>
      <c r="Y18" s="8"/>
      <c r="Z18" s="8"/>
      <c r="AA18" s="8"/>
      <c r="AB18" s="8"/>
      <c r="AC18" s="8"/>
    </row>
    <row r="19" spans="1:29" x14ac:dyDescent="0.3">
      <c r="A19" s="9">
        <v>38</v>
      </c>
      <c r="B19" s="9">
        <f t="shared" si="0"/>
        <v>39</v>
      </c>
      <c r="C19" s="4">
        <v>27.568999999999999</v>
      </c>
      <c r="D19" s="4">
        <f>AVERAGE(C19:C21,C27:C29,C47:C49,C55:C57)</f>
        <v>27.470583333333337</v>
      </c>
      <c r="E19" s="4">
        <f>AVERAGE(C19:C21,C27:C29,C47:C49,C55:C57)</f>
        <v>27.470583333333337</v>
      </c>
      <c r="F19" s="4">
        <f t="shared" si="6"/>
        <v>4.261416666666662</v>
      </c>
      <c r="G19" s="4">
        <f t="shared" si="1"/>
        <v>4.261416666666662</v>
      </c>
      <c r="H19" s="40">
        <v>3.82</v>
      </c>
      <c r="I19" s="39">
        <v>3.81</v>
      </c>
      <c r="J19" s="7">
        <f t="shared" si="2"/>
        <v>3.7315516916666596</v>
      </c>
      <c r="K19" s="7">
        <f t="shared" si="3"/>
        <v>3.7255517749999996</v>
      </c>
      <c r="L19" s="8"/>
      <c r="M19" s="8"/>
      <c r="N19" s="9">
        <v>41</v>
      </c>
      <c r="O19" s="9">
        <f t="shared" si="7"/>
        <v>42</v>
      </c>
      <c r="P19" s="4">
        <v>2.7909999999999999</v>
      </c>
      <c r="Q19" s="4"/>
      <c r="R19" s="4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3">
      <c r="A20" s="9">
        <v>39</v>
      </c>
      <c r="B20" s="9">
        <f t="shared" si="0"/>
        <v>40</v>
      </c>
      <c r="C20" s="4">
        <v>27.600999999999999</v>
      </c>
      <c r="D20" s="4"/>
      <c r="E20" s="4"/>
      <c r="F20" s="4"/>
      <c r="G20" s="4"/>
      <c r="H20" s="4"/>
      <c r="I20" s="13"/>
      <c r="J20" s="8"/>
      <c r="K20" s="8"/>
      <c r="L20" s="8"/>
      <c r="M20" s="8"/>
      <c r="N20" s="9">
        <v>45</v>
      </c>
      <c r="O20" s="9">
        <f t="shared" si="7"/>
        <v>46</v>
      </c>
      <c r="P20" s="4">
        <v>128.42400000000001</v>
      </c>
      <c r="Q20" s="4"/>
      <c r="R20" s="4"/>
      <c r="S20" s="37" t="s">
        <v>84</v>
      </c>
      <c r="T20" s="38">
        <f>AVERAGE(ABS(T3-S3),ABS(T4-S4),ABS(T5-S5),ABS(T6-S6),ABS(T9-S9),ABS(T10-S10),ABS(T11-S11),ABS(T12-S12),ABS(T14-S14),ABS(T15-S15),ABS(T16-S16),ABS(T17-S17),ABS(T18-S18))</f>
        <v>1.299435076923078</v>
      </c>
      <c r="U20" s="8"/>
      <c r="V20" s="8"/>
      <c r="W20" s="8"/>
      <c r="X20" s="8"/>
      <c r="Y20" s="8"/>
      <c r="Z20" s="8"/>
      <c r="AA20" s="8"/>
      <c r="AB20" s="8"/>
      <c r="AC20" s="8"/>
    </row>
    <row r="21" spans="1:29" x14ac:dyDescent="0.3">
      <c r="A21" s="9">
        <v>40</v>
      </c>
      <c r="B21" s="9">
        <f t="shared" si="0"/>
        <v>41</v>
      </c>
      <c r="C21" s="4">
        <v>27.745000000000001</v>
      </c>
      <c r="D21" s="4"/>
      <c r="E21" s="4"/>
      <c r="F21" s="4"/>
      <c r="G21" s="4"/>
      <c r="H21" s="4"/>
      <c r="I21" s="37" t="s">
        <v>39</v>
      </c>
      <c r="J21" s="38">
        <f>AVERAGE(ABS(J3-H3),ABS(J4-H4),ABS(J6-H6),ABS(J7-H7),ABS(J8-H8),ABS(J11-H11),ABS(J15-H15),ABS(J16-H16),ABS(J19-H19))</f>
        <v>7.960563240740666E-2</v>
      </c>
      <c r="K21" s="38">
        <f>AVERAGE(ABS(K3-I3),ABS(K4-I4),ABS(K6-I6),ABS(K8-I8),ABS(K11-I11),ABS(K15-I15),ABS(K16-I16),ABS(K19-I19))</f>
        <v>8.7188009375000791E-2</v>
      </c>
      <c r="L21" s="8"/>
      <c r="M21" s="8"/>
      <c r="N21" s="9">
        <v>47</v>
      </c>
      <c r="O21" s="9">
        <f t="shared" si="7"/>
        <v>48</v>
      </c>
      <c r="P21" s="4">
        <v>167.751</v>
      </c>
      <c r="Q21" s="4"/>
      <c r="R21" s="4"/>
      <c r="S21" s="6"/>
      <c r="T21" s="6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3">
      <c r="A22" s="9">
        <v>44</v>
      </c>
      <c r="B22" s="9">
        <f t="shared" si="0"/>
        <v>45</v>
      </c>
      <c r="C22" s="4">
        <v>21.091999999999999</v>
      </c>
      <c r="D22" s="4"/>
      <c r="E22" s="4"/>
      <c r="F22" s="4"/>
      <c r="G22" s="4"/>
      <c r="H22" s="4"/>
      <c r="I22" s="37" t="s">
        <v>40</v>
      </c>
      <c r="J22" s="38">
        <f>ABS(J14-H14)</f>
        <v>0.46164737499999653</v>
      </c>
      <c r="K22" s="38">
        <f>ABS(K14-I14)</f>
        <v>1.0478886250000006</v>
      </c>
      <c r="L22" s="8"/>
      <c r="M22" s="8"/>
      <c r="N22" s="9">
        <v>51</v>
      </c>
      <c r="O22" s="9">
        <f t="shared" si="7"/>
        <v>52</v>
      </c>
      <c r="P22" s="4">
        <v>-5.21</v>
      </c>
      <c r="Q22" s="4"/>
      <c r="R22" s="4"/>
      <c r="S22" s="6"/>
      <c r="T22" s="6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3">
      <c r="A23" s="9">
        <v>46</v>
      </c>
      <c r="B23" s="9">
        <f t="shared" si="0"/>
        <v>47</v>
      </c>
      <c r="C23" s="4">
        <v>27.041</v>
      </c>
      <c r="D23" s="4"/>
      <c r="E23" s="4"/>
      <c r="F23" s="4"/>
      <c r="G23" s="4"/>
      <c r="H23" s="4"/>
      <c r="I23" s="13"/>
      <c r="J23" s="8"/>
      <c r="K23" s="8"/>
      <c r="L23" s="8"/>
      <c r="M23" s="8"/>
      <c r="N23" s="9">
        <v>54</v>
      </c>
      <c r="O23" s="9">
        <f t="shared" si="7"/>
        <v>55</v>
      </c>
      <c r="P23" s="4">
        <v>126.206</v>
      </c>
      <c r="Q23" s="4"/>
      <c r="R23" s="4"/>
      <c r="S23" s="6"/>
      <c r="T23" s="6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3">
      <c r="A24" s="9">
        <v>48</v>
      </c>
      <c r="B24" s="9">
        <f t="shared" si="0"/>
        <v>49</v>
      </c>
      <c r="C24" s="4">
        <v>29.637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9"/>
      <c r="O24" s="9"/>
      <c r="P24" s="13"/>
      <c r="Q24" s="13"/>
      <c r="R24" s="13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3">
      <c r="A25" s="9">
        <v>49</v>
      </c>
      <c r="B25" s="9">
        <f t="shared" si="0"/>
        <v>50</v>
      </c>
      <c r="C25" s="4">
        <v>29.152000000000001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0">
        <v>58</v>
      </c>
      <c r="O25" s="9">
        <f t="shared" si="7"/>
        <v>59</v>
      </c>
      <c r="P25" s="2">
        <v>42.069000000000003</v>
      </c>
      <c r="Q25" s="13"/>
      <c r="R25" s="13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3">
      <c r="A26" s="9">
        <v>50</v>
      </c>
      <c r="B26" s="9">
        <f t="shared" si="0"/>
        <v>51</v>
      </c>
      <c r="C26" s="4">
        <v>30.103000000000002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0">
        <v>60</v>
      </c>
      <c r="O26" s="9">
        <f t="shared" si="7"/>
        <v>61</v>
      </c>
      <c r="P26" s="2">
        <v>39.616</v>
      </c>
      <c r="Q26" s="13"/>
      <c r="R26" s="13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3">
      <c r="A27" s="9">
        <v>55</v>
      </c>
      <c r="B27" s="9">
        <f t="shared" si="0"/>
        <v>56</v>
      </c>
      <c r="C27" s="4">
        <v>27.588000000000001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0">
        <v>61</v>
      </c>
      <c r="O27" s="9">
        <f t="shared" si="7"/>
        <v>62</v>
      </c>
      <c r="P27" s="2">
        <v>41.451000000000001</v>
      </c>
      <c r="Q27" s="13"/>
      <c r="R27" s="13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x14ac:dyDescent="0.3">
      <c r="A28" s="9">
        <v>56</v>
      </c>
      <c r="B28" s="9">
        <f t="shared" si="0"/>
        <v>57</v>
      </c>
      <c r="C28" s="4">
        <v>27.5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0">
        <v>63</v>
      </c>
      <c r="O28" s="9">
        <f t="shared" si="7"/>
        <v>64</v>
      </c>
      <c r="P28" s="2">
        <v>48.203000000000003</v>
      </c>
      <c r="Q28" s="13"/>
      <c r="R28" s="13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3">
      <c r="A29" s="10">
        <v>57</v>
      </c>
      <c r="B29" s="10">
        <f t="shared" si="0"/>
        <v>58</v>
      </c>
      <c r="C29" s="2">
        <v>27.132999999999999</v>
      </c>
      <c r="D29" s="2"/>
      <c r="E29" s="13"/>
      <c r="F29" s="13"/>
      <c r="G29" s="13"/>
      <c r="H29" s="13"/>
      <c r="I29" s="13"/>
      <c r="J29" s="8"/>
      <c r="K29" s="8"/>
      <c r="L29" s="8"/>
      <c r="M29" s="8"/>
      <c r="N29" s="10">
        <v>64</v>
      </c>
      <c r="O29" s="9">
        <f t="shared" si="7"/>
        <v>65</v>
      </c>
      <c r="P29" s="2">
        <v>46.05</v>
      </c>
      <c r="Q29" s="13"/>
      <c r="R29" s="13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x14ac:dyDescent="0.3">
      <c r="A30" s="11"/>
      <c r="B30" s="10"/>
      <c r="C30" s="13"/>
      <c r="D30" s="13"/>
      <c r="E30" s="13"/>
      <c r="F30" s="13"/>
      <c r="G30" s="13"/>
      <c r="H30" s="13"/>
      <c r="I30" s="13"/>
      <c r="J30" s="8"/>
      <c r="K30" s="8"/>
      <c r="L30" s="8"/>
      <c r="M30" s="8"/>
      <c r="N30" s="10">
        <v>66</v>
      </c>
      <c r="O30" s="9">
        <f t="shared" si="7"/>
        <v>67</v>
      </c>
      <c r="P30" s="2">
        <v>42.387999999999998</v>
      </c>
      <c r="Q30" s="13"/>
      <c r="R30" s="13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x14ac:dyDescent="0.3">
      <c r="A31" s="10">
        <v>59</v>
      </c>
      <c r="B31" s="10">
        <f t="shared" si="0"/>
        <v>60</v>
      </c>
      <c r="C31" s="2">
        <v>22.36</v>
      </c>
      <c r="D31" s="13"/>
      <c r="E31" s="13"/>
      <c r="F31" s="13"/>
      <c r="G31" s="13"/>
      <c r="H31" s="13"/>
      <c r="I31" s="13"/>
      <c r="J31" s="8"/>
      <c r="K31" s="8"/>
      <c r="L31" s="8"/>
      <c r="M31" s="8"/>
      <c r="N31" s="10">
        <v>68</v>
      </c>
      <c r="O31" s="9">
        <f t="shared" si="7"/>
        <v>69</v>
      </c>
      <c r="P31" s="2">
        <v>7.702</v>
      </c>
      <c r="Q31" s="13"/>
      <c r="R31" s="13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x14ac:dyDescent="0.3">
      <c r="A32" s="10">
        <v>62</v>
      </c>
      <c r="B32" s="10">
        <f t="shared" si="0"/>
        <v>63</v>
      </c>
      <c r="C32" s="2">
        <v>22.841000000000001</v>
      </c>
      <c r="D32" s="13"/>
      <c r="E32" s="13"/>
      <c r="F32" s="13"/>
      <c r="G32" s="13"/>
      <c r="H32" s="13"/>
      <c r="I32" s="13"/>
      <c r="J32" s="8"/>
      <c r="K32" s="8"/>
      <c r="L32" s="8"/>
      <c r="M32" s="8"/>
      <c r="N32" s="10">
        <v>70</v>
      </c>
      <c r="O32" s="9">
        <f t="shared" si="7"/>
        <v>71</v>
      </c>
      <c r="P32" s="2">
        <v>110.72799999999999</v>
      </c>
      <c r="Q32" s="13"/>
      <c r="R32" s="13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x14ac:dyDescent="0.3">
      <c r="A33" s="10">
        <v>65</v>
      </c>
      <c r="B33" s="10">
        <f t="shared" si="0"/>
        <v>66</v>
      </c>
      <c r="C33" s="2">
        <v>23.195</v>
      </c>
      <c r="D33" s="13"/>
      <c r="E33" s="13"/>
      <c r="F33" s="13"/>
      <c r="G33" s="13"/>
      <c r="H33" s="13"/>
      <c r="I33" s="13"/>
      <c r="J33" s="8"/>
      <c r="K33" s="8"/>
      <c r="L33" s="8"/>
      <c r="M33" s="8"/>
      <c r="N33" s="10">
        <v>71</v>
      </c>
      <c r="O33" s="9">
        <f t="shared" si="7"/>
        <v>72</v>
      </c>
      <c r="P33" s="2">
        <v>98.403999999999996</v>
      </c>
      <c r="Q33" s="13"/>
      <c r="R33" s="13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3">
      <c r="A34" s="10">
        <v>72</v>
      </c>
      <c r="B34" s="10">
        <f t="shared" si="0"/>
        <v>73</v>
      </c>
      <c r="C34" s="2">
        <v>26.856000000000002</v>
      </c>
      <c r="D34" s="13"/>
      <c r="E34" s="13"/>
      <c r="F34" s="13"/>
      <c r="G34" s="13"/>
      <c r="H34" s="13"/>
      <c r="I34" s="13"/>
      <c r="J34" s="8"/>
      <c r="K34" s="8"/>
      <c r="L34" s="8"/>
      <c r="M34" s="8"/>
      <c r="N34" s="10">
        <v>74</v>
      </c>
      <c r="O34" s="9">
        <f t="shared" si="7"/>
        <v>75</v>
      </c>
      <c r="P34" s="2">
        <v>156.16399999999999</v>
      </c>
      <c r="Q34" s="13"/>
      <c r="R34" s="13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3">
      <c r="A35" s="10">
        <v>73</v>
      </c>
      <c r="B35" s="10">
        <f t="shared" si="0"/>
        <v>74</v>
      </c>
      <c r="C35" s="2">
        <v>27.032</v>
      </c>
      <c r="D35" s="13"/>
      <c r="E35" s="13"/>
      <c r="F35" s="13"/>
      <c r="G35" s="13"/>
      <c r="H35" s="13"/>
      <c r="I35" s="13"/>
      <c r="J35" s="8"/>
      <c r="K35" s="8"/>
      <c r="L35" s="8"/>
      <c r="M35" s="8"/>
      <c r="N35" s="10">
        <v>78</v>
      </c>
      <c r="O35" s="9">
        <f t="shared" si="7"/>
        <v>79</v>
      </c>
      <c r="P35" s="2">
        <v>154.84399999999999</v>
      </c>
      <c r="Q35" s="13"/>
      <c r="R35" s="1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x14ac:dyDescent="0.3">
      <c r="A36" s="10">
        <v>75</v>
      </c>
      <c r="B36" s="10">
        <f t="shared" si="0"/>
        <v>76</v>
      </c>
      <c r="C36" s="2">
        <v>29.56</v>
      </c>
      <c r="D36" s="13"/>
      <c r="E36" s="13"/>
      <c r="F36" s="13"/>
      <c r="G36" s="13"/>
      <c r="H36" s="13"/>
      <c r="I36" s="13"/>
      <c r="J36" s="8"/>
      <c r="K36" s="8"/>
      <c r="L36" s="8"/>
      <c r="M36" s="8"/>
      <c r="N36" s="10">
        <v>82</v>
      </c>
      <c r="O36" s="9">
        <f t="shared" si="7"/>
        <v>83</v>
      </c>
      <c r="P36" s="2">
        <v>2.9249999999999998</v>
      </c>
      <c r="Q36" s="13"/>
      <c r="R36" s="13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3">
      <c r="A37" s="10">
        <v>76</v>
      </c>
      <c r="B37" s="10">
        <f t="shared" si="0"/>
        <v>77</v>
      </c>
      <c r="C37" s="2">
        <v>29.613</v>
      </c>
      <c r="D37" s="13"/>
      <c r="E37" s="13"/>
      <c r="F37" s="13"/>
      <c r="G37" s="13"/>
      <c r="H37" s="13"/>
      <c r="I37" s="13"/>
      <c r="J37" s="8"/>
      <c r="K37" s="8"/>
      <c r="L37" s="8"/>
      <c r="M37" s="8"/>
      <c r="N37" s="10">
        <v>86</v>
      </c>
      <c r="O37" s="9">
        <f t="shared" si="7"/>
        <v>87</v>
      </c>
      <c r="P37" s="2">
        <v>127.492</v>
      </c>
      <c r="Q37" s="13"/>
      <c r="R37" s="13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3">
      <c r="A38" s="10">
        <v>77</v>
      </c>
      <c r="B38" s="10">
        <f t="shared" si="0"/>
        <v>78</v>
      </c>
      <c r="C38" s="2">
        <v>29.835999999999999</v>
      </c>
      <c r="D38" s="13"/>
      <c r="E38" s="13"/>
      <c r="F38" s="13"/>
      <c r="G38" s="13"/>
      <c r="H38" s="13"/>
      <c r="I38" s="13"/>
      <c r="J38" s="8"/>
      <c r="K38" s="8"/>
      <c r="L38" s="8"/>
      <c r="M38" s="8"/>
      <c r="N38" s="10">
        <v>88</v>
      </c>
      <c r="O38" s="9">
        <f t="shared" si="7"/>
        <v>89</v>
      </c>
      <c r="P38" s="2">
        <v>166.054</v>
      </c>
      <c r="Q38" s="13"/>
      <c r="R38" s="1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3">
      <c r="A39" s="10">
        <v>79</v>
      </c>
      <c r="B39" s="10">
        <f t="shared" si="0"/>
        <v>80</v>
      </c>
      <c r="C39" s="2">
        <v>30.135999999999999</v>
      </c>
      <c r="D39" s="13"/>
      <c r="E39" s="13"/>
      <c r="F39" s="13"/>
      <c r="G39" s="13"/>
      <c r="H39" s="13"/>
      <c r="I39" s="13"/>
      <c r="J39" s="8"/>
      <c r="K39" s="8"/>
      <c r="L39" s="8"/>
      <c r="M39" s="8"/>
      <c r="N39" s="10">
        <v>92</v>
      </c>
      <c r="O39" s="9">
        <f t="shared" si="7"/>
        <v>93</v>
      </c>
      <c r="P39" s="2">
        <v>-8.282</v>
      </c>
      <c r="Q39" s="13"/>
      <c r="R39" s="13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3">
      <c r="A40" s="10">
        <v>80</v>
      </c>
      <c r="B40" s="10">
        <f t="shared" si="0"/>
        <v>81</v>
      </c>
      <c r="C40" s="2">
        <v>30.106999999999999</v>
      </c>
      <c r="D40" s="13"/>
      <c r="E40" s="13"/>
      <c r="F40" s="13"/>
      <c r="G40" s="13"/>
      <c r="H40" s="13"/>
      <c r="I40" s="13"/>
      <c r="J40" s="8"/>
      <c r="K40" s="8"/>
      <c r="L40" s="8"/>
      <c r="M40" s="8"/>
      <c r="N40" s="10">
        <v>95</v>
      </c>
      <c r="O40" s="9">
        <f t="shared" si="7"/>
        <v>96</v>
      </c>
      <c r="P40" s="2">
        <v>125.154</v>
      </c>
      <c r="Q40" s="13"/>
      <c r="R40" s="13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x14ac:dyDescent="0.3">
      <c r="A41" s="10">
        <v>81</v>
      </c>
      <c r="B41" s="10">
        <f t="shared" si="0"/>
        <v>82</v>
      </c>
      <c r="C41" s="2">
        <v>30.056000000000001</v>
      </c>
      <c r="D41" s="13"/>
      <c r="E41" s="13"/>
      <c r="F41" s="13"/>
      <c r="G41" s="13"/>
      <c r="H41" s="13"/>
      <c r="I41" s="13"/>
      <c r="J41" s="8"/>
      <c r="K41" s="8"/>
      <c r="L41" s="8"/>
      <c r="M41" s="8"/>
      <c r="N41" s="10">
        <v>99</v>
      </c>
      <c r="O41" s="9">
        <f t="shared" si="7"/>
        <v>100</v>
      </c>
      <c r="P41" s="2">
        <v>10.920999999999999</v>
      </c>
      <c r="Q41" s="13"/>
      <c r="R41" s="1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3">
      <c r="A42" s="10">
        <v>85</v>
      </c>
      <c r="B42" s="10">
        <f t="shared" si="0"/>
        <v>86</v>
      </c>
      <c r="C42" s="2">
        <v>21.463000000000001</v>
      </c>
      <c r="D42" s="13"/>
      <c r="E42" s="13"/>
      <c r="F42" s="13"/>
      <c r="G42" s="13"/>
      <c r="H42" s="13"/>
      <c r="I42" s="13"/>
      <c r="J42" s="8"/>
      <c r="K42" s="8"/>
      <c r="L42" s="8"/>
      <c r="M42" s="8"/>
      <c r="N42" s="10">
        <v>103</v>
      </c>
      <c r="O42" s="9">
        <f t="shared" si="7"/>
        <v>104</v>
      </c>
      <c r="P42" s="2">
        <v>131.934</v>
      </c>
      <c r="Q42" s="13"/>
      <c r="R42" s="1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3">
      <c r="A43" s="10">
        <v>87</v>
      </c>
      <c r="B43" s="10">
        <f t="shared" si="0"/>
        <v>88</v>
      </c>
      <c r="C43" s="2">
        <v>26.751999999999999</v>
      </c>
      <c r="D43" s="13"/>
      <c r="E43" s="13"/>
      <c r="F43" s="13"/>
      <c r="G43" s="13"/>
      <c r="H43" s="13"/>
      <c r="I43" s="13"/>
      <c r="J43" s="8"/>
      <c r="K43" s="8"/>
      <c r="L43" s="8"/>
      <c r="M43" s="8"/>
      <c r="N43" s="10">
        <v>105</v>
      </c>
      <c r="O43" s="9">
        <f t="shared" si="7"/>
        <v>106</v>
      </c>
      <c r="P43" s="2">
        <v>166.364</v>
      </c>
      <c r="Q43" s="13"/>
      <c r="R43" s="1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3">
      <c r="A44" s="10">
        <v>89</v>
      </c>
      <c r="B44" s="10">
        <f t="shared" si="0"/>
        <v>90</v>
      </c>
      <c r="C44" s="2">
        <v>29.727</v>
      </c>
      <c r="D44" s="13"/>
      <c r="E44" s="13"/>
      <c r="F44" s="13"/>
      <c r="G44" s="13"/>
      <c r="H44" s="13"/>
      <c r="I44" s="13"/>
      <c r="J44" s="8"/>
      <c r="K44" s="8"/>
      <c r="L44" s="8"/>
      <c r="M44" s="8"/>
      <c r="N44" s="10">
        <v>109</v>
      </c>
      <c r="O44" s="9">
        <f t="shared" si="7"/>
        <v>110</v>
      </c>
      <c r="P44" s="2">
        <v>-4.5739999999999998</v>
      </c>
      <c r="Q44" s="13"/>
      <c r="R44" s="13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x14ac:dyDescent="0.3">
      <c r="A45" s="10">
        <v>90</v>
      </c>
      <c r="B45" s="10">
        <f t="shared" si="0"/>
        <v>91</v>
      </c>
      <c r="C45" s="2">
        <v>29.672999999999998</v>
      </c>
      <c r="D45" s="13"/>
      <c r="E45" s="13"/>
      <c r="F45" s="13"/>
      <c r="G45" s="13"/>
      <c r="H45" s="13"/>
      <c r="I45" s="13"/>
      <c r="J45" s="8"/>
      <c r="K45" s="8"/>
      <c r="L45" s="8"/>
      <c r="M45" s="8"/>
      <c r="N45" s="10">
        <v>112</v>
      </c>
      <c r="O45" s="9">
        <f t="shared" si="7"/>
        <v>113</v>
      </c>
      <c r="P45" s="2">
        <v>126.71599999999999</v>
      </c>
      <c r="Q45" s="13"/>
      <c r="R45" s="13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x14ac:dyDescent="0.3">
      <c r="A46" s="10">
        <v>91</v>
      </c>
      <c r="B46" s="10">
        <f t="shared" si="0"/>
        <v>92</v>
      </c>
      <c r="C46" s="2">
        <v>29.318999999999999</v>
      </c>
      <c r="D46" s="13"/>
      <c r="E46" s="13"/>
      <c r="F46" s="13"/>
      <c r="G46" s="13"/>
      <c r="H46" s="13"/>
      <c r="I46" s="1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3">
      <c r="A47" s="10">
        <v>96</v>
      </c>
      <c r="B47" s="10">
        <f t="shared" si="0"/>
        <v>97</v>
      </c>
      <c r="C47" s="2">
        <v>27.216000000000001</v>
      </c>
      <c r="D47" s="13"/>
      <c r="E47" s="13"/>
      <c r="F47" s="13"/>
      <c r="G47" s="13"/>
      <c r="H47" s="13"/>
      <c r="I47" s="1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3">
      <c r="A48" s="10">
        <v>97</v>
      </c>
      <c r="B48" s="10">
        <f t="shared" si="0"/>
        <v>98</v>
      </c>
      <c r="C48" s="2">
        <v>27.504000000000001</v>
      </c>
      <c r="D48" s="13"/>
      <c r="E48" s="13"/>
      <c r="F48" s="13"/>
      <c r="G48" s="13"/>
      <c r="H48" s="13"/>
      <c r="I48" s="1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3">
      <c r="A49" s="10">
        <v>98</v>
      </c>
      <c r="B49" s="10">
        <f t="shared" si="0"/>
        <v>99</v>
      </c>
      <c r="C49" s="2">
        <v>27.641999999999999</v>
      </c>
      <c r="D49" s="13"/>
      <c r="E49" s="13"/>
      <c r="F49" s="13"/>
      <c r="G49" s="13"/>
      <c r="H49" s="13"/>
      <c r="I49" s="1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x14ac:dyDescent="0.3">
      <c r="A50" s="10">
        <v>102</v>
      </c>
      <c r="B50" s="10">
        <f t="shared" si="0"/>
        <v>103</v>
      </c>
      <c r="C50" s="2">
        <v>23.096</v>
      </c>
      <c r="D50" s="13"/>
      <c r="E50" s="13"/>
      <c r="F50" s="13"/>
      <c r="G50" s="13"/>
      <c r="H50" s="13"/>
      <c r="I50" s="1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x14ac:dyDescent="0.3">
      <c r="A51" s="10">
        <v>104</v>
      </c>
      <c r="B51" s="10">
        <f t="shared" si="0"/>
        <v>105</v>
      </c>
      <c r="C51" s="2">
        <v>25.75</v>
      </c>
      <c r="D51" s="13"/>
      <c r="E51" s="13"/>
      <c r="F51" s="13"/>
      <c r="G51" s="13"/>
      <c r="H51" s="13"/>
      <c r="I51" s="1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x14ac:dyDescent="0.3">
      <c r="A52" s="10">
        <v>106</v>
      </c>
      <c r="B52" s="10">
        <f t="shared" si="0"/>
        <v>107</v>
      </c>
      <c r="C52" s="2">
        <v>29.645</v>
      </c>
      <c r="D52" s="13"/>
      <c r="E52" s="13"/>
      <c r="F52" s="13"/>
      <c r="G52" s="13"/>
      <c r="H52" s="13"/>
      <c r="I52" s="1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3">
      <c r="A53" s="10">
        <v>107</v>
      </c>
      <c r="B53" s="10">
        <f t="shared" si="0"/>
        <v>108</v>
      </c>
      <c r="C53" s="2">
        <v>30.375</v>
      </c>
      <c r="D53" s="13"/>
      <c r="E53" s="13"/>
      <c r="F53" s="13"/>
      <c r="G53" s="13"/>
      <c r="H53" s="13"/>
      <c r="I53" s="1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x14ac:dyDescent="0.3">
      <c r="A54" s="10">
        <v>108</v>
      </c>
      <c r="B54" s="10">
        <f t="shared" si="0"/>
        <v>109</v>
      </c>
      <c r="C54" s="2">
        <v>29.603999999999999</v>
      </c>
      <c r="D54" s="13"/>
      <c r="E54" s="13"/>
      <c r="F54" s="13"/>
      <c r="G54" s="13"/>
      <c r="H54" s="13"/>
      <c r="I54" s="1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x14ac:dyDescent="0.3">
      <c r="A55" s="10">
        <v>113</v>
      </c>
      <c r="B55" s="10">
        <f t="shared" si="0"/>
        <v>114</v>
      </c>
      <c r="C55" s="2">
        <v>27.497</v>
      </c>
      <c r="D55" s="13"/>
      <c r="E55" s="13"/>
      <c r="F55" s="13"/>
      <c r="G55" s="13"/>
      <c r="H55" s="13"/>
      <c r="I55" s="1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x14ac:dyDescent="0.3">
      <c r="A56" s="10">
        <v>114</v>
      </c>
      <c r="B56" s="10">
        <f t="shared" si="0"/>
        <v>115</v>
      </c>
      <c r="C56" s="2">
        <v>27.393000000000001</v>
      </c>
      <c r="D56" s="13"/>
      <c r="E56" s="13"/>
      <c r="F56" s="13"/>
      <c r="G56" s="13"/>
      <c r="H56" s="13"/>
      <c r="I56" s="1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3">
      <c r="A57" s="10">
        <v>115</v>
      </c>
      <c r="B57" s="10">
        <f t="shared" si="0"/>
        <v>116</v>
      </c>
      <c r="C57" s="2">
        <v>27.259</v>
      </c>
      <c r="D57" s="13"/>
      <c r="E57" s="13"/>
      <c r="F57" s="13"/>
      <c r="G57" s="13"/>
      <c r="H57" s="13"/>
      <c r="I57" s="1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14" t="s">
        <v>34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x14ac:dyDescent="0.3">
      <c r="A61" s="9" t="s">
        <v>9</v>
      </c>
      <c r="B61" s="9"/>
      <c r="C61" s="17">
        <v>1</v>
      </c>
      <c r="D61" s="17">
        <v>4</v>
      </c>
      <c r="E61" s="17">
        <v>7</v>
      </c>
      <c r="F61" s="17">
        <v>14</v>
      </c>
      <c r="G61" s="17">
        <v>15</v>
      </c>
      <c r="H61" s="17">
        <v>17</v>
      </c>
      <c r="I61" s="17">
        <v>18</v>
      </c>
      <c r="J61" s="17">
        <v>19</v>
      </c>
      <c r="K61" s="17">
        <v>21</v>
      </c>
      <c r="L61" s="17">
        <v>22</v>
      </c>
      <c r="M61" s="17">
        <v>23</v>
      </c>
      <c r="N61" s="17">
        <v>27</v>
      </c>
      <c r="O61" s="17">
        <v>29</v>
      </c>
      <c r="P61" s="17">
        <v>31</v>
      </c>
      <c r="Q61" s="17">
        <v>32</v>
      </c>
      <c r="R61" s="17">
        <v>33</v>
      </c>
      <c r="S61" s="17">
        <v>38</v>
      </c>
      <c r="T61" s="17">
        <v>39</v>
      </c>
      <c r="U61" s="17">
        <v>40</v>
      </c>
      <c r="V61" s="17">
        <v>44</v>
      </c>
      <c r="W61" s="17">
        <v>46</v>
      </c>
      <c r="X61" s="17">
        <v>48</v>
      </c>
      <c r="Y61" s="17">
        <v>49</v>
      </c>
      <c r="Z61" s="17">
        <v>50</v>
      </c>
      <c r="AA61" s="17">
        <v>55</v>
      </c>
      <c r="AB61" s="17">
        <v>56</v>
      </c>
      <c r="AC61" s="17">
        <v>57</v>
      </c>
    </row>
    <row r="62" spans="1:29" x14ac:dyDescent="0.3">
      <c r="A62" s="9"/>
      <c r="B62" s="9" t="s">
        <v>10</v>
      </c>
      <c r="C62" s="17">
        <f>C61+1</f>
        <v>2</v>
      </c>
      <c r="D62" s="17">
        <f t="shared" ref="D62:V62" si="8">D61+1</f>
        <v>5</v>
      </c>
      <c r="E62" s="17">
        <f t="shared" si="8"/>
        <v>8</v>
      </c>
      <c r="F62" s="17">
        <f t="shared" si="8"/>
        <v>15</v>
      </c>
      <c r="G62" s="17">
        <f t="shared" si="8"/>
        <v>16</v>
      </c>
      <c r="H62" s="17">
        <f t="shared" si="8"/>
        <v>18</v>
      </c>
      <c r="I62" s="17">
        <f t="shared" si="8"/>
        <v>19</v>
      </c>
      <c r="J62" s="17">
        <f t="shared" si="8"/>
        <v>20</v>
      </c>
      <c r="K62" s="17">
        <f t="shared" si="8"/>
        <v>22</v>
      </c>
      <c r="L62" s="17">
        <f t="shared" si="8"/>
        <v>23</v>
      </c>
      <c r="M62" s="17">
        <f t="shared" si="8"/>
        <v>24</v>
      </c>
      <c r="N62" s="17">
        <f t="shared" si="8"/>
        <v>28</v>
      </c>
      <c r="O62" s="17">
        <f t="shared" si="8"/>
        <v>30</v>
      </c>
      <c r="P62" s="17">
        <f t="shared" si="8"/>
        <v>32</v>
      </c>
      <c r="Q62" s="17">
        <f t="shared" si="8"/>
        <v>33</v>
      </c>
      <c r="R62" s="17">
        <f t="shared" si="8"/>
        <v>34</v>
      </c>
      <c r="S62" s="17">
        <f t="shared" si="8"/>
        <v>39</v>
      </c>
      <c r="T62" s="17">
        <f t="shared" si="8"/>
        <v>40</v>
      </c>
      <c r="U62" s="17">
        <f t="shared" si="8"/>
        <v>41</v>
      </c>
      <c r="V62" s="17">
        <f t="shared" si="8"/>
        <v>45</v>
      </c>
      <c r="W62" s="17">
        <f>W61+1</f>
        <v>47</v>
      </c>
      <c r="X62" s="17">
        <f t="shared" ref="X62" si="9">X61+1</f>
        <v>49</v>
      </c>
      <c r="Y62" s="17">
        <f t="shared" ref="Y62" si="10">Y61+1</f>
        <v>50</v>
      </c>
      <c r="Z62" s="17">
        <f t="shared" ref="Z62" si="11">Z61+1</f>
        <v>51</v>
      </c>
      <c r="AA62" s="17">
        <f t="shared" ref="AA62" si="12">AA61+1</f>
        <v>56</v>
      </c>
      <c r="AB62" s="17">
        <f t="shared" ref="AB62" si="13">AB61+1</f>
        <v>57</v>
      </c>
      <c r="AC62" s="17">
        <f t="shared" ref="AC62" si="14">AC61+1</f>
        <v>58</v>
      </c>
    </row>
    <row r="63" spans="1:29" x14ac:dyDescent="0.3">
      <c r="A63" s="18">
        <v>1</v>
      </c>
      <c r="B63" s="18">
        <f>A63+1</f>
        <v>2</v>
      </c>
      <c r="C63" s="18">
        <v>0</v>
      </c>
      <c r="D63" s="18">
        <v>0.89800000000000002</v>
      </c>
      <c r="E63" s="18">
        <v>0.871</v>
      </c>
      <c r="F63" s="18">
        <v>-1.0999999999999999E-2</v>
      </c>
      <c r="G63" s="18">
        <v>0</v>
      </c>
      <c r="H63" s="18">
        <v>0</v>
      </c>
      <c r="I63" s="18">
        <v>0</v>
      </c>
      <c r="J63" s="18">
        <v>1.2999999999999999E-2</v>
      </c>
      <c r="K63" s="18">
        <v>0</v>
      </c>
      <c r="L63" s="18">
        <v>0</v>
      </c>
      <c r="M63" s="18">
        <v>0</v>
      </c>
      <c r="N63" s="18">
        <v>5.8999999999999997E-2</v>
      </c>
      <c r="O63" s="18">
        <v>-3.0000000000000001E-3</v>
      </c>
      <c r="P63" s="18">
        <v>2E-3</v>
      </c>
      <c r="Q63" s="18">
        <v>4.0000000000000001E-3</v>
      </c>
      <c r="R63" s="18">
        <v>-6.0000000000000001E-3</v>
      </c>
      <c r="S63" s="18">
        <v>0</v>
      </c>
      <c r="T63" s="18">
        <v>0</v>
      </c>
      <c r="U63" s="18">
        <v>0</v>
      </c>
      <c r="V63" s="18">
        <v>-0.14499999999999999</v>
      </c>
      <c r="W63" s="18">
        <v>3.1E-2</v>
      </c>
      <c r="X63" s="18">
        <v>-0.02</v>
      </c>
      <c r="Y63" s="18">
        <v>1E-3</v>
      </c>
      <c r="Z63" s="18">
        <v>1E-3</v>
      </c>
      <c r="AA63" s="18">
        <v>0</v>
      </c>
      <c r="AB63" s="18">
        <v>0</v>
      </c>
      <c r="AC63" s="18">
        <v>0</v>
      </c>
    </row>
    <row r="64" spans="1:29" x14ac:dyDescent="0.3">
      <c r="A64" s="18">
        <v>4</v>
      </c>
      <c r="B64" s="18">
        <f t="shared" ref="B64:B89" si="15">A64+1</f>
        <v>5</v>
      </c>
      <c r="C64" s="28">
        <v>0.89800000000000002</v>
      </c>
      <c r="D64" s="18">
        <v>0</v>
      </c>
      <c r="E64" s="18">
        <v>0.69</v>
      </c>
      <c r="F64" s="18">
        <v>-1.0999999999999999E-2</v>
      </c>
      <c r="G64" s="18">
        <v>8.0000000000000002E-3</v>
      </c>
      <c r="H64" s="18">
        <v>8.0000000000000002E-3</v>
      </c>
      <c r="I64" s="18">
        <v>-8.4000000000000005E-2</v>
      </c>
      <c r="J64" s="18">
        <v>1.2999999999999999E-2</v>
      </c>
      <c r="K64" s="18">
        <v>0.01</v>
      </c>
      <c r="L64" s="18">
        <v>-2.3E-2</v>
      </c>
      <c r="M64" s="18">
        <v>6.0000000000000001E-3</v>
      </c>
      <c r="N64" s="18">
        <v>-0.32800000000000001</v>
      </c>
      <c r="O64" s="18">
        <v>9.2999999999999999E-2</v>
      </c>
      <c r="P64" s="18">
        <v>-1E-3</v>
      </c>
      <c r="Q64" s="18">
        <v>2E-3</v>
      </c>
      <c r="R64" s="18">
        <v>-1.2E-2</v>
      </c>
      <c r="S64" s="18">
        <v>0</v>
      </c>
      <c r="T64" s="18">
        <v>0</v>
      </c>
      <c r="U64" s="18">
        <v>0</v>
      </c>
      <c r="V64" s="18">
        <v>-6.0000000000000001E-3</v>
      </c>
      <c r="W64" s="18">
        <v>-2E-3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</row>
    <row r="65" spans="1:29" x14ac:dyDescent="0.3">
      <c r="A65" s="18">
        <v>7</v>
      </c>
      <c r="B65" s="18">
        <f t="shared" si="15"/>
        <v>8</v>
      </c>
      <c r="C65" s="28">
        <v>0.871</v>
      </c>
      <c r="D65" s="30">
        <v>0.69</v>
      </c>
      <c r="E65" s="18">
        <v>0</v>
      </c>
      <c r="F65" s="18">
        <v>5.0000000000000001E-3</v>
      </c>
      <c r="G65" s="18">
        <v>-7.0000000000000001E-3</v>
      </c>
      <c r="H65" s="18">
        <v>8.9999999999999993E-3</v>
      </c>
      <c r="I65" s="18">
        <v>-8.8999999999999996E-2</v>
      </c>
      <c r="J65" s="18">
        <v>1.7000000000000001E-2</v>
      </c>
      <c r="K65" s="18">
        <v>1.2E-2</v>
      </c>
      <c r="L65" s="18">
        <v>-0.02</v>
      </c>
      <c r="M65" s="18">
        <v>1E-3</v>
      </c>
      <c r="N65" s="18">
        <v>3.1E-2</v>
      </c>
      <c r="O65" s="18">
        <v>6.0000000000000001E-3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2.9000000000000001E-2</v>
      </c>
      <c r="W65" s="18">
        <v>7.0000000000000001E-3</v>
      </c>
      <c r="X65" s="18">
        <v>-2.1000000000000001E-2</v>
      </c>
      <c r="Y65" s="18">
        <v>2E-3</v>
      </c>
      <c r="Z65" s="18">
        <v>4.0000000000000001E-3</v>
      </c>
      <c r="AA65" s="18">
        <v>1E-3</v>
      </c>
      <c r="AB65" s="18">
        <v>0</v>
      </c>
      <c r="AC65" s="18">
        <v>0</v>
      </c>
    </row>
    <row r="66" spans="1:29" x14ac:dyDescent="0.3">
      <c r="A66" s="18">
        <v>14</v>
      </c>
      <c r="B66" s="18">
        <f t="shared" si="15"/>
        <v>15</v>
      </c>
      <c r="C66" s="18">
        <v>-1.0999999999999999E-2</v>
      </c>
      <c r="D66" s="18">
        <v>-1.0999999999999999E-2</v>
      </c>
      <c r="E66" s="18">
        <v>5.0000000000000001E-3</v>
      </c>
      <c r="F66" s="18">
        <v>0</v>
      </c>
      <c r="G66" s="18">
        <v>-9.0830000000000002</v>
      </c>
      <c r="H66" s="18">
        <v>1.34</v>
      </c>
      <c r="I66" s="18">
        <v>-0.40899999999999997</v>
      </c>
      <c r="J66" s="18">
        <v>-6.8000000000000005E-2</v>
      </c>
      <c r="K66" s="18">
        <v>-0.39</v>
      </c>
      <c r="L66" s="18">
        <v>-0.26200000000000001</v>
      </c>
      <c r="M66" s="18">
        <v>0.29799999999999999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</row>
    <row r="67" spans="1:29" x14ac:dyDescent="0.3">
      <c r="A67" s="18">
        <v>15</v>
      </c>
      <c r="B67" s="18">
        <f t="shared" si="15"/>
        <v>16</v>
      </c>
      <c r="C67" s="18">
        <v>0</v>
      </c>
      <c r="D67" s="18">
        <v>8.0000000000000002E-3</v>
      </c>
      <c r="E67" s="18">
        <v>-7.0000000000000001E-3</v>
      </c>
      <c r="F67" s="21">
        <v>-9.0830000000000002</v>
      </c>
      <c r="G67" s="18">
        <v>0</v>
      </c>
      <c r="H67" s="18">
        <v>0.47699999999999998</v>
      </c>
      <c r="I67" s="18">
        <v>-0.29899999999999999</v>
      </c>
      <c r="J67" s="18">
        <v>-0.317</v>
      </c>
      <c r="K67" s="18">
        <v>9.4E-2</v>
      </c>
      <c r="L67" s="18">
        <v>-0.224</v>
      </c>
      <c r="M67" s="18">
        <v>5.0999999999999997E-2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</row>
    <row r="68" spans="1:29" x14ac:dyDescent="0.3">
      <c r="A68" s="18">
        <v>17</v>
      </c>
      <c r="B68" s="18">
        <f t="shared" si="15"/>
        <v>18</v>
      </c>
      <c r="C68" s="18">
        <v>0</v>
      </c>
      <c r="D68" s="18">
        <v>8.0000000000000002E-3</v>
      </c>
      <c r="E68" s="18">
        <v>8.9999999999999993E-3</v>
      </c>
      <c r="F68" s="34">
        <v>1.34</v>
      </c>
      <c r="G68" s="34">
        <v>0.47699999999999998</v>
      </c>
      <c r="H68" s="18">
        <v>0</v>
      </c>
      <c r="I68" s="18">
        <v>-13.412000000000001</v>
      </c>
      <c r="J68" s="18">
        <v>-12.505000000000001</v>
      </c>
      <c r="K68" s="18">
        <v>-0.16600000000000001</v>
      </c>
      <c r="L68" s="18">
        <v>-0.20699999999999999</v>
      </c>
      <c r="M68" s="18">
        <v>-0.17699999999999999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</row>
    <row r="69" spans="1:29" x14ac:dyDescent="0.3">
      <c r="A69" s="18">
        <v>18</v>
      </c>
      <c r="B69" s="18">
        <f t="shared" si="15"/>
        <v>19</v>
      </c>
      <c r="C69" s="18">
        <v>0</v>
      </c>
      <c r="D69" s="18">
        <v>-8.4000000000000005E-2</v>
      </c>
      <c r="E69" s="18">
        <v>-8.8999999999999996E-2</v>
      </c>
      <c r="F69" s="34">
        <v>-0.40899999999999997</v>
      </c>
      <c r="G69" s="34">
        <v>-0.29899999999999999</v>
      </c>
      <c r="H69" s="23">
        <v>-13.412000000000001</v>
      </c>
      <c r="I69" s="18">
        <v>0</v>
      </c>
      <c r="J69" s="18">
        <v>-12.491</v>
      </c>
      <c r="K69" s="18">
        <v>3.9E-2</v>
      </c>
      <c r="L69" s="18">
        <v>-0.161</v>
      </c>
      <c r="M69" s="18">
        <v>-0.21299999999999999</v>
      </c>
      <c r="N69" s="18">
        <v>1E-3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</row>
    <row r="70" spans="1:29" x14ac:dyDescent="0.3">
      <c r="A70" s="18">
        <v>19</v>
      </c>
      <c r="B70" s="18">
        <f t="shared" si="15"/>
        <v>20</v>
      </c>
      <c r="C70" s="18">
        <v>1.2999999999999999E-2</v>
      </c>
      <c r="D70" s="18">
        <v>1.2999999999999999E-2</v>
      </c>
      <c r="E70" s="18">
        <v>1.7000000000000001E-2</v>
      </c>
      <c r="F70" s="34">
        <v>-6.8000000000000005E-2</v>
      </c>
      <c r="G70" s="34">
        <v>-0.317</v>
      </c>
      <c r="H70" s="23">
        <v>-12.505000000000001</v>
      </c>
      <c r="I70" s="23">
        <v>-12.491</v>
      </c>
      <c r="J70" s="18">
        <v>0</v>
      </c>
      <c r="K70" s="18">
        <v>3.2160000000000002</v>
      </c>
      <c r="L70" s="18">
        <v>-4.8000000000000001E-2</v>
      </c>
      <c r="M70" s="18">
        <v>-0.10100000000000001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</row>
    <row r="71" spans="1:29" x14ac:dyDescent="0.3">
      <c r="A71" s="18">
        <v>21</v>
      </c>
      <c r="B71" s="18">
        <f t="shared" si="15"/>
        <v>22</v>
      </c>
      <c r="C71" s="18">
        <v>0</v>
      </c>
      <c r="D71" s="18">
        <v>0.01</v>
      </c>
      <c r="E71" s="18">
        <v>1.2E-2</v>
      </c>
      <c r="F71" s="34">
        <v>-0.39</v>
      </c>
      <c r="G71" s="34">
        <v>9.4E-2</v>
      </c>
      <c r="H71" s="34">
        <v>-0.16600000000000001</v>
      </c>
      <c r="I71" s="34">
        <v>3.9E-2</v>
      </c>
      <c r="J71" s="34">
        <v>3.2160000000000002</v>
      </c>
      <c r="K71" s="18">
        <v>0</v>
      </c>
      <c r="L71" s="18">
        <v>-13.348000000000001</v>
      </c>
      <c r="M71" s="18">
        <v>-12.250999999999999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</row>
    <row r="72" spans="1:29" x14ac:dyDescent="0.3">
      <c r="A72" s="18">
        <v>22</v>
      </c>
      <c r="B72" s="18">
        <f t="shared" si="15"/>
        <v>23</v>
      </c>
      <c r="C72" s="18">
        <v>0</v>
      </c>
      <c r="D72" s="18">
        <v>-2.3E-2</v>
      </c>
      <c r="E72" s="18">
        <v>-0.02</v>
      </c>
      <c r="F72" s="34">
        <v>-0.26200000000000001</v>
      </c>
      <c r="G72" s="34">
        <v>-0.224</v>
      </c>
      <c r="H72" s="34">
        <v>-0.20699999999999999</v>
      </c>
      <c r="I72" s="34">
        <v>-0.161</v>
      </c>
      <c r="J72" s="34">
        <v>-4.8000000000000001E-2</v>
      </c>
      <c r="K72" s="23">
        <v>-13.348000000000001</v>
      </c>
      <c r="L72" s="18">
        <v>0</v>
      </c>
      <c r="M72" s="18">
        <v>-13.715999999999999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</row>
    <row r="73" spans="1:29" x14ac:dyDescent="0.3">
      <c r="A73" s="18">
        <v>23</v>
      </c>
      <c r="B73" s="18">
        <f t="shared" si="15"/>
        <v>24</v>
      </c>
      <c r="C73" s="18">
        <v>0</v>
      </c>
      <c r="D73" s="18">
        <v>6.0000000000000001E-3</v>
      </c>
      <c r="E73" s="18">
        <v>1E-3</v>
      </c>
      <c r="F73" s="34">
        <v>0.29799999999999999</v>
      </c>
      <c r="G73" s="34">
        <v>5.0999999999999997E-2</v>
      </c>
      <c r="H73" s="34">
        <v>-0.17699999999999999</v>
      </c>
      <c r="I73" s="34">
        <v>-0.21299999999999999</v>
      </c>
      <c r="J73" s="34">
        <v>-0.10100000000000001</v>
      </c>
      <c r="K73" s="23">
        <v>-12.250999999999999</v>
      </c>
      <c r="L73" s="23">
        <v>-13.715999999999999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</row>
    <row r="74" spans="1:29" x14ac:dyDescent="0.3">
      <c r="A74" s="18">
        <v>27</v>
      </c>
      <c r="B74" s="18">
        <f t="shared" si="15"/>
        <v>28</v>
      </c>
      <c r="C74" s="18">
        <v>5.8999999999999997E-2</v>
      </c>
      <c r="D74" s="18">
        <v>-0.32800000000000001</v>
      </c>
      <c r="E74" s="18">
        <v>3.1E-2</v>
      </c>
      <c r="F74" s="18">
        <v>0</v>
      </c>
      <c r="G74" s="18">
        <v>0</v>
      </c>
      <c r="H74" s="18">
        <v>0</v>
      </c>
      <c r="I74" s="18">
        <v>1E-3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10.214</v>
      </c>
      <c r="P74" s="18">
        <v>-0.11700000000000001</v>
      </c>
      <c r="Q74" s="18">
        <v>-0.14599999999999999</v>
      </c>
      <c r="R74" s="18">
        <v>-0.39300000000000002</v>
      </c>
      <c r="S74" s="18">
        <v>-8.0000000000000002E-3</v>
      </c>
      <c r="T74" s="18">
        <v>-1.0999999999999999E-2</v>
      </c>
      <c r="U74" s="18">
        <v>3.0000000000000001E-3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</row>
    <row r="75" spans="1:29" x14ac:dyDescent="0.3">
      <c r="A75" s="18">
        <v>29</v>
      </c>
      <c r="B75" s="18">
        <f t="shared" si="15"/>
        <v>30</v>
      </c>
      <c r="C75" s="18">
        <v>-3.0000000000000001E-3</v>
      </c>
      <c r="D75" s="18">
        <v>9.2999999999999999E-2</v>
      </c>
      <c r="E75" s="18">
        <v>6.0000000000000001E-3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27">
        <v>10.214</v>
      </c>
      <c r="O75" s="18">
        <v>0</v>
      </c>
      <c r="P75" s="18">
        <v>13.087999999999999</v>
      </c>
      <c r="Q75" s="18">
        <v>5.4640000000000004</v>
      </c>
      <c r="R75" s="18">
        <v>2.62</v>
      </c>
      <c r="S75" s="18">
        <v>0.60599999999999998</v>
      </c>
      <c r="T75" s="18">
        <v>0.57699999999999996</v>
      </c>
      <c r="U75" s="18">
        <v>0.04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</row>
    <row r="76" spans="1:29" x14ac:dyDescent="0.3">
      <c r="A76" s="18">
        <v>31</v>
      </c>
      <c r="B76" s="18">
        <f t="shared" si="15"/>
        <v>32</v>
      </c>
      <c r="C76" s="18">
        <v>2E-3</v>
      </c>
      <c r="D76" s="18">
        <v>-1E-3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36">
        <v>-0.11700000000000001</v>
      </c>
      <c r="O76" s="24">
        <v>13.087999999999999</v>
      </c>
      <c r="P76" s="18">
        <v>0</v>
      </c>
      <c r="Q76" s="18">
        <v>-12.388</v>
      </c>
      <c r="R76" s="18">
        <v>-13.08</v>
      </c>
      <c r="S76" s="18">
        <v>8.9999999999999993E-3</v>
      </c>
      <c r="T76" s="18">
        <v>-5.0000000000000001E-3</v>
      </c>
      <c r="U76" s="18">
        <v>-6.0000000000000001E-3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</row>
    <row r="77" spans="1:29" x14ac:dyDescent="0.3">
      <c r="A77" s="18">
        <v>32</v>
      </c>
      <c r="B77" s="18">
        <f t="shared" si="15"/>
        <v>33</v>
      </c>
      <c r="C77" s="18">
        <v>4.0000000000000001E-3</v>
      </c>
      <c r="D77" s="18">
        <v>2E-3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36">
        <v>-0.14599999999999999</v>
      </c>
      <c r="O77" s="24">
        <v>5.4640000000000004</v>
      </c>
      <c r="P77" s="23">
        <v>-12.388</v>
      </c>
      <c r="Q77" s="18">
        <v>0</v>
      </c>
      <c r="R77" s="18">
        <v>-13.574</v>
      </c>
      <c r="S77" s="18">
        <v>-6.9000000000000006E-2</v>
      </c>
      <c r="T77" s="18">
        <v>-7.1999999999999995E-2</v>
      </c>
      <c r="U77" s="18">
        <v>4.8000000000000001E-2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</row>
    <row r="78" spans="1:29" x14ac:dyDescent="0.3">
      <c r="A78" s="18">
        <v>33</v>
      </c>
      <c r="B78" s="18">
        <f t="shared" si="15"/>
        <v>34</v>
      </c>
      <c r="C78" s="18">
        <v>-6.0000000000000001E-3</v>
      </c>
      <c r="D78" s="18">
        <v>-1.2E-2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36">
        <v>-0.39300000000000002</v>
      </c>
      <c r="O78" s="24">
        <v>2.62</v>
      </c>
      <c r="P78" s="23">
        <v>-13.08</v>
      </c>
      <c r="Q78" s="23">
        <v>-13.574</v>
      </c>
      <c r="R78" s="18">
        <v>0</v>
      </c>
      <c r="S78" s="18">
        <v>-4.0000000000000001E-3</v>
      </c>
      <c r="T78" s="18">
        <v>-1.2E-2</v>
      </c>
      <c r="U78" s="18">
        <v>1.4999999999999999E-2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</row>
    <row r="79" spans="1:29" x14ac:dyDescent="0.3">
      <c r="A79" s="18">
        <v>38</v>
      </c>
      <c r="B79" s="18">
        <f t="shared" si="15"/>
        <v>39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-8.0000000000000002E-3</v>
      </c>
      <c r="O79" s="18">
        <v>0.60599999999999998</v>
      </c>
      <c r="P79" s="18">
        <v>8.9999999999999993E-3</v>
      </c>
      <c r="Q79" s="18">
        <v>-6.9000000000000006E-2</v>
      </c>
      <c r="R79" s="18">
        <v>-4.0000000000000001E-3</v>
      </c>
      <c r="S79" s="18">
        <v>0</v>
      </c>
      <c r="T79" s="18">
        <v>-10.455</v>
      </c>
      <c r="U79" s="18">
        <v>-10.337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</row>
    <row r="80" spans="1:29" x14ac:dyDescent="0.3">
      <c r="A80" s="18">
        <v>39</v>
      </c>
      <c r="B80" s="18">
        <f t="shared" si="15"/>
        <v>40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-1.0999999999999999E-2</v>
      </c>
      <c r="O80" s="18">
        <v>0.57699999999999996</v>
      </c>
      <c r="P80" s="18">
        <v>-5.0000000000000001E-3</v>
      </c>
      <c r="Q80" s="18">
        <v>-7.1999999999999995E-2</v>
      </c>
      <c r="R80" s="18">
        <v>-1.2E-2</v>
      </c>
      <c r="S80" s="23">
        <v>-10.455</v>
      </c>
      <c r="T80" s="18">
        <v>0</v>
      </c>
      <c r="U80" s="18">
        <v>-10.622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</row>
    <row r="81" spans="1:29" x14ac:dyDescent="0.3">
      <c r="A81" s="18">
        <v>40</v>
      </c>
      <c r="B81" s="18">
        <f t="shared" si="15"/>
        <v>41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3.0000000000000001E-3</v>
      </c>
      <c r="O81" s="18">
        <v>0.04</v>
      </c>
      <c r="P81" s="18">
        <v>-6.0000000000000001E-3</v>
      </c>
      <c r="Q81" s="18">
        <v>4.8000000000000001E-2</v>
      </c>
      <c r="R81" s="18">
        <v>1.4999999999999999E-2</v>
      </c>
      <c r="S81" s="23">
        <v>-10.337</v>
      </c>
      <c r="T81" s="23">
        <v>-10.622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</row>
    <row r="82" spans="1:29" x14ac:dyDescent="0.3">
      <c r="A82" s="18">
        <v>44</v>
      </c>
      <c r="B82" s="18">
        <f t="shared" si="15"/>
        <v>45</v>
      </c>
      <c r="C82" s="18">
        <v>-0.14499999999999999</v>
      </c>
      <c r="D82" s="18">
        <v>-6.0000000000000001E-3</v>
      </c>
      <c r="E82" s="18">
        <v>2.9000000000000001E-2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7.2119999999999997</v>
      </c>
      <c r="X82" s="18">
        <v>0.30599999999999999</v>
      </c>
      <c r="Y82" s="18">
        <v>-0.38400000000000001</v>
      </c>
      <c r="Z82" s="18">
        <v>-0.16500000000000001</v>
      </c>
      <c r="AA82" s="18">
        <v>-3.3000000000000002E-2</v>
      </c>
      <c r="AB82" s="18">
        <v>-1.4999999999999999E-2</v>
      </c>
      <c r="AC82" s="18">
        <v>-2.8000000000000001E-2</v>
      </c>
    </row>
    <row r="83" spans="1:29" x14ac:dyDescent="0.3">
      <c r="A83" s="18">
        <v>46</v>
      </c>
      <c r="B83" s="18">
        <f t="shared" si="15"/>
        <v>47</v>
      </c>
      <c r="C83" s="18">
        <v>3.1E-2</v>
      </c>
      <c r="D83" s="18">
        <v>-2E-3</v>
      </c>
      <c r="E83" s="18">
        <v>7.0000000000000001E-3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27">
        <v>7.2119999999999997</v>
      </c>
      <c r="W83" s="18">
        <v>0</v>
      </c>
      <c r="X83" s="18">
        <v>4.0739999999999998</v>
      </c>
      <c r="Y83" s="18">
        <v>13.196</v>
      </c>
      <c r="Z83" s="18">
        <v>3.718</v>
      </c>
      <c r="AA83" s="18">
        <v>0.70699999999999996</v>
      </c>
      <c r="AB83" s="18">
        <v>2.1999999999999999E-2</v>
      </c>
      <c r="AC83" s="18">
        <v>0.442</v>
      </c>
    </row>
    <row r="84" spans="1:29" x14ac:dyDescent="0.3">
      <c r="A84" s="18">
        <v>48</v>
      </c>
      <c r="B84" s="18">
        <f t="shared" si="15"/>
        <v>49</v>
      </c>
      <c r="C84" s="18">
        <v>-0.02</v>
      </c>
      <c r="D84" s="18">
        <v>0</v>
      </c>
      <c r="E84" s="18">
        <v>-2.1000000000000001E-2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36">
        <v>0.30599999999999999</v>
      </c>
      <c r="W84" s="24">
        <v>4.0739999999999998</v>
      </c>
      <c r="X84" s="18">
        <v>0</v>
      </c>
      <c r="Y84" s="18">
        <v>-12.852</v>
      </c>
      <c r="Z84" s="18">
        <v>-13.414999999999999</v>
      </c>
      <c r="AA84" s="18">
        <v>-4.0000000000000001E-3</v>
      </c>
      <c r="AB84" s="18">
        <v>-5.0000000000000001E-3</v>
      </c>
      <c r="AC84" s="18">
        <v>-4.0000000000000001E-3</v>
      </c>
    </row>
    <row r="85" spans="1:29" x14ac:dyDescent="0.3">
      <c r="A85" s="18">
        <v>49</v>
      </c>
      <c r="B85" s="18">
        <f t="shared" si="15"/>
        <v>50</v>
      </c>
      <c r="C85" s="18">
        <v>1E-3</v>
      </c>
      <c r="D85" s="18">
        <v>0</v>
      </c>
      <c r="E85" s="18">
        <v>2E-3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36">
        <v>-0.38400000000000001</v>
      </c>
      <c r="W85" s="24">
        <v>13.196</v>
      </c>
      <c r="X85" s="23">
        <v>-12.852</v>
      </c>
      <c r="Y85" s="18">
        <v>0</v>
      </c>
      <c r="Z85" s="18">
        <v>-12.585000000000001</v>
      </c>
      <c r="AA85" s="18">
        <v>-1.2999999999999999E-2</v>
      </c>
      <c r="AB85" s="18">
        <v>1.4E-2</v>
      </c>
      <c r="AC85" s="18">
        <v>-2.3E-2</v>
      </c>
    </row>
    <row r="86" spans="1:29" x14ac:dyDescent="0.3">
      <c r="A86" s="18">
        <v>50</v>
      </c>
      <c r="B86" s="18">
        <f t="shared" si="15"/>
        <v>51</v>
      </c>
      <c r="C86" s="18">
        <v>1E-3</v>
      </c>
      <c r="D86" s="18">
        <v>0</v>
      </c>
      <c r="E86" s="18">
        <v>4.0000000000000001E-3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36">
        <v>-0.16500000000000001</v>
      </c>
      <c r="W86" s="24">
        <v>3.718</v>
      </c>
      <c r="X86" s="23">
        <v>-13.414999999999999</v>
      </c>
      <c r="Y86" s="23">
        <v>-12.585000000000001</v>
      </c>
      <c r="Z86" s="18">
        <v>0</v>
      </c>
      <c r="AA86" s="18">
        <v>3.1E-2</v>
      </c>
      <c r="AB86" s="18">
        <v>2.1999999999999999E-2</v>
      </c>
      <c r="AC86" s="18">
        <v>-1.2999999999999999E-2</v>
      </c>
    </row>
    <row r="87" spans="1:29" x14ac:dyDescent="0.3">
      <c r="A87" s="18">
        <v>55</v>
      </c>
      <c r="B87" s="18">
        <f t="shared" si="15"/>
        <v>56</v>
      </c>
      <c r="C87" s="18">
        <v>0</v>
      </c>
      <c r="D87" s="18">
        <v>0</v>
      </c>
      <c r="E87" s="18">
        <v>1E-3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-3.3000000000000002E-2</v>
      </c>
      <c r="W87" s="18">
        <v>0.70699999999999996</v>
      </c>
      <c r="X87" s="18">
        <v>-4.0000000000000001E-3</v>
      </c>
      <c r="Y87" s="18">
        <v>-1.2999999999999999E-2</v>
      </c>
      <c r="Z87" s="18">
        <v>3.1E-2</v>
      </c>
      <c r="AA87" s="18">
        <v>0</v>
      </c>
      <c r="AB87" s="18">
        <v>-10.706</v>
      </c>
      <c r="AC87" s="18">
        <v>-10.909000000000001</v>
      </c>
    </row>
    <row r="88" spans="1:29" x14ac:dyDescent="0.3">
      <c r="A88" s="18">
        <v>56</v>
      </c>
      <c r="B88" s="18">
        <f t="shared" si="15"/>
        <v>57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-1.4999999999999999E-2</v>
      </c>
      <c r="W88" s="18">
        <v>2.1999999999999999E-2</v>
      </c>
      <c r="X88" s="18">
        <v>-5.0000000000000001E-3</v>
      </c>
      <c r="Y88" s="18">
        <v>1.4E-2</v>
      </c>
      <c r="Z88" s="18">
        <v>2.1999999999999999E-2</v>
      </c>
      <c r="AA88" s="23">
        <v>-10.706</v>
      </c>
      <c r="AB88" s="18">
        <v>0</v>
      </c>
      <c r="AC88" s="18">
        <v>-10.691000000000001</v>
      </c>
    </row>
    <row r="89" spans="1:29" x14ac:dyDescent="0.3">
      <c r="A89" s="18">
        <v>57</v>
      </c>
      <c r="B89" s="18">
        <f t="shared" si="15"/>
        <v>58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-2.8000000000000001E-2</v>
      </c>
      <c r="W89" s="18">
        <v>0.442</v>
      </c>
      <c r="X89" s="18">
        <v>-4.0000000000000001E-3</v>
      </c>
      <c r="Y89" s="18">
        <v>-2.3E-2</v>
      </c>
      <c r="Z89" s="18">
        <v>-1.2999999999999999E-2</v>
      </c>
      <c r="AA89" s="23">
        <v>-10.909000000000001</v>
      </c>
      <c r="AB89" s="23">
        <v>-10.691000000000001</v>
      </c>
      <c r="AC89" s="18">
        <v>0</v>
      </c>
    </row>
    <row r="90" spans="1:29" x14ac:dyDescent="0.3">
      <c r="B90" s="12"/>
    </row>
    <row r="91" spans="1:29" x14ac:dyDescent="0.3">
      <c r="A91" s="53" t="s">
        <v>91</v>
      </c>
      <c r="B91" s="4">
        <f>MAX(ABS(MIN(C66:E89,F74:M89,N79:R89,S82:U89,V87:Z89)),MAX(C66:E89,F74:M89,N79:R89,S82:U89,V87:Z89))</f>
        <v>0.70699999999999996</v>
      </c>
    </row>
    <row r="92" spans="1:29" x14ac:dyDescent="0.3">
      <c r="K92" s="15" t="s">
        <v>35</v>
      </c>
    </row>
    <row r="94" spans="1:29" x14ac:dyDescent="0.3">
      <c r="A94" s="1" t="s">
        <v>9</v>
      </c>
      <c r="B94" s="10"/>
      <c r="C94" s="1">
        <v>59</v>
      </c>
      <c r="D94" s="1">
        <v>62</v>
      </c>
      <c r="E94" s="1">
        <v>65</v>
      </c>
      <c r="F94" s="1">
        <v>72</v>
      </c>
      <c r="G94" s="1">
        <v>73</v>
      </c>
      <c r="H94" s="1">
        <v>75</v>
      </c>
      <c r="I94" s="1">
        <v>76</v>
      </c>
      <c r="J94" s="1">
        <v>77</v>
      </c>
      <c r="K94" s="1">
        <v>79</v>
      </c>
      <c r="L94" s="1">
        <v>80</v>
      </c>
      <c r="M94" s="1">
        <v>81</v>
      </c>
      <c r="N94" s="1">
        <v>85</v>
      </c>
      <c r="O94" s="1">
        <v>87</v>
      </c>
      <c r="P94" s="1">
        <v>89</v>
      </c>
      <c r="Q94" s="1">
        <v>90</v>
      </c>
      <c r="R94" s="1">
        <v>91</v>
      </c>
      <c r="S94" s="1">
        <v>96</v>
      </c>
      <c r="T94" s="1">
        <v>97</v>
      </c>
      <c r="U94" s="1">
        <v>98</v>
      </c>
      <c r="V94" s="1">
        <v>102</v>
      </c>
      <c r="W94" s="1">
        <v>104</v>
      </c>
      <c r="X94" s="1">
        <v>106</v>
      </c>
      <c r="Y94" s="1">
        <v>107</v>
      </c>
      <c r="Z94" s="1">
        <v>108</v>
      </c>
      <c r="AA94" s="1">
        <v>113</v>
      </c>
      <c r="AB94" s="1">
        <v>114</v>
      </c>
      <c r="AC94" s="1">
        <v>115</v>
      </c>
    </row>
    <row r="95" spans="1:29" x14ac:dyDescent="0.3">
      <c r="A95" s="1"/>
      <c r="B95" s="10" t="s">
        <v>36</v>
      </c>
      <c r="C95" s="1">
        <f>C94+1</f>
        <v>60</v>
      </c>
      <c r="D95" s="1">
        <f>D94+1</f>
        <v>63</v>
      </c>
      <c r="E95" s="1">
        <f t="shared" ref="E95:AC95" si="16">E94+1</f>
        <v>66</v>
      </c>
      <c r="F95" s="1">
        <f t="shared" si="16"/>
        <v>73</v>
      </c>
      <c r="G95" s="1">
        <f t="shared" si="16"/>
        <v>74</v>
      </c>
      <c r="H95" s="1">
        <f t="shared" si="16"/>
        <v>76</v>
      </c>
      <c r="I95" s="1">
        <f t="shared" si="16"/>
        <v>77</v>
      </c>
      <c r="J95" s="1">
        <f t="shared" si="16"/>
        <v>78</v>
      </c>
      <c r="K95" s="1">
        <f t="shared" si="16"/>
        <v>80</v>
      </c>
      <c r="L95" s="1">
        <f t="shared" si="16"/>
        <v>81</v>
      </c>
      <c r="M95" s="1">
        <f t="shared" si="16"/>
        <v>82</v>
      </c>
      <c r="N95" s="1">
        <f t="shared" si="16"/>
        <v>86</v>
      </c>
      <c r="O95" s="1">
        <f t="shared" si="16"/>
        <v>88</v>
      </c>
      <c r="P95" s="1">
        <f t="shared" si="16"/>
        <v>90</v>
      </c>
      <c r="Q95" s="1">
        <f t="shared" si="16"/>
        <v>91</v>
      </c>
      <c r="R95" s="1">
        <f t="shared" si="16"/>
        <v>92</v>
      </c>
      <c r="S95" s="1">
        <f t="shared" si="16"/>
        <v>97</v>
      </c>
      <c r="T95" s="1">
        <f t="shared" si="16"/>
        <v>98</v>
      </c>
      <c r="U95" s="1">
        <f t="shared" si="16"/>
        <v>99</v>
      </c>
      <c r="V95" s="1">
        <f t="shared" si="16"/>
        <v>103</v>
      </c>
      <c r="W95" s="1">
        <f t="shared" si="16"/>
        <v>105</v>
      </c>
      <c r="X95" s="1">
        <f t="shared" si="16"/>
        <v>107</v>
      </c>
      <c r="Y95" s="1">
        <f t="shared" si="16"/>
        <v>108</v>
      </c>
      <c r="Z95" s="1">
        <f t="shared" si="16"/>
        <v>109</v>
      </c>
      <c r="AA95" s="1">
        <f t="shared" si="16"/>
        <v>114</v>
      </c>
      <c r="AB95" s="1">
        <f t="shared" si="16"/>
        <v>115</v>
      </c>
      <c r="AC95" s="1">
        <f t="shared" si="16"/>
        <v>116</v>
      </c>
    </row>
    <row r="96" spans="1:29" x14ac:dyDescent="0.3">
      <c r="A96" s="1">
        <v>59</v>
      </c>
      <c r="B96" s="10">
        <f t="shared" ref="B96:B122" si="17">A96+1</f>
        <v>60</v>
      </c>
      <c r="C96" s="1">
        <v>0</v>
      </c>
      <c r="D96" s="1">
        <v>0.86199999999999999</v>
      </c>
      <c r="E96" s="1">
        <v>0.93200000000000005</v>
      </c>
      <c r="F96" s="1">
        <v>0</v>
      </c>
      <c r="G96" s="1">
        <v>-0.01</v>
      </c>
      <c r="H96" s="1">
        <v>0</v>
      </c>
      <c r="I96" s="1">
        <v>0</v>
      </c>
      <c r="J96" s="1">
        <v>0</v>
      </c>
      <c r="K96" s="1">
        <v>1.4E-2</v>
      </c>
      <c r="L96" s="1">
        <v>0</v>
      </c>
      <c r="M96" s="1">
        <v>0</v>
      </c>
      <c r="N96" s="1">
        <v>-0.14799999999999999</v>
      </c>
      <c r="O96" s="1">
        <v>-6.8000000000000005E-2</v>
      </c>
      <c r="P96" s="1">
        <v>1.0999999999999999E-2</v>
      </c>
      <c r="Q96" s="1">
        <v>0</v>
      </c>
      <c r="R96" s="1">
        <v>2E-3</v>
      </c>
      <c r="S96" s="1">
        <v>0</v>
      </c>
      <c r="T96" s="1">
        <v>0</v>
      </c>
      <c r="U96" s="1">
        <v>0</v>
      </c>
      <c r="V96" s="1">
        <v>6.0999999999999999E-2</v>
      </c>
      <c r="W96" s="1">
        <v>-5.0000000000000001E-3</v>
      </c>
      <c r="X96" s="1">
        <v>5.0000000000000001E-3</v>
      </c>
      <c r="Y96" s="1">
        <v>5.0000000000000001E-3</v>
      </c>
      <c r="Z96" s="1">
        <v>-1.6E-2</v>
      </c>
      <c r="AA96" s="1">
        <v>-1E-3</v>
      </c>
      <c r="AB96" s="1">
        <v>0</v>
      </c>
      <c r="AC96" s="1">
        <v>-1E-3</v>
      </c>
    </row>
    <row r="97" spans="1:29" x14ac:dyDescent="0.3">
      <c r="A97" s="1">
        <v>62</v>
      </c>
      <c r="B97" s="10">
        <f t="shared" si="17"/>
        <v>63</v>
      </c>
      <c r="C97" s="29">
        <v>0.86199999999999999</v>
      </c>
      <c r="D97" s="1">
        <v>0</v>
      </c>
      <c r="E97" s="1">
        <v>0.69199999999999995</v>
      </c>
      <c r="F97" s="1">
        <v>-0.01</v>
      </c>
      <c r="G97" s="1">
        <v>2E-3</v>
      </c>
      <c r="H97" s="1">
        <v>1.2E-2</v>
      </c>
      <c r="I97" s="1">
        <v>2E-3</v>
      </c>
      <c r="J97" s="1">
        <v>-1.9E-2</v>
      </c>
      <c r="K97" s="1">
        <v>1.7999999999999999E-2</v>
      </c>
      <c r="L97" s="1">
        <v>-9.4E-2</v>
      </c>
      <c r="M97" s="1">
        <v>8.0000000000000002E-3</v>
      </c>
      <c r="N97" s="1">
        <v>3.5000000000000003E-2</v>
      </c>
      <c r="O97" s="1">
        <v>-8.8999999999999996E-2</v>
      </c>
      <c r="P97" s="1">
        <v>1.0999999999999999E-2</v>
      </c>
      <c r="Q97" s="1">
        <v>0</v>
      </c>
      <c r="R97" s="1">
        <v>3.0000000000000001E-3</v>
      </c>
      <c r="S97" s="1">
        <v>0</v>
      </c>
      <c r="T97" s="1">
        <v>0</v>
      </c>
      <c r="U97" s="1">
        <v>0</v>
      </c>
      <c r="V97" s="1">
        <v>3.2000000000000001E-2</v>
      </c>
      <c r="W97" s="1">
        <v>4.0000000000000001E-3</v>
      </c>
      <c r="X97" s="1">
        <v>0</v>
      </c>
      <c r="Y97" s="1">
        <v>3.0000000000000001E-3</v>
      </c>
      <c r="Z97" s="1">
        <v>0</v>
      </c>
      <c r="AA97" s="1">
        <v>0</v>
      </c>
      <c r="AB97" s="1">
        <v>0</v>
      </c>
      <c r="AC97" s="1">
        <v>0</v>
      </c>
    </row>
    <row r="98" spans="1:29" x14ac:dyDescent="0.3">
      <c r="A98" s="1">
        <v>65</v>
      </c>
      <c r="B98" s="10">
        <f t="shared" si="17"/>
        <v>66</v>
      </c>
      <c r="C98" s="29">
        <v>0.93200000000000005</v>
      </c>
      <c r="D98" s="31">
        <v>0.69199999999999995</v>
      </c>
      <c r="E98" s="1">
        <v>0</v>
      </c>
      <c r="F98" s="1">
        <v>8.0000000000000002E-3</v>
      </c>
      <c r="G98" s="1">
        <v>-0.01</v>
      </c>
      <c r="H98" s="1">
        <v>8.9999999999999993E-3</v>
      </c>
      <c r="I98" s="1">
        <v>6.0000000000000001E-3</v>
      </c>
      <c r="J98" s="1">
        <v>-2.1000000000000001E-2</v>
      </c>
      <c r="K98" s="1">
        <v>1.4E-2</v>
      </c>
      <c r="L98" s="1">
        <v>-8.7999999999999995E-2</v>
      </c>
      <c r="M98" s="1">
        <v>7.0000000000000001E-3</v>
      </c>
      <c r="N98" s="1">
        <v>3.0000000000000001E-3</v>
      </c>
      <c r="O98" s="1">
        <v>-6.2E-2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-0.32400000000000001</v>
      </c>
      <c r="W98" s="1">
        <v>8.6999999999999994E-2</v>
      </c>
      <c r="X98" s="1">
        <v>1E-3</v>
      </c>
      <c r="Y98" s="1">
        <v>2E-3</v>
      </c>
      <c r="Z98" s="1">
        <v>-1.7999999999999999E-2</v>
      </c>
      <c r="AA98" s="1">
        <v>-1E-3</v>
      </c>
      <c r="AB98" s="1">
        <v>0</v>
      </c>
      <c r="AC98" s="1">
        <v>0</v>
      </c>
    </row>
    <row r="99" spans="1:29" x14ac:dyDescent="0.3">
      <c r="A99" s="1">
        <v>72</v>
      </c>
      <c r="B99" s="10">
        <f t="shared" si="17"/>
        <v>73</v>
      </c>
      <c r="C99" s="1">
        <v>0</v>
      </c>
      <c r="D99" s="1">
        <v>-0.01</v>
      </c>
      <c r="E99" s="1">
        <v>8.0000000000000002E-3</v>
      </c>
      <c r="F99" s="1">
        <v>0</v>
      </c>
      <c r="G99" s="1">
        <v>-9.1709999999999994</v>
      </c>
      <c r="H99" s="1">
        <v>5.8999999999999997E-2</v>
      </c>
      <c r="I99" s="1">
        <v>-2.1000000000000001E-2</v>
      </c>
      <c r="J99" s="1">
        <v>-0.22600000000000001</v>
      </c>
      <c r="K99" s="1">
        <v>-0.313</v>
      </c>
      <c r="L99" s="1">
        <v>-0.29499999999999998</v>
      </c>
      <c r="M99" s="1">
        <v>0.46800000000000003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</row>
    <row r="100" spans="1:29" x14ac:dyDescent="0.3">
      <c r="A100" s="1">
        <v>73</v>
      </c>
      <c r="B100" s="10">
        <f t="shared" si="17"/>
        <v>74</v>
      </c>
      <c r="C100" s="1">
        <v>-0.01</v>
      </c>
      <c r="D100" s="1">
        <v>2E-3</v>
      </c>
      <c r="E100" s="1">
        <v>-0.01</v>
      </c>
      <c r="F100" s="20">
        <v>-9.1709999999999994</v>
      </c>
      <c r="G100" s="1">
        <v>0</v>
      </c>
      <c r="H100" s="1">
        <v>-0.378</v>
      </c>
      <c r="I100" s="1">
        <v>0.20699999999999999</v>
      </c>
      <c r="J100" s="1">
        <v>-0.26500000000000001</v>
      </c>
      <c r="K100" s="1">
        <v>-7.3999999999999996E-2</v>
      </c>
      <c r="L100" s="1">
        <v>-0.42499999999999999</v>
      </c>
      <c r="M100" s="1">
        <v>1.4410000000000001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</row>
    <row r="101" spans="1:29" x14ac:dyDescent="0.3">
      <c r="A101" s="1">
        <v>75</v>
      </c>
      <c r="B101" s="10">
        <f t="shared" si="17"/>
        <v>76</v>
      </c>
      <c r="C101" s="1">
        <v>0</v>
      </c>
      <c r="D101" s="1">
        <v>1.2E-2</v>
      </c>
      <c r="E101" s="1">
        <v>8.9999999999999993E-3</v>
      </c>
      <c r="F101" s="33">
        <v>5.8999999999999997E-2</v>
      </c>
      <c r="G101" s="33">
        <v>-0.378</v>
      </c>
      <c r="H101" s="1">
        <v>0</v>
      </c>
      <c r="I101" s="1">
        <v>-12.236000000000001</v>
      </c>
      <c r="J101" s="1">
        <v>-13.173</v>
      </c>
      <c r="K101" s="1">
        <v>3.2160000000000002</v>
      </c>
      <c r="L101" s="1">
        <v>8.1000000000000003E-2</v>
      </c>
      <c r="M101" s="1">
        <v>-0.2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</row>
    <row r="102" spans="1:29" x14ac:dyDescent="0.3">
      <c r="A102" s="1">
        <v>76</v>
      </c>
      <c r="B102" s="10">
        <f t="shared" si="17"/>
        <v>77</v>
      </c>
      <c r="C102" s="1">
        <v>0</v>
      </c>
      <c r="D102" s="1">
        <v>2E-3</v>
      </c>
      <c r="E102" s="1">
        <v>6.0000000000000001E-3</v>
      </c>
      <c r="F102" s="33">
        <v>-2.1000000000000001E-2</v>
      </c>
      <c r="G102" s="33">
        <v>0.20699999999999999</v>
      </c>
      <c r="H102" s="16">
        <v>-12.236000000000001</v>
      </c>
      <c r="I102" s="1">
        <v>0</v>
      </c>
      <c r="J102" s="1">
        <v>-13.744</v>
      </c>
      <c r="K102" s="1">
        <v>-3.5000000000000003E-2</v>
      </c>
      <c r="L102" s="1">
        <v>-0.218</v>
      </c>
      <c r="M102" s="1">
        <v>-0.186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</row>
    <row r="103" spans="1:29" x14ac:dyDescent="0.3">
      <c r="A103" s="1">
        <v>77</v>
      </c>
      <c r="B103" s="10">
        <f t="shared" si="17"/>
        <v>78</v>
      </c>
      <c r="C103" s="1">
        <v>0</v>
      </c>
      <c r="D103" s="1">
        <v>-1.9E-2</v>
      </c>
      <c r="E103" s="1">
        <v>-2.1000000000000001E-2</v>
      </c>
      <c r="F103" s="33">
        <v>-0.22600000000000001</v>
      </c>
      <c r="G103" s="33">
        <v>-0.26500000000000001</v>
      </c>
      <c r="H103" s="16">
        <v>-13.173</v>
      </c>
      <c r="I103" s="16">
        <v>-13.744</v>
      </c>
      <c r="J103" s="1">
        <v>0</v>
      </c>
      <c r="K103" s="1">
        <v>-8.6999999999999994E-2</v>
      </c>
      <c r="L103" s="1">
        <v>-0.13300000000000001</v>
      </c>
      <c r="M103" s="1">
        <v>-0.184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</row>
    <row r="104" spans="1:29" x14ac:dyDescent="0.3">
      <c r="A104" s="1">
        <v>79</v>
      </c>
      <c r="B104" s="10">
        <f t="shared" si="17"/>
        <v>80</v>
      </c>
      <c r="C104" s="1">
        <v>1.4E-2</v>
      </c>
      <c r="D104" s="1">
        <v>1.7999999999999999E-2</v>
      </c>
      <c r="E104" s="1">
        <v>1.4E-2</v>
      </c>
      <c r="F104" s="33">
        <v>-0.313</v>
      </c>
      <c r="G104" s="33">
        <v>-7.3999999999999996E-2</v>
      </c>
      <c r="H104" s="33">
        <v>3.2160000000000002</v>
      </c>
      <c r="I104" s="33">
        <v>-3.5000000000000003E-2</v>
      </c>
      <c r="J104" s="33">
        <v>-8.6999999999999994E-2</v>
      </c>
      <c r="K104" s="1">
        <v>0</v>
      </c>
      <c r="L104" s="1">
        <v>-12.407</v>
      </c>
      <c r="M104" s="1">
        <v>-12.545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</row>
    <row r="105" spans="1:29" x14ac:dyDescent="0.3">
      <c r="A105" s="1">
        <v>80</v>
      </c>
      <c r="B105" s="10">
        <f t="shared" si="17"/>
        <v>81</v>
      </c>
      <c r="C105" s="1">
        <v>0</v>
      </c>
      <c r="D105" s="1">
        <v>-9.4E-2</v>
      </c>
      <c r="E105" s="1">
        <v>-8.7999999999999995E-2</v>
      </c>
      <c r="F105" s="33">
        <v>-0.29499999999999998</v>
      </c>
      <c r="G105" s="33">
        <v>-0.42499999999999999</v>
      </c>
      <c r="H105" s="33">
        <v>8.1000000000000003E-2</v>
      </c>
      <c r="I105" s="33">
        <v>-0.218</v>
      </c>
      <c r="J105" s="33">
        <v>-0.13300000000000001</v>
      </c>
      <c r="K105" s="16">
        <v>-12.407</v>
      </c>
      <c r="L105" s="1">
        <v>0</v>
      </c>
      <c r="M105" s="1">
        <v>-13.242000000000001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1E-3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</row>
    <row r="106" spans="1:29" x14ac:dyDescent="0.3">
      <c r="A106" s="1">
        <v>81</v>
      </c>
      <c r="B106" s="10">
        <f t="shared" si="17"/>
        <v>82</v>
      </c>
      <c r="C106" s="1">
        <v>0</v>
      </c>
      <c r="D106" s="1">
        <v>8.0000000000000002E-3</v>
      </c>
      <c r="E106" s="1">
        <v>7.0000000000000001E-3</v>
      </c>
      <c r="F106" s="33">
        <v>0.46800000000000003</v>
      </c>
      <c r="G106" s="33">
        <v>1.4410000000000001</v>
      </c>
      <c r="H106" s="33">
        <v>-0.2</v>
      </c>
      <c r="I106" s="33">
        <v>-0.186</v>
      </c>
      <c r="J106" s="33">
        <v>-0.184</v>
      </c>
      <c r="K106" s="16">
        <v>-12.545</v>
      </c>
      <c r="L106" s="16">
        <v>-13.242000000000001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</row>
    <row r="107" spans="1:29" x14ac:dyDescent="0.3">
      <c r="A107" s="1">
        <v>85</v>
      </c>
      <c r="B107" s="10">
        <f t="shared" si="17"/>
        <v>86</v>
      </c>
      <c r="C107" s="1">
        <v>-0.14799999999999999</v>
      </c>
      <c r="D107" s="1">
        <v>3.5000000000000003E-2</v>
      </c>
      <c r="E107" s="1">
        <v>3.0000000000000001E-3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5.3449999999999998</v>
      </c>
      <c r="P107" s="1">
        <v>-0.38</v>
      </c>
      <c r="Q107" s="1">
        <v>-0.19700000000000001</v>
      </c>
      <c r="R107" s="1">
        <v>-0.221</v>
      </c>
      <c r="S107" s="1">
        <v>-2.5000000000000001E-2</v>
      </c>
      <c r="T107" s="1">
        <v>-0.02</v>
      </c>
      <c r="U107" s="1">
        <v>-3.2000000000000001E-2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</row>
    <row r="108" spans="1:29" x14ac:dyDescent="0.3">
      <c r="A108" s="1">
        <v>87</v>
      </c>
      <c r="B108" s="10">
        <f t="shared" si="17"/>
        <v>88</v>
      </c>
      <c r="C108" s="1">
        <v>-6.8000000000000005E-2</v>
      </c>
      <c r="D108" s="1">
        <v>-8.8999999999999996E-2</v>
      </c>
      <c r="E108" s="1">
        <v>-6.2E-2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26">
        <v>5.3449999999999998</v>
      </c>
      <c r="O108" s="1">
        <v>0</v>
      </c>
      <c r="P108" s="1">
        <v>2.907</v>
      </c>
      <c r="Q108" s="1">
        <v>13.589</v>
      </c>
      <c r="R108" s="1">
        <v>4.93</v>
      </c>
      <c r="S108" s="1">
        <v>0.113</v>
      </c>
      <c r="T108" s="1">
        <v>1.2E-2</v>
      </c>
      <c r="U108" s="1">
        <v>0.13300000000000001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</row>
    <row r="109" spans="1:29" x14ac:dyDescent="0.3">
      <c r="A109" s="1">
        <v>89</v>
      </c>
      <c r="B109" s="10">
        <f t="shared" si="17"/>
        <v>90</v>
      </c>
      <c r="C109" s="1">
        <v>1.0999999999999999E-2</v>
      </c>
      <c r="D109" s="1">
        <v>1.0999999999999999E-2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32">
        <v>-0.38</v>
      </c>
      <c r="O109" s="25">
        <v>2.907</v>
      </c>
      <c r="P109" s="1">
        <v>0</v>
      </c>
      <c r="Q109" s="1">
        <v>-13.034000000000001</v>
      </c>
      <c r="R109" s="1">
        <v>-14.319000000000001</v>
      </c>
      <c r="S109" s="1">
        <v>8.0000000000000002E-3</v>
      </c>
      <c r="T109" s="1">
        <v>-1E-3</v>
      </c>
      <c r="U109" s="1">
        <v>2.4E-2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</row>
    <row r="110" spans="1:29" x14ac:dyDescent="0.3">
      <c r="A110" s="1">
        <v>90</v>
      </c>
      <c r="B110" s="10">
        <f t="shared" si="17"/>
        <v>91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32">
        <v>-0.19700000000000001</v>
      </c>
      <c r="O110" s="25">
        <v>13.589</v>
      </c>
      <c r="P110" s="16">
        <v>-13.034000000000001</v>
      </c>
      <c r="Q110" s="1">
        <v>0</v>
      </c>
      <c r="R110" s="1">
        <v>-11.606</v>
      </c>
      <c r="S110" s="1">
        <v>-2.1999999999999999E-2</v>
      </c>
      <c r="T110" s="1">
        <v>3.0000000000000001E-3</v>
      </c>
      <c r="U110" s="1">
        <v>-2.8000000000000001E-2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</row>
    <row r="111" spans="1:29" x14ac:dyDescent="0.3">
      <c r="A111" s="1">
        <v>91</v>
      </c>
      <c r="B111" s="10">
        <f t="shared" si="17"/>
        <v>92</v>
      </c>
      <c r="C111" s="1">
        <v>2E-3</v>
      </c>
      <c r="D111" s="1">
        <v>3.0000000000000001E-3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32">
        <v>-0.221</v>
      </c>
      <c r="O111" s="25">
        <v>4.93</v>
      </c>
      <c r="P111" s="16">
        <v>-14.319000000000001</v>
      </c>
      <c r="Q111" s="16">
        <v>-11.606</v>
      </c>
      <c r="R111" s="1">
        <v>0</v>
      </c>
      <c r="S111" s="1">
        <v>0.02</v>
      </c>
      <c r="T111" s="1">
        <v>-2E-3</v>
      </c>
      <c r="U111" s="1">
        <v>8.8999999999999996E-2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</row>
    <row r="112" spans="1:29" x14ac:dyDescent="0.3">
      <c r="A112" s="1">
        <v>96</v>
      </c>
      <c r="B112" s="10">
        <f t="shared" si="17"/>
        <v>97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-2.5000000000000001E-2</v>
      </c>
      <c r="O112" s="1">
        <v>0.113</v>
      </c>
      <c r="P112" s="1">
        <v>8.0000000000000002E-3</v>
      </c>
      <c r="Q112" s="1">
        <v>-2.1999999999999999E-2</v>
      </c>
      <c r="R112" s="1">
        <v>0.02</v>
      </c>
      <c r="S112" s="1">
        <v>0</v>
      </c>
      <c r="T112" s="1">
        <v>-10.7</v>
      </c>
      <c r="U112" s="1">
        <v>-10.909000000000001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</row>
    <row r="113" spans="1:29" x14ac:dyDescent="0.3">
      <c r="A113" s="1">
        <v>97</v>
      </c>
      <c r="B113" s="10">
        <f t="shared" si="17"/>
        <v>98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-0.02</v>
      </c>
      <c r="O113" s="1">
        <v>1.2E-2</v>
      </c>
      <c r="P113" s="1">
        <v>-1E-3</v>
      </c>
      <c r="Q113" s="1">
        <v>3.0000000000000001E-3</v>
      </c>
      <c r="R113" s="1">
        <v>-2E-3</v>
      </c>
      <c r="S113" s="16">
        <v>-10.7</v>
      </c>
      <c r="T113" s="1">
        <v>0</v>
      </c>
      <c r="U113" s="1">
        <v>-10.536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</row>
    <row r="114" spans="1:29" x14ac:dyDescent="0.3">
      <c r="A114" s="1">
        <v>98</v>
      </c>
      <c r="B114" s="10">
        <f t="shared" si="17"/>
        <v>99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-3.2000000000000001E-2</v>
      </c>
      <c r="O114" s="1">
        <v>0.13300000000000001</v>
      </c>
      <c r="P114" s="1">
        <v>2.4E-2</v>
      </c>
      <c r="Q114" s="1">
        <v>-2.8000000000000001E-2</v>
      </c>
      <c r="R114" s="1">
        <v>8.8999999999999996E-2</v>
      </c>
      <c r="S114" s="16">
        <v>-10.909000000000001</v>
      </c>
      <c r="T114" s="16">
        <v>-10.536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</row>
    <row r="115" spans="1:29" x14ac:dyDescent="0.3">
      <c r="A115" s="1">
        <v>102</v>
      </c>
      <c r="B115" s="10">
        <f t="shared" si="17"/>
        <v>103</v>
      </c>
      <c r="C115" s="1">
        <v>6.0999999999999999E-2</v>
      </c>
      <c r="D115" s="1">
        <v>3.2000000000000001E-2</v>
      </c>
      <c r="E115" s="1">
        <v>-0.32400000000000001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1E-3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9.9290000000000003</v>
      </c>
      <c r="X115" s="1">
        <v>-0.114</v>
      </c>
      <c r="Y115" s="1">
        <v>-0.154</v>
      </c>
      <c r="Z115" s="1">
        <v>-0.35599999999999998</v>
      </c>
      <c r="AA115" s="1">
        <v>-8.9999999999999993E-3</v>
      </c>
      <c r="AB115" s="1">
        <v>-1.2E-2</v>
      </c>
      <c r="AC115" s="1">
        <v>3.0000000000000001E-3</v>
      </c>
    </row>
    <row r="116" spans="1:29" x14ac:dyDescent="0.3">
      <c r="A116" s="1">
        <v>104</v>
      </c>
      <c r="B116" s="10">
        <f t="shared" si="17"/>
        <v>105</v>
      </c>
      <c r="C116" s="1">
        <v>-5.0000000000000001E-3</v>
      </c>
      <c r="D116" s="1">
        <v>4.0000000000000001E-3</v>
      </c>
      <c r="E116" s="1">
        <v>8.6999999999999994E-2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26">
        <v>9.9290000000000003</v>
      </c>
      <c r="W116" s="1">
        <v>0</v>
      </c>
      <c r="X116" s="1">
        <v>13.093</v>
      </c>
      <c r="Y116" s="1">
        <v>4.1959999999999997</v>
      </c>
      <c r="Z116" s="1">
        <v>3.492</v>
      </c>
      <c r="AA116" s="1">
        <v>0.65100000000000002</v>
      </c>
      <c r="AB116" s="1">
        <v>0.60499999999999998</v>
      </c>
      <c r="AC116" s="1">
        <v>3.9E-2</v>
      </c>
    </row>
    <row r="117" spans="1:29" x14ac:dyDescent="0.3">
      <c r="A117" s="1">
        <v>106</v>
      </c>
      <c r="B117" s="10">
        <f t="shared" si="17"/>
        <v>107</v>
      </c>
      <c r="C117" s="1">
        <v>5.0000000000000001E-3</v>
      </c>
      <c r="D117" s="1">
        <v>0</v>
      </c>
      <c r="E117" s="1">
        <v>1E-3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32">
        <v>-0.114</v>
      </c>
      <c r="W117" s="25">
        <v>13.093</v>
      </c>
      <c r="X117" s="1">
        <v>0</v>
      </c>
      <c r="Y117" s="1">
        <v>-12.057</v>
      </c>
      <c r="Z117" s="1">
        <v>-12.954000000000001</v>
      </c>
      <c r="AA117" s="1">
        <v>5.0000000000000001E-3</v>
      </c>
      <c r="AB117" s="1">
        <v>-3.0000000000000001E-3</v>
      </c>
      <c r="AC117" s="1">
        <v>-1E-3</v>
      </c>
    </row>
    <row r="118" spans="1:29" x14ac:dyDescent="0.3">
      <c r="A118" s="1">
        <v>107</v>
      </c>
      <c r="B118" s="10">
        <f t="shared" si="17"/>
        <v>108</v>
      </c>
      <c r="C118" s="1">
        <v>5.0000000000000001E-3</v>
      </c>
      <c r="D118" s="1">
        <v>3.0000000000000001E-3</v>
      </c>
      <c r="E118" s="1">
        <v>2E-3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32">
        <v>-0.154</v>
      </c>
      <c r="W118" s="25">
        <v>4.1959999999999997</v>
      </c>
      <c r="X118" s="16">
        <v>-12.057</v>
      </c>
      <c r="Y118" s="1">
        <v>0</v>
      </c>
      <c r="Z118" s="1">
        <v>-13.198</v>
      </c>
      <c r="AA118" s="1">
        <v>-6.4000000000000001E-2</v>
      </c>
      <c r="AB118" s="1">
        <v>-7.0999999999999994E-2</v>
      </c>
      <c r="AC118" s="1">
        <v>6.0999999999999999E-2</v>
      </c>
    </row>
    <row r="119" spans="1:29" x14ac:dyDescent="0.3">
      <c r="A119" s="1">
        <v>108</v>
      </c>
      <c r="B119" s="10">
        <f t="shared" si="17"/>
        <v>109</v>
      </c>
      <c r="C119" s="1">
        <v>-1.6E-2</v>
      </c>
      <c r="D119" s="1">
        <v>0</v>
      </c>
      <c r="E119" s="1">
        <v>-1.7999999999999999E-2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32">
        <v>-0.35599999999999998</v>
      </c>
      <c r="W119" s="25">
        <v>3.492</v>
      </c>
      <c r="X119" s="16">
        <v>-12.954000000000001</v>
      </c>
      <c r="Y119" s="16">
        <v>-13.198</v>
      </c>
      <c r="Z119" s="1">
        <v>0</v>
      </c>
      <c r="AA119" s="1">
        <v>-2E-3</v>
      </c>
      <c r="AB119" s="1">
        <v>-0.01</v>
      </c>
      <c r="AC119" s="1">
        <v>0.01</v>
      </c>
    </row>
    <row r="120" spans="1:29" x14ac:dyDescent="0.3">
      <c r="A120" s="1">
        <v>113</v>
      </c>
      <c r="B120" s="10">
        <f t="shared" si="17"/>
        <v>114</v>
      </c>
      <c r="C120" s="1">
        <v>-1E-3</v>
      </c>
      <c r="D120" s="1">
        <v>0</v>
      </c>
      <c r="E120" s="1">
        <v>-1E-3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-8.9999999999999993E-3</v>
      </c>
      <c r="W120" s="1">
        <v>0.65100000000000002</v>
      </c>
      <c r="X120" s="1">
        <v>5.0000000000000001E-3</v>
      </c>
      <c r="Y120" s="1">
        <v>-6.4000000000000001E-2</v>
      </c>
      <c r="Z120" s="1">
        <v>-2E-3</v>
      </c>
      <c r="AA120" s="1">
        <v>0</v>
      </c>
      <c r="AB120" s="1">
        <v>-10.096</v>
      </c>
      <c r="AC120" s="1">
        <v>-10.032</v>
      </c>
    </row>
    <row r="121" spans="1:29" x14ac:dyDescent="0.3">
      <c r="A121" s="1">
        <v>114</v>
      </c>
      <c r="B121" s="10">
        <f t="shared" si="17"/>
        <v>115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-1.2E-2</v>
      </c>
      <c r="W121" s="1">
        <v>0.60499999999999998</v>
      </c>
      <c r="X121" s="1">
        <v>-3.0000000000000001E-3</v>
      </c>
      <c r="Y121" s="1">
        <v>-7.0999999999999994E-2</v>
      </c>
      <c r="Z121" s="1">
        <v>-0.01</v>
      </c>
      <c r="AA121" s="16">
        <v>-10.096</v>
      </c>
      <c r="AB121" s="1">
        <v>0</v>
      </c>
      <c r="AC121" s="1">
        <v>-11.209</v>
      </c>
    </row>
    <row r="122" spans="1:29" x14ac:dyDescent="0.3">
      <c r="A122" s="1">
        <v>115</v>
      </c>
      <c r="B122" s="10">
        <f t="shared" si="17"/>
        <v>116</v>
      </c>
      <c r="C122" s="1">
        <v>-1E-3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3.0000000000000001E-3</v>
      </c>
      <c r="W122" s="1">
        <v>3.9E-2</v>
      </c>
      <c r="X122" s="1">
        <v>-1E-3</v>
      </c>
      <c r="Y122" s="1">
        <v>6.0999999999999999E-2</v>
      </c>
      <c r="Z122" s="1">
        <v>0.01</v>
      </c>
      <c r="AA122" s="16">
        <v>-10.032</v>
      </c>
      <c r="AB122" s="16">
        <v>-11.209</v>
      </c>
      <c r="AC122" s="1">
        <v>0</v>
      </c>
    </row>
    <row r="123" spans="1:29" x14ac:dyDescent="0.3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53" t="s">
        <v>91</v>
      </c>
      <c r="B124" s="4">
        <f>MAX(ABS(MIN(C99:E122,F107:M122,N112:R122,S115:U122,V120:Z122)),MAX(C99:E122,F107:M122,N112:R122,S115:U122,V120:Z122))</f>
        <v>0.65100000000000002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K125" s="15" t="s">
        <v>37</v>
      </c>
    </row>
    <row r="127" spans="1:29" x14ac:dyDescent="0.3">
      <c r="A127" s="1" t="s">
        <v>9</v>
      </c>
      <c r="B127" s="10"/>
      <c r="C127" s="1">
        <v>1</v>
      </c>
      <c r="D127" s="1">
        <v>4</v>
      </c>
      <c r="E127" s="1">
        <v>7</v>
      </c>
      <c r="F127" s="1">
        <v>14</v>
      </c>
      <c r="G127" s="1">
        <v>15</v>
      </c>
      <c r="H127" s="1">
        <v>17</v>
      </c>
      <c r="I127" s="1">
        <v>18</v>
      </c>
      <c r="J127" s="1">
        <v>19</v>
      </c>
      <c r="K127" s="1">
        <v>21</v>
      </c>
      <c r="L127" s="1">
        <v>22</v>
      </c>
      <c r="M127" s="1">
        <v>23</v>
      </c>
      <c r="N127" s="1">
        <v>27</v>
      </c>
      <c r="O127" s="1">
        <v>29</v>
      </c>
      <c r="P127" s="1">
        <v>31</v>
      </c>
      <c r="Q127" s="1">
        <v>32</v>
      </c>
      <c r="R127" s="1">
        <v>33</v>
      </c>
      <c r="S127" s="1">
        <v>38</v>
      </c>
      <c r="T127" s="1">
        <v>39</v>
      </c>
      <c r="U127" s="1">
        <v>40</v>
      </c>
      <c r="V127" s="1">
        <v>44</v>
      </c>
      <c r="W127" s="1">
        <v>46</v>
      </c>
      <c r="X127" s="1">
        <v>48</v>
      </c>
      <c r="Y127" s="1">
        <v>49</v>
      </c>
      <c r="Z127" s="1">
        <v>50</v>
      </c>
      <c r="AA127" s="1">
        <v>55</v>
      </c>
      <c r="AB127" s="1">
        <v>56</v>
      </c>
      <c r="AC127" s="1">
        <v>57</v>
      </c>
    </row>
    <row r="128" spans="1:29" x14ac:dyDescent="0.3">
      <c r="A128" s="1"/>
      <c r="B128" s="10" t="s">
        <v>36</v>
      </c>
      <c r="C128" s="1">
        <f>C127+1</f>
        <v>2</v>
      </c>
      <c r="D128" s="1">
        <f>D127+1</f>
        <v>5</v>
      </c>
      <c r="E128" s="1">
        <f t="shared" ref="E128" si="18">E127+1</f>
        <v>8</v>
      </c>
      <c r="F128" s="1">
        <f t="shared" ref="F128" si="19">F127+1</f>
        <v>15</v>
      </c>
      <c r="G128" s="1">
        <f t="shared" ref="G128" si="20">G127+1</f>
        <v>16</v>
      </c>
      <c r="H128" s="1">
        <f t="shared" ref="H128" si="21">H127+1</f>
        <v>18</v>
      </c>
      <c r="I128" s="1">
        <f t="shared" ref="I128" si="22">I127+1</f>
        <v>19</v>
      </c>
      <c r="J128" s="1">
        <f t="shared" ref="J128" si="23">J127+1</f>
        <v>20</v>
      </c>
      <c r="K128" s="1">
        <f t="shared" ref="K128" si="24">K127+1</f>
        <v>22</v>
      </c>
      <c r="L128" s="1">
        <f t="shared" ref="L128" si="25">L127+1</f>
        <v>23</v>
      </c>
      <c r="M128" s="1">
        <f t="shared" ref="M128" si="26">M127+1</f>
        <v>24</v>
      </c>
      <c r="N128" s="1">
        <f t="shared" ref="N128" si="27">N127+1</f>
        <v>28</v>
      </c>
      <c r="O128" s="1">
        <f t="shared" ref="O128" si="28">O127+1</f>
        <v>30</v>
      </c>
      <c r="P128" s="1">
        <f t="shared" ref="P128" si="29">P127+1</f>
        <v>32</v>
      </c>
      <c r="Q128" s="1">
        <f t="shared" ref="Q128" si="30">Q127+1</f>
        <v>33</v>
      </c>
      <c r="R128" s="1">
        <f t="shared" ref="R128" si="31">R127+1</f>
        <v>34</v>
      </c>
      <c r="S128" s="1">
        <f t="shared" ref="S128" si="32">S127+1</f>
        <v>39</v>
      </c>
      <c r="T128" s="1">
        <f t="shared" ref="T128" si="33">T127+1</f>
        <v>40</v>
      </c>
      <c r="U128" s="1">
        <f t="shared" ref="U128" si="34">U127+1</f>
        <v>41</v>
      </c>
      <c r="V128" s="1">
        <f t="shared" ref="V128" si="35">V127+1</f>
        <v>45</v>
      </c>
      <c r="W128" s="1">
        <f t="shared" ref="W128" si="36">W127+1</f>
        <v>47</v>
      </c>
      <c r="X128" s="1">
        <f t="shared" ref="X128" si="37">X127+1</f>
        <v>49</v>
      </c>
      <c r="Y128" s="1">
        <f t="shared" ref="Y128" si="38">Y127+1</f>
        <v>50</v>
      </c>
      <c r="Z128" s="1">
        <f t="shared" ref="Z128" si="39">Z127+1</f>
        <v>51</v>
      </c>
      <c r="AA128" s="1">
        <f t="shared" ref="AA128" si="40">AA127+1</f>
        <v>56</v>
      </c>
      <c r="AB128" s="1">
        <f t="shared" ref="AB128" si="41">AB127+1</f>
        <v>57</v>
      </c>
      <c r="AC128" s="1">
        <f t="shared" ref="AC128" si="42">AC127+1</f>
        <v>58</v>
      </c>
    </row>
    <row r="129" spans="1:29" x14ac:dyDescent="0.3">
      <c r="A129" s="1">
        <v>59</v>
      </c>
      <c r="B129" s="10">
        <f t="shared" ref="B129:B155" si="43">A129+1</f>
        <v>60</v>
      </c>
      <c r="C129" s="1">
        <v>2E-3</v>
      </c>
      <c r="D129" s="1">
        <v>-1.0999999999999999E-2</v>
      </c>
      <c r="E129" s="1">
        <v>3.0000000000000001E-3</v>
      </c>
      <c r="F129" s="1">
        <v>-4.0000000000000001E-3</v>
      </c>
      <c r="G129" s="1">
        <v>3.0000000000000001E-3</v>
      </c>
      <c r="H129" s="1">
        <v>1E-3</v>
      </c>
      <c r="I129" s="1">
        <v>3.0000000000000001E-3</v>
      </c>
      <c r="J129" s="1">
        <v>1E-3</v>
      </c>
      <c r="K129" s="1">
        <v>-0.14799999999999999</v>
      </c>
      <c r="L129" s="1">
        <v>-3.6999999999999998E-2</v>
      </c>
      <c r="M129" s="1">
        <v>8.0000000000000002E-3</v>
      </c>
      <c r="N129" s="1">
        <v>0</v>
      </c>
      <c r="O129" s="1">
        <v>0</v>
      </c>
      <c r="P129" s="1">
        <v>-1E-3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5.0000000000000001E-3</v>
      </c>
      <c r="W129" s="1">
        <v>-1E-3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</row>
    <row r="130" spans="1:29" x14ac:dyDescent="0.3">
      <c r="A130" s="1">
        <v>62</v>
      </c>
      <c r="B130" s="10">
        <f t="shared" si="43"/>
        <v>63</v>
      </c>
      <c r="C130" s="1">
        <v>4.0000000000000001E-3</v>
      </c>
      <c r="D130" s="1">
        <v>-1.4999999999999999E-2</v>
      </c>
      <c r="E130" s="1">
        <v>-2E-3</v>
      </c>
      <c r="F130" s="1">
        <v>-1E-3</v>
      </c>
      <c r="G130" s="1">
        <v>0</v>
      </c>
      <c r="H130" s="1">
        <v>0</v>
      </c>
      <c r="I130" s="1">
        <v>0</v>
      </c>
      <c r="J130" s="1">
        <v>0</v>
      </c>
      <c r="K130" s="1">
        <v>-2E-3</v>
      </c>
      <c r="L130" s="1">
        <v>0</v>
      </c>
      <c r="M130" s="1">
        <v>-1E-3</v>
      </c>
      <c r="N130" s="1">
        <v>0.01</v>
      </c>
      <c r="O130" s="1">
        <v>4.0000000000000001E-3</v>
      </c>
      <c r="P130" s="1">
        <v>-6.0000000000000001E-3</v>
      </c>
      <c r="Q130" s="1">
        <v>-9.4E-2</v>
      </c>
      <c r="R130" s="1">
        <v>-1.4E-2</v>
      </c>
      <c r="S130" s="1">
        <v>0</v>
      </c>
      <c r="T130" s="1">
        <v>0</v>
      </c>
      <c r="U130" s="1">
        <v>0</v>
      </c>
      <c r="V130" s="1">
        <v>7.0000000000000001E-3</v>
      </c>
      <c r="W130" s="1">
        <v>-1E-3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</row>
    <row r="131" spans="1:29" x14ac:dyDescent="0.3">
      <c r="A131" s="1">
        <v>65</v>
      </c>
      <c r="B131" s="10">
        <f t="shared" si="43"/>
        <v>66</v>
      </c>
      <c r="C131" s="1">
        <v>-8.9999999999999993E-3</v>
      </c>
      <c r="D131" s="1">
        <v>-1.2999999999999999E-2</v>
      </c>
      <c r="E131" s="1">
        <v>-1.0999999999999999E-2</v>
      </c>
      <c r="F131" s="1">
        <v>-1E-3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1E-3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-3.4000000000000002E-2</v>
      </c>
      <c r="W131" s="1">
        <v>1E-3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</row>
    <row r="132" spans="1:29" x14ac:dyDescent="0.3">
      <c r="A132" s="1">
        <v>72</v>
      </c>
      <c r="B132" s="10">
        <f t="shared" si="43"/>
        <v>73</v>
      </c>
      <c r="C132" s="1">
        <v>3.0000000000000001E-3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-1E-3</v>
      </c>
      <c r="O132" s="1">
        <v>0</v>
      </c>
      <c r="P132" s="1">
        <v>0</v>
      </c>
      <c r="Q132" s="1">
        <v>-1E-3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3.0000000000000001E-3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</row>
    <row r="133" spans="1:29" x14ac:dyDescent="0.3">
      <c r="A133" s="1">
        <v>73</v>
      </c>
      <c r="B133" s="10">
        <f t="shared" si="43"/>
        <v>74</v>
      </c>
      <c r="C133" s="1">
        <v>-4.0000000000000001E-3</v>
      </c>
      <c r="D133" s="1">
        <v>-1E-3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1E-3</v>
      </c>
      <c r="O133" s="1">
        <v>-1E-3</v>
      </c>
      <c r="P133" s="1">
        <v>0</v>
      </c>
      <c r="Q133" s="1">
        <v>-2E-3</v>
      </c>
      <c r="R133" s="1">
        <v>-1E-3</v>
      </c>
      <c r="S133" s="1">
        <v>0</v>
      </c>
      <c r="T133" s="1">
        <v>0</v>
      </c>
      <c r="U133" s="1">
        <v>0</v>
      </c>
      <c r="V133" s="1">
        <v>3.0000000000000001E-3</v>
      </c>
      <c r="W133" s="1">
        <v>1E-3</v>
      </c>
      <c r="X133" s="1">
        <v>0</v>
      </c>
      <c r="Y133" s="1">
        <v>1E-3</v>
      </c>
      <c r="Z133" s="1">
        <v>0</v>
      </c>
      <c r="AA133" s="1">
        <v>0</v>
      </c>
      <c r="AB133" s="1">
        <v>0</v>
      </c>
      <c r="AC133" s="1">
        <v>0</v>
      </c>
    </row>
    <row r="134" spans="1:29" x14ac:dyDescent="0.3">
      <c r="A134" s="1">
        <v>75</v>
      </c>
      <c r="B134" s="10">
        <f t="shared" si="43"/>
        <v>76</v>
      </c>
      <c r="C134" s="1">
        <v>-7.9000000000000001E-2</v>
      </c>
      <c r="D134" s="1">
        <v>-1E-3</v>
      </c>
      <c r="E134" s="1">
        <v>-3.0000000000000001E-3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-1E-3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-3.0000000000000001E-3</v>
      </c>
      <c r="W134" s="1">
        <v>-4.0000000000000001E-3</v>
      </c>
      <c r="X134" s="1">
        <v>0</v>
      </c>
      <c r="Y134" s="1">
        <v>0</v>
      </c>
      <c r="Z134" s="1">
        <v>-3.0000000000000001E-3</v>
      </c>
      <c r="AA134" s="1">
        <v>0</v>
      </c>
      <c r="AB134" s="1">
        <v>0</v>
      </c>
      <c r="AC134" s="1">
        <v>0</v>
      </c>
    </row>
    <row r="135" spans="1:29" x14ac:dyDescent="0.3">
      <c r="A135" s="1">
        <v>76</v>
      </c>
      <c r="B135" s="10">
        <f t="shared" si="43"/>
        <v>77</v>
      </c>
      <c r="C135" s="1">
        <v>-2E-3</v>
      </c>
      <c r="D135" s="1">
        <v>0</v>
      </c>
      <c r="E135" s="1">
        <v>-1E-3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-2.7E-2</v>
      </c>
      <c r="W135" s="1">
        <v>-7.0999999999999994E-2</v>
      </c>
      <c r="X135" s="1">
        <v>-1E-3</v>
      </c>
      <c r="Y135" s="1">
        <v>-7.0000000000000001E-3</v>
      </c>
      <c r="Z135" s="1">
        <v>-4.3999999999999997E-2</v>
      </c>
      <c r="AA135" s="1">
        <v>1E-3</v>
      </c>
      <c r="AB135" s="1">
        <v>0</v>
      </c>
      <c r="AC135" s="1">
        <v>0</v>
      </c>
    </row>
    <row r="136" spans="1:29" x14ac:dyDescent="0.3">
      <c r="A136" s="1">
        <v>77</v>
      </c>
      <c r="B136" s="10">
        <f t="shared" si="43"/>
        <v>78</v>
      </c>
      <c r="C136" s="1">
        <v>-7.0000000000000001E-3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2.4E-2</v>
      </c>
      <c r="W136" s="1">
        <v>-1.2E-2</v>
      </c>
      <c r="X136" s="1">
        <v>1E-3</v>
      </c>
      <c r="Y136" s="1">
        <v>-2E-3</v>
      </c>
      <c r="Z136" s="1">
        <v>-4.0000000000000001E-3</v>
      </c>
      <c r="AA136" s="1">
        <v>0</v>
      </c>
      <c r="AB136" s="1">
        <v>0</v>
      </c>
      <c r="AC136" s="1">
        <v>0</v>
      </c>
    </row>
    <row r="137" spans="1:29" x14ac:dyDescent="0.3">
      <c r="A137" s="1">
        <v>79</v>
      </c>
      <c r="B137" s="10">
        <f t="shared" si="43"/>
        <v>80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-5.0000000000000001E-3</v>
      </c>
      <c r="W137" s="1">
        <v>-3.0000000000000001E-3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</row>
    <row r="138" spans="1:29" x14ac:dyDescent="0.3">
      <c r="A138" s="1">
        <v>80</v>
      </c>
      <c r="B138" s="10">
        <f t="shared" si="43"/>
        <v>81</v>
      </c>
      <c r="C138" s="1">
        <v>3.0000000000000001E-3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1.7000000000000001E-2</v>
      </c>
      <c r="W138" s="1">
        <v>-4.0000000000000001E-3</v>
      </c>
      <c r="X138" s="1">
        <v>0</v>
      </c>
      <c r="Y138" s="1">
        <v>1E-3</v>
      </c>
      <c r="Z138" s="1">
        <v>0</v>
      </c>
      <c r="AA138" s="1">
        <v>0</v>
      </c>
      <c r="AB138" s="1">
        <v>0</v>
      </c>
      <c r="AC138" s="1">
        <v>0</v>
      </c>
    </row>
    <row r="139" spans="1:29" x14ac:dyDescent="0.3">
      <c r="A139" s="1">
        <v>81</v>
      </c>
      <c r="B139" s="10">
        <f t="shared" si="43"/>
        <v>82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1E-3</v>
      </c>
      <c r="W139" s="1">
        <v>-2.5999999999999999E-2</v>
      </c>
      <c r="X139" s="1">
        <v>0</v>
      </c>
      <c r="Y139" s="1">
        <v>1E-3</v>
      </c>
      <c r="Z139" s="1">
        <v>0</v>
      </c>
      <c r="AA139" s="1">
        <v>0</v>
      </c>
      <c r="AB139" s="1">
        <v>0</v>
      </c>
      <c r="AC139" s="1">
        <v>0</v>
      </c>
    </row>
    <row r="140" spans="1:29" x14ac:dyDescent="0.3">
      <c r="A140" s="1">
        <v>85</v>
      </c>
      <c r="B140" s="10">
        <f t="shared" si="43"/>
        <v>86</v>
      </c>
      <c r="C140" s="1">
        <v>1E-3</v>
      </c>
      <c r="D140" s="1">
        <v>-3.5000000000000003E-2</v>
      </c>
      <c r="E140" s="1">
        <v>2E-3</v>
      </c>
      <c r="F140" s="1">
        <v>7.0000000000000001E-3</v>
      </c>
      <c r="G140" s="1">
        <v>2E-3</v>
      </c>
      <c r="H140" s="1">
        <v>2E-3</v>
      </c>
      <c r="I140" s="1">
        <v>3.0000000000000001E-3</v>
      </c>
      <c r="J140" s="1">
        <v>-1E-3</v>
      </c>
      <c r="K140" s="1">
        <v>3.0000000000000001E-3</v>
      </c>
      <c r="L140" s="1">
        <v>1.0999999999999999E-2</v>
      </c>
      <c r="M140" s="1">
        <v>-2.9000000000000001E-2</v>
      </c>
      <c r="N140" s="1">
        <v>1E-3</v>
      </c>
      <c r="O140" s="1">
        <v>2E-3</v>
      </c>
      <c r="P140" s="1">
        <v>3.0000000000000001E-3</v>
      </c>
      <c r="Q140" s="1">
        <v>1E-3</v>
      </c>
      <c r="R140" s="1">
        <v>2E-3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</row>
    <row r="141" spans="1:29" x14ac:dyDescent="0.3">
      <c r="A141" s="1">
        <v>87</v>
      </c>
      <c r="B141" s="10">
        <f t="shared" si="43"/>
        <v>88</v>
      </c>
      <c r="C141" s="1">
        <v>0</v>
      </c>
      <c r="D141" s="1">
        <v>-5.0000000000000001E-3</v>
      </c>
      <c r="E141" s="1">
        <v>0</v>
      </c>
      <c r="F141" s="1">
        <v>-1E-3</v>
      </c>
      <c r="G141" s="1">
        <v>-2E-3</v>
      </c>
      <c r="H141" s="1">
        <v>-2E-3</v>
      </c>
      <c r="I141" s="1">
        <v>0.01</v>
      </c>
      <c r="J141" s="1">
        <v>-1E-3</v>
      </c>
      <c r="K141" s="1">
        <v>-1E-3</v>
      </c>
      <c r="L141" s="1">
        <v>-3.0000000000000001E-3</v>
      </c>
      <c r="M141" s="1">
        <v>-8.0000000000000002E-3</v>
      </c>
      <c r="N141" s="1">
        <v>8.9999999999999993E-3</v>
      </c>
      <c r="O141" s="1">
        <v>0</v>
      </c>
      <c r="P141" s="1">
        <v>-8.9999999999999993E-3</v>
      </c>
      <c r="Q141" s="1">
        <v>-3.0000000000000001E-3</v>
      </c>
      <c r="R141" s="1">
        <v>-1E-3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</row>
    <row r="142" spans="1:29" x14ac:dyDescent="0.3">
      <c r="A142" s="1">
        <v>89</v>
      </c>
      <c r="B142" s="10">
        <f t="shared" si="43"/>
        <v>90</v>
      </c>
      <c r="C142" s="1">
        <v>0</v>
      </c>
      <c r="D142" s="1">
        <v>0</v>
      </c>
      <c r="E142" s="1">
        <v>0</v>
      </c>
      <c r="F142" s="1">
        <v>-1E-3</v>
      </c>
      <c r="G142" s="1">
        <v>-1E-3</v>
      </c>
      <c r="H142" s="1">
        <v>-1.6E-2</v>
      </c>
      <c r="I142" s="1">
        <v>7.0000000000000001E-3</v>
      </c>
      <c r="J142" s="1">
        <v>-3.0000000000000001E-3</v>
      </c>
      <c r="K142" s="1">
        <v>-0.01</v>
      </c>
      <c r="L142" s="1">
        <v>8.9999999999999993E-3</v>
      </c>
      <c r="M142" s="1">
        <v>-1.7999999999999999E-2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</row>
    <row r="143" spans="1:29" x14ac:dyDescent="0.3">
      <c r="A143" s="1">
        <v>90</v>
      </c>
      <c r="B143" s="10">
        <f t="shared" si="43"/>
        <v>91</v>
      </c>
      <c r="C143" s="1">
        <v>0</v>
      </c>
      <c r="D143" s="1">
        <v>-1E-3</v>
      </c>
      <c r="E143" s="1">
        <v>0</v>
      </c>
      <c r="F143" s="1">
        <v>-1E-3</v>
      </c>
      <c r="G143" s="1">
        <v>0</v>
      </c>
      <c r="H143" s="1">
        <v>-0.17899999999999999</v>
      </c>
      <c r="I143" s="1">
        <v>-8.9999999999999993E-3</v>
      </c>
      <c r="J143" s="1">
        <v>-1.6E-2</v>
      </c>
      <c r="K143" s="1">
        <v>0</v>
      </c>
      <c r="L143" s="1">
        <v>3.0000000000000001E-3</v>
      </c>
      <c r="M143" s="1">
        <v>0.02</v>
      </c>
      <c r="N143" s="1">
        <v>0</v>
      </c>
      <c r="O143" s="1">
        <v>1E-3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</row>
    <row r="144" spans="1:29" x14ac:dyDescent="0.3">
      <c r="A144" s="1">
        <v>91</v>
      </c>
      <c r="B144" s="10">
        <f t="shared" si="43"/>
        <v>92</v>
      </c>
      <c r="C144" s="1">
        <v>0</v>
      </c>
      <c r="D144" s="1">
        <v>-2E-3</v>
      </c>
      <c r="E144" s="1">
        <v>0</v>
      </c>
      <c r="F144" s="1">
        <v>-1E-3</v>
      </c>
      <c r="G144" s="1">
        <v>-1E-3</v>
      </c>
      <c r="H144" s="1">
        <v>-8.5000000000000006E-2</v>
      </c>
      <c r="I144" s="1">
        <v>-1.0999999999999999E-2</v>
      </c>
      <c r="J144" s="1">
        <v>-8.9999999999999993E-3</v>
      </c>
      <c r="K144" s="1">
        <v>-2.8000000000000001E-2</v>
      </c>
      <c r="L144" s="1">
        <v>-1.0999999999999999E-2</v>
      </c>
      <c r="M144" s="1">
        <v>-0.16</v>
      </c>
      <c r="N144" s="1">
        <v>-5.0000000000000001E-3</v>
      </c>
      <c r="O144" s="1">
        <v>0</v>
      </c>
      <c r="P144" s="1">
        <v>1E-3</v>
      </c>
      <c r="Q144" s="1">
        <v>0</v>
      </c>
      <c r="R144" s="1">
        <v>1E-3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</row>
    <row r="145" spans="1:29" x14ac:dyDescent="0.3">
      <c r="A145" s="1">
        <v>96</v>
      </c>
      <c r="B145" s="10">
        <f t="shared" si="43"/>
        <v>97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-4.0000000000000001E-3</v>
      </c>
      <c r="O145" s="1">
        <v>-1.2E-2</v>
      </c>
      <c r="P145" s="1">
        <v>-0.12</v>
      </c>
      <c r="Q145" s="1">
        <v>-1.9E-2</v>
      </c>
      <c r="R145" s="1">
        <v>-8.0000000000000002E-3</v>
      </c>
      <c r="S145" s="1">
        <v>-2E-3</v>
      </c>
      <c r="T145" s="1">
        <v>-4.0000000000000001E-3</v>
      </c>
      <c r="U145" s="1">
        <v>-1E-3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</row>
    <row r="146" spans="1:29" x14ac:dyDescent="0.3">
      <c r="A146" s="1">
        <v>97</v>
      </c>
      <c r="B146" s="10">
        <f t="shared" si="43"/>
        <v>98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1E-3</v>
      </c>
      <c r="O146" s="1">
        <v>1E-3</v>
      </c>
      <c r="P146" s="1">
        <v>-4.0000000000000001E-3</v>
      </c>
      <c r="Q146" s="1">
        <v>8.9999999999999993E-3</v>
      </c>
      <c r="R146" s="1">
        <v>-1E-3</v>
      </c>
      <c r="S146" s="1">
        <v>-1E-3</v>
      </c>
      <c r="T146" s="1">
        <v>-3.0000000000000001E-3</v>
      </c>
      <c r="U146" s="1">
        <v>1E-3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</row>
    <row r="147" spans="1:29" x14ac:dyDescent="0.3">
      <c r="A147" s="1">
        <v>98</v>
      </c>
      <c r="B147" s="10">
        <f t="shared" si="43"/>
        <v>99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-1E-3</v>
      </c>
      <c r="O147" s="1">
        <v>-6.0000000000000001E-3</v>
      </c>
      <c r="P147" s="1">
        <v>-0.02</v>
      </c>
      <c r="Q147" s="1">
        <v>-5.0000000000000001E-3</v>
      </c>
      <c r="R147" s="1">
        <v>-4.0000000000000001E-3</v>
      </c>
      <c r="S147" s="1">
        <v>-6.0000000000000001E-3</v>
      </c>
      <c r="T147" s="1">
        <v>-3.6999999999999998E-2</v>
      </c>
      <c r="U147" s="1">
        <v>-4.0000000000000001E-3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</row>
    <row r="148" spans="1:29" x14ac:dyDescent="0.3">
      <c r="A148" s="1">
        <v>102</v>
      </c>
      <c r="B148" s="10">
        <f t="shared" si="43"/>
        <v>103</v>
      </c>
      <c r="C148" s="1">
        <v>-1E-3</v>
      </c>
      <c r="D148" s="1">
        <v>-1E-3</v>
      </c>
      <c r="E148" s="1">
        <v>-2E-3</v>
      </c>
      <c r="F148" s="1">
        <v>0</v>
      </c>
      <c r="G148" s="1">
        <v>-2E-3</v>
      </c>
      <c r="H148" s="1">
        <v>0</v>
      </c>
      <c r="I148" s="1">
        <v>0</v>
      </c>
      <c r="J148" s="1">
        <v>0</v>
      </c>
      <c r="K148" s="1">
        <v>-7.0000000000000001E-3</v>
      </c>
      <c r="L148" s="1">
        <v>-2E-3</v>
      </c>
      <c r="M148" s="1">
        <v>-1E-3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1E-3</v>
      </c>
      <c r="W148" s="1">
        <v>-2E-3</v>
      </c>
      <c r="X148" s="1">
        <v>0</v>
      </c>
      <c r="Y148" s="1">
        <v>0</v>
      </c>
      <c r="Z148" s="1">
        <v>3.0000000000000001E-3</v>
      </c>
      <c r="AA148" s="1">
        <v>1E-3</v>
      </c>
      <c r="AB148" s="1">
        <v>1E-3</v>
      </c>
      <c r="AC148" s="1">
        <v>1E-3</v>
      </c>
    </row>
    <row r="149" spans="1:29" x14ac:dyDescent="0.3">
      <c r="A149" s="1">
        <v>104</v>
      </c>
      <c r="B149" s="10">
        <f t="shared" si="43"/>
        <v>105</v>
      </c>
      <c r="C149" s="1">
        <v>0</v>
      </c>
      <c r="D149" s="1">
        <v>0</v>
      </c>
      <c r="E149" s="1">
        <v>5.0000000000000001E-3</v>
      </c>
      <c r="F149" s="1">
        <v>-4.0000000000000001E-3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1E-3</v>
      </c>
      <c r="X149" s="1">
        <v>0</v>
      </c>
      <c r="Y149" s="1">
        <v>0</v>
      </c>
      <c r="Z149" s="1">
        <v>0</v>
      </c>
      <c r="AA149" s="1">
        <v>7.0000000000000001E-3</v>
      </c>
      <c r="AB149" s="1">
        <v>0.01</v>
      </c>
      <c r="AC149" s="1">
        <v>-8.0000000000000002E-3</v>
      </c>
    </row>
    <row r="150" spans="1:29" x14ac:dyDescent="0.3">
      <c r="A150" s="1">
        <v>106</v>
      </c>
      <c r="B150" s="10">
        <f t="shared" si="43"/>
        <v>107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1E-3</v>
      </c>
      <c r="X150" s="1">
        <v>0</v>
      </c>
      <c r="Y150" s="1">
        <v>0</v>
      </c>
      <c r="Z150" s="1">
        <v>-2E-3</v>
      </c>
      <c r="AA150" s="1">
        <v>-2.7E-2</v>
      </c>
      <c r="AB150" s="1">
        <v>0</v>
      </c>
      <c r="AC150" s="1">
        <v>4.0000000000000001E-3</v>
      </c>
    </row>
    <row r="151" spans="1:29" x14ac:dyDescent="0.3">
      <c r="A151" s="1">
        <v>107</v>
      </c>
      <c r="B151" s="10">
        <f t="shared" si="43"/>
        <v>108</v>
      </c>
      <c r="C151" s="1">
        <v>0</v>
      </c>
      <c r="D151" s="1">
        <v>0</v>
      </c>
      <c r="E151" s="1">
        <v>1E-3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-4.0000000000000001E-3</v>
      </c>
      <c r="AB151" s="1">
        <v>5.0000000000000001E-3</v>
      </c>
      <c r="AC151" s="1">
        <v>5.0000000000000001E-3</v>
      </c>
    </row>
    <row r="152" spans="1:29" x14ac:dyDescent="0.3">
      <c r="A152" s="1">
        <v>108</v>
      </c>
      <c r="B152" s="10">
        <f t="shared" si="43"/>
        <v>109</v>
      </c>
      <c r="C152" s="1">
        <v>0</v>
      </c>
      <c r="D152" s="1">
        <v>0</v>
      </c>
      <c r="E152" s="1">
        <v>3.0000000000000001E-3</v>
      </c>
      <c r="F152" s="1">
        <v>0</v>
      </c>
      <c r="G152" s="1">
        <v>1E-3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-5.0000000000000001E-3</v>
      </c>
      <c r="AB152" s="1">
        <v>-3.0000000000000001E-3</v>
      </c>
      <c r="AC152" s="1">
        <v>1E-3</v>
      </c>
    </row>
    <row r="153" spans="1:29" x14ac:dyDescent="0.3">
      <c r="A153" s="1">
        <v>113</v>
      </c>
      <c r="B153" s="10">
        <f t="shared" si="43"/>
        <v>114</v>
      </c>
      <c r="C153" s="1">
        <v>0</v>
      </c>
      <c r="D153" s="1">
        <v>0</v>
      </c>
      <c r="E153" s="1">
        <v>1.7999999999999999E-2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1.4999999999999999E-2</v>
      </c>
      <c r="W153" s="1">
        <v>-1E-3</v>
      </c>
      <c r="X153" s="1">
        <v>0</v>
      </c>
      <c r="Y153" s="1">
        <v>0</v>
      </c>
      <c r="Z153" s="1">
        <v>0</v>
      </c>
      <c r="AA153" s="1">
        <v>-4.0000000000000001E-3</v>
      </c>
      <c r="AB153" s="1">
        <v>-2E-3</v>
      </c>
      <c r="AC153" s="1">
        <v>-1.4E-2</v>
      </c>
    </row>
    <row r="154" spans="1:29" x14ac:dyDescent="0.3">
      <c r="A154" s="1">
        <v>114</v>
      </c>
      <c r="B154" s="10">
        <f t="shared" si="43"/>
        <v>115</v>
      </c>
      <c r="C154" s="1">
        <v>-1E-3</v>
      </c>
      <c r="D154" s="1">
        <v>-1E-3</v>
      </c>
      <c r="E154" s="1">
        <v>-1E-3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7.0000000000000001E-3</v>
      </c>
      <c r="W154" s="1">
        <v>-1E-3</v>
      </c>
      <c r="X154" s="1">
        <v>0</v>
      </c>
      <c r="Y154" s="1">
        <v>0</v>
      </c>
      <c r="Z154" s="1">
        <v>0</v>
      </c>
      <c r="AA154" s="1">
        <v>-0.01</v>
      </c>
      <c r="AB154" s="1">
        <v>-6.0000000000000001E-3</v>
      </c>
      <c r="AC154" s="1">
        <v>-0.05</v>
      </c>
    </row>
    <row r="155" spans="1:29" x14ac:dyDescent="0.3">
      <c r="A155" s="1">
        <v>115</v>
      </c>
      <c r="B155" s="10">
        <f t="shared" si="43"/>
        <v>116</v>
      </c>
      <c r="C155" s="1">
        <v>0</v>
      </c>
      <c r="D155" s="1">
        <v>0</v>
      </c>
      <c r="E155" s="1">
        <v>-4.1000000000000002E-2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5.0000000000000001E-3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-1E-3</v>
      </c>
      <c r="AC155" s="1">
        <v>-3.0000000000000001E-3</v>
      </c>
    </row>
    <row r="156" spans="1:29" x14ac:dyDescent="0.3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H157" s="1"/>
      <c r="I157" s="53" t="s">
        <v>91</v>
      </c>
      <c r="J157" s="4">
        <f>MAX(ABS(MIN(C129:AC155)),MAX(C129:AC155))</f>
        <v>0.17899999999999999</v>
      </c>
      <c r="K157" s="1"/>
      <c r="L157" s="1"/>
      <c r="M157" s="1"/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3" t="s">
        <v>11</v>
      </c>
      <c r="C158" s="1"/>
      <c r="D158" s="1"/>
      <c r="E158" s="1"/>
      <c r="F158" s="1"/>
      <c r="K158" s="15"/>
    </row>
    <row r="159" spans="1:29" x14ac:dyDescent="0.3">
      <c r="A159" s="22" t="s">
        <v>12</v>
      </c>
      <c r="B159" s="5" t="s">
        <v>13</v>
      </c>
      <c r="C159" s="16" t="s">
        <v>14</v>
      </c>
      <c r="D159" s="16" t="s">
        <v>15</v>
      </c>
      <c r="E159" s="16" t="s">
        <v>16</v>
      </c>
      <c r="F159" s="19"/>
    </row>
    <row r="160" spans="1:29" x14ac:dyDescent="0.3">
      <c r="A160" s="22">
        <f>AVERAGE(F67,F100)</f>
        <v>-9.1269999999999989</v>
      </c>
      <c r="B160" s="5">
        <f>AVERAGE(H69,H70,I70,H102,H103,I103)</f>
        <v>-12.926833333333335</v>
      </c>
      <c r="C160" s="16">
        <f>AVERAGE(K72,K73,L73,K105,K106,L106)</f>
        <v>-12.918166666666666</v>
      </c>
      <c r="D160" s="16">
        <f>AVERAGE(P77,P78,Q78,X85,X86,Y86,P110,P111,Q111,X118,X119,Y119)</f>
        <v>-12.921833333333334</v>
      </c>
      <c r="E160" s="16">
        <f>AVERAGE(S80,S81,T81,AA88,AA89,AB89,S113,S114,T114,AA121,AA122,AB122)</f>
        <v>-10.600166666666668</v>
      </c>
      <c r="F160" s="1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3" t="s">
        <v>17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26" t="s">
        <v>18</v>
      </c>
      <c r="B163" s="25" t="s">
        <v>19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26">
        <f>AVERAGE(N75,V83,N108,V116)</f>
        <v>8.1750000000000007</v>
      </c>
      <c r="B164" s="25">
        <f>AVERAGE(W117:W119,O109:O111,W84:W86,O76:O78)</f>
        <v>7.0305833333333325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1" t="s">
        <v>20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29" t="s">
        <v>21</v>
      </c>
      <c r="B167" s="31" t="s">
        <v>22</v>
      </c>
      <c r="C167" s="33" t="s">
        <v>23</v>
      </c>
      <c r="D167" s="33" t="s">
        <v>24</v>
      </c>
      <c r="E167" s="33" t="s">
        <v>25</v>
      </c>
      <c r="F167" s="32" t="s">
        <v>38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29">
        <f>AVERAGE(C64,C65,C97:C98)</f>
        <v>0.89075000000000004</v>
      </c>
      <c r="B168" s="31">
        <f>AVERAGE(D65,D98)</f>
        <v>0.69099999999999995</v>
      </c>
      <c r="C168" s="33">
        <f>AVERAGE(F68:F70,F101:F103,G71:G73,G104:G106)</f>
        <v>0.12816666666666668</v>
      </c>
      <c r="D168" s="33">
        <f>AVERAGE(F71:F73,G68:G70,F104:F106,G101:G103)</f>
        <v>-8.9083333333333348E-2</v>
      </c>
      <c r="E168" s="33">
        <f>AVERAGE(H71:J73,H104:J106)</f>
        <v>0.24644444444444449</v>
      </c>
      <c r="F168" s="35">
        <f>AVERAGE(N76:N78,V84:V86,N109:N111,V117:V119)</f>
        <v>-0.19341666666666668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x14ac:dyDescent="0.3">
      <c r="A169" s="10"/>
      <c r="B169" s="1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x14ac:dyDescent="0.3">
      <c r="A170" s="10"/>
      <c r="B170" s="1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x14ac:dyDescent="0.3">
      <c r="A171" s="10"/>
      <c r="B171" s="1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3">
      <c r="A172" s="10"/>
      <c r="B172" s="1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3">
      <c r="A173" s="10"/>
      <c r="B173" s="1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3">
      <c r="A174" s="10"/>
      <c r="B174" s="1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3">
      <c r="A175" s="10"/>
      <c r="B175" s="1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3">
      <c r="A176" s="10"/>
      <c r="B176" s="1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3">
      <c r="A177" s="10"/>
      <c r="B177" s="1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3">
      <c r="A178" s="10"/>
      <c r="B178" s="1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3">
      <c r="A179" s="10"/>
      <c r="B179" s="1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3">
      <c r="A180" s="10"/>
      <c r="B180" s="1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3">
      <c r="A181" s="10"/>
      <c r="B181" s="1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3">
      <c r="A182" s="10"/>
      <c r="B182" s="1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3">
      <c r="A183" s="10"/>
      <c r="B183" s="1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3">
      <c r="A184" s="10"/>
      <c r="B184" s="1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3">
      <c r="A185" s="10"/>
      <c r="B185" s="1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3">
      <c r="A186" s="10"/>
      <c r="B186" s="1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3">
      <c r="A187" s="10"/>
      <c r="B187" s="1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3">
      <c r="A188" s="10"/>
      <c r="B188" s="1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92" spans="1:29" x14ac:dyDescent="0.3">
      <c r="G192" s="1"/>
    </row>
    <row r="193" spans="7:10" x14ac:dyDescent="0.3">
      <c r="G193" s="19"/>
    </row>
    <row r="194" spans="7:10" x14ac:dyDescent="0.3">
      <c r="G194" s="19"/>
    </row>
    <row r="195" spans="7:10" x14ac:dyDescent="0.3">
      <c r="G195" s="1"/>
    </row>
    <row r="196" spans="7:10" x14ac:dyDescent="0.3">
      <c r="G196" s="1"/>
    </row>
    <row r="197" spans="7:10" x14ac:dyDescent="0.3">
      <c r="G197" s="1"/>
    </row>
    <row r="198" spans="7:10" x14ac:dyDescent="0.3">
      <c r="G198" s="1"/>
    </row>
    <row r="199" spans="7:10" x14ac:dyDescent="0.3">
      <c r="G199" s="1"/>
    </row>
    <row r="200" spans="7:10" x14ac:dyDescent="0.3">
      <c r="G200" s="1"/>
    </row>
    <row r="201" spans="7:10" x14ac:dyDescent="0.3">
      <c r="J201" s="19"/>
    </row>
    <row r="202" spans="7:10" x14ac:dyDescent="0.3">
      <c r="J202" s="41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D812B-211C-4323-B86D-A158DE37B204}">
  <dimension ref="A1:AC168"/>
  <sheetViews>
    <sheetView topLeftCell="A61" workbookViewId="0">
      <selection activeCell="B91" sqref="A91:B91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9">
        <v>1</v>
      </c>
      <c r="B3" s="9">
        <f>A3+1</f>
        <v>2</v>
      </c>
      <c r="C3" s="4">
        <v>23.106000000000002</v>
      </c>
      <c r="D3" s="4">
        <f>AVERAGE(C3,C31)</f>
        <v>23.103999999999999</v>
      </c>
      <c r="E3" s="4">
        <f>AVERAGE(C3,C31)</f>
        <v>23.103999999999999</v>
      </c>
      <c r="F3" s="4">
        <f>31.732-D3</f>
        <v>8.6280000000000001</v>
      </c>
      <c r="G3" s="4">
        <f>31.732-E3</f>
        <v>8.6280000000000001</v>
      </c>
      <c r="H3" s="40">
        <v>8.2200000000000006</v>
      </c>
      <c r="I3" s="39">
        <v>8.2899999999999991</v>
      </c>
      <c r="J3" s="7">
        <f t="shared" ref="J3:J16" si="0">D3*(-0.9311)+29.338</f>
        <v>7.8258656000000002</v>
      </c>
      <c r="K3" s="7">
        <f t="shared" ref="K3:K16" si="1">E3*(-0.948)+29.796</f>
        <v>7.8934080000000009</v>
      </c>
      <c r="L3" s="8"/>
      <c r="M3" s="8"/>
      <c r="N3" s="9">
        <v>0</v>
      </c>
      <c r="O3" s="9">
        <f>N3+1</f>
        <v>1</v>
      </c>
      <c r="P3" s="4">
        <v>43.917000000000002</v>
      </c>
      <c r="Q3" s="4">
        <f>AVERAGE(P3,P25)</f>
        <v>43.932000000000002</v>
      </c>
      <c r="R3" s="4">
        <f>190.298-Q3</f>
        <v>146.36599999999999</v>
      </c>
      <c r="S3" s="40">
        <v>129.679</v>
      </c>
      <c r="T3" s="6">
        <f t="shared" ref="T3:T17" si="2">Q3*(-0.9363)+171.43</f>
        <v>130.29646840000001</v>
      </c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">
      <c r="A4" s="9">
        <v>4</v>
      </c>
      <c r="B4" s="9">
        <f t="shared" ref="B4:B57" si="3">A4+1</f>
        <v>5</v>
      </c>
      <c r="C4" s="4">
        <v>22.71</v>
      </c>
      <c r="D4" s="4">
        <f>AVERAGE(C4:C5,C32,C33)</f>
        <v>22.614750000000001</v>
      </c>
      <c r="E4" s="4">
        <f>AVERAGE(C4:C5,C32,C33)</f>
        <v>22.614750000000001</v>
      </c>
      <c r="F4" s="4">
        <f>31.732-D4</f>
        <v>9.1172499999999985</v>
      </c>
      <c r="G4" s="4">
        <f t="shared" ref="G4:G19" si="4">31.732-E4</f>
        <v>9.1172499999999985</v>
      </c>
      <c r="H4" s="40">
        <v>8.19</v>
      </c>
      <c r="I4" s="39">
        <v>8.2899999999999991</v>
      </c>
      <c r="J4" s="7">
        <f t="shared" si="0"/>
        <v>8.2814062749999984</v>
      </c>
      <c r="K4" s="7">
        <f t="shared" si="1"/>
        <v>8.3572169999999986</v>
      </c>
      <c r="L4" s="8"/>
      <c r="M4" s="8"/>
      <c r="N4" s="9">
        <v>2</v>
      </c>
      <c r="O4" s="9">
        <f t="shared" ref="O4:O45" si="5">N4+1</f>
        <v>3</v>
      </c>
      <c r="P4" s="4">
        <v>44.174999999999997</v>
      </c>
      <c r="Q4" s="4">
        <f>AVERAGE(P4,P8,P26,P30)</f>
        <v>42.314999999999998</v>
      </c>
      <c r="R4" s="4">
        <f t="shared" ref="R4:R18" si="6">190.298-Q4</f>
        <v>147.983</v>
      </c>
      <c r="S4" s="40">
        <v>134.90299999999999</v>
      </c>
      <c r="T4" s="6">
        <f t="shared" si="2"/>
        <v>131.81046550000002</v>
      </c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9">
        <v>7</v>
      </c>
      <c r="B5" s="9">
        <f t="shared" si="3"/>
        <v>8</v>
      </c>
      <c r="C5" s="4">
        <v>22.521999999999998</v>
      </c>
      <c r="D5" s="4"/>
      <c r="E5" s="4"/>
      <c r="F5" s="4"/>
      <c r="G5" s="4"/>
      <c r="H5" s="40"/>
      <c r="I5" s="39"/>
      <c r="J5" s="7"/>
      <c r="K5" s="7"/>
      <c r="L5" s="8"/>
      <c r="M5" s="8"/>
      <c r="N5" s="9">
        <v>3</v>
      </c>
      <c r="O5" s="9">
        <f t="shared" si="5"/>
        <v>4</v>
      </c>
      <c r="P5" s="4">
        <v>42.146999999999998</v>
      </c>
      <c r="Q5" s="4">
        <f>AVERAGE(P5,P7,P27,P29)</f>
        <v>43.794250000000005</v>
      </c>
      <c r="R5" s="4">
        <f t="shared" si="6"/>
        <v>146.50375</v>
      </c>
      <c r="S5" s="40">
        <v>129.083</v>
      </c>
      <c r="T5" s="6">
        <f t="shared" si="2"/>
        <v>130.42544372500001</v>
      </c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9">
        <v>14</v>
      </c>
      <c r="B6" s="9">
        <f t="shared" si="3"/>
        <v>15</v>
      </c>
      <c r="C6" s="4">
        <v>26.937999999999999</v>
      </c>
      <c r="D6" s="4">
        <f>AVERAGE(C6,C34)</f>
        <v>26.938499999999998</v>
      </c>
      <c r="E6" s="4">
        <f>AVERAGE(C6,C7,C34,C35)</f>
        <v>27.023000000000003</v>
      </c>
      <c r="F6" s="4">
        <f t="shared" ref="F6:F19" si="7">31.732-D6</f>
        <v>4.7935000000000016</v>
      </c>
      <c r="G6" s="4">
        <f t="shared" si="4"/>
        <v>4.7089999999999961</v>
      </c>
      <c r="H6" s="40">
        <v>4.1900000000000004</v>
      </c>
      <c r="I6" s="39">
        <v>4.16</v>
      </c>
      <c r="J6" s="7">
        <f t="shared" si="0"/>
        <v>4.2555626500000017</v>
      </c>
      <c r="K6" s="7">
        <f t="shared" si="1"/>
        <v>4.1781959999999962</v>
      </c>
      <c r="L6" s="8"/>
      <c r="M6" s="8"/>
      <c r="N6" s="9">
        <v>5</v>
      </c>
      <c r="O6" s="9">
        <f t="shared" si="5"/>
        <v>6</v>
      </c>
      <c r="P6" s="4">
        <v>47.551000000000002</v>
      </c>
      <c r="Q6" s="4">
        <f>AVERAGE(P6,P28)</f>
        <v>47.525000000000006</v>
      </c>
      <c r="R6" s="4">
        <f t="shared" si="6"/>
        <v>142.773</v>
      </c>
      <c r="S6" s="40">
        <v>128.334</v>
      </c>
      <c r="T6" s="6">
        <f t="shared" si="2"/>
        <v>126.9323425</v>
      </c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">
      <c r="A7" s="9">
        <v>15</v>
      </c>
      <c r="B7" s="9">
        <f t="shared" si="3"/>
        <v>16</v>
      </c>
      <c r="C7" s="4">
        <v>27.111999999999998</v>
      </c>
      <c r="D7" s="4">
        <f>AVERAGE(C7,C35)</f>
        <v>27.107500000000002</v>
      </c>
      <c r="E7" s="4"/>
      <c r="F7" s="4">
        <f t="shared" si="7"/>
        <v>4.6244999999999976</v>
      </c>
      <c r="G7" s="4"/>
      <c r="H7" s="40">
        <v>4.17</v>
      </c>
      <c r="I7" s="39"/>
      <c r="J7" s="7">
        <f t="shared" si="0"/>
        <v>4.0982067499999992</v>
      </c>
      <c r="K7" s="7"/>
      <c r="L7" s="8"/>
      <c r="M7" s="8"/>
      <c r="N7" s="9">
        <v>6</v>
      </c>
      <c r="O7" s="9">
        <f t="shared" si="5"/>
        <v>7</v>
      </c>
      <c r="P7" s="4">
        <v>45.475000000000001</v>
      </c>
      <c r="Q7" s="4"/>
      <c r="R7" s="4"/>
      <c r="S7" s="40"/>
      <c r="T7" s="6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">
      <c r="A8" s="9">
        <v>17</v>
      </c>
      <c r="B8" s="9">
        <f t="shared" si="3"/>
        <v>18</v>
      </c>
      <c r="C8" s="4">
        <v>29.984999999999999</v>
      </c>
      <c r="D8" s="4">
        <f>AVERAGE(C8:C10,C36:C38)</f>
        <v>29.857499999999998</v>
      </c>
      <c r="E8" s="4">
        <f>AVERAGE(C8:C10,C36:C38)</f>
        <v>29.857499999999998</v>
      </c>
      <c r="F8" s="4">
        <f>31.732-D8</f>
        <v>1.8745000000000012</v>
      </c>
      <c r="G8" s="4">
        <f>31.732-E8</f>
        <v>1.8745000000000012</v>
      </c>
      <c r="H8" s="40">
        <v>1.42</v>
      </c>
      <c r="I8" s="39">
        <v>1.41</v>
      </c>
      <c r="J8" s="7">
        <f t="shared" si="0"/>
        <v>1.5376817500000008</v>
      </c>
      <c r="K8" s="7">
        <f t="shared" si="1"/>
        <v>1.4910900000000034</v>
      </c>
      <c r="L8" s="8"/>
      <c r="M8" s="8"/>
      <c r="N8" s="9">
        <v>8</v>
      </c>
      <c r="O8" s="9">
        <f t="shared" si="5"/>
        <v>9</v>
      </c>
      <c r="P8" s="4">
        <v>40.468000000000004</v>
      </c>
      <c r="Q8" s="4"/>
      <c r="R8" s="4"/>
      <c r="S8" s="40"/>
      <c r="T8" s="6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">
      <c r="A9" s="9">
        <v>18</v>
      </c>
      <c r="B9" s="9">
        <f t="shared" si="3"/>
        <v>19</v>
      </c>
      <c r="C9" s="4">
        <v>29.852</v>
      </c>
      <c r="D9" s="4"/>
      <c r="E9" s="4"/>
      <c r="F9" s="4"/>
      <c r="G9" s="4"/>
      <c r="H9" s="40"/>
      <c r="I9" s="39"/>
      <c r="J9" s="7"/>
      <c r="K9" s="7"/>
      <c r="L9" s="8"/>
      <c r="M9" s="8"/>
      <c r="N9" s="9">
        <v>10</v>
      </c>
      <c r="O9" s="9">
        <f t="shared" si="5"/>
        <v>11</v>
      </c>
      <c r="P9" s="4">
        <v>9.8040000000000003</v>
      </c>
      <c r="Q9" s="4">
        <f>AVERAGE(P9,P31)</f>
        <v>9.8070000000000004</v>
      </c>
      <c r="R9" s="4">
        <f t="shared" si="6"/>
        <v>180.49100000000001</v>
      </c>
      <c r="S9" s="40">
        <v>161.78100000000001</v>
      </c>
      <c r="T9" s="6">
        <f t="shared" si="2"/>
        <v>162.2477059</v>
      </c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">
      <c r="A10" s="9">
        <v>19</v>
      </c>
      <c r="B10" s="9">
        <f t="shared" si="3"/>
        <v>20</v>
      </c>
      <c r="C10" s="4">
        <v>29.748999999999999</v>
      </c>
      <c r="D10" s="4"/>
      <c r="E10" s="4"/>
      <c r="F10" s="4"/>
      <c r="G10" s="4"/>
      <c r="H10" s="40"/>
      <c r="I10" s="39"/>
      <c r="J10" s="7"/>
      <c r="K10" s="7"/>
      <c r="L10" s="8"/>
      <c r="M10" s="8"/>
      <c r="N10" s="9">
        <v>12</v>
      </c>
      <c r="O10" s="9">
        <f t="shared" si="5"/>
        <v>13</v>
      </c>
      <c r="P10" s="4">
        <v>110.59699999999999</v>
      </c>
      <c r="Q10" s="4">
        <f>AVERAGE(P10,P32)</f>
        <v>110.586</v>
      </c>
      <c r="R10" s="4">
        <f t="shared" si="6"/>
        <v>79.712000000000003</v>
      </c>
      <c r="S10" s="40">
        <v>67.471999999999994</v>
      </c>
      <c r="T10" s="6">
        <f t="shared" si="2"/>
        <v>67.888328200000004</v>
      </c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">
      <c r="A11" s="9">
        <v>21</v>
      </c>
      <c r="B11" s="9">
        <f t="shared" si="3"/>
        <v>22</v>
      </c>
      <c r="C11" s="4">
        <v>30.13</v>
      </c>
      <c r="D11" s="4">
        <f>AVERAGE(C11:C13,C39:C41)</f>
        <v>30.193166666666666</v>
      </c>
      <c r="E11" s="4">
        <f>AVERAGE(C11:C13,C39:C41)</f>
        <v>30.193166666666666</v>
      </c>
      <c r="F11" s="4">
        <f t="shared" si="7"/>
        <v>1.5388333333333328</v>
      </c>
      <c r="G11" s="4">
        <f t="shared" si="4"/>
        <v>1.5388333333333328</v>
      </c>
      <c r="H11" s="40">
        <v>1.53</v>
      </c>
      <c r="I11" s="39">
        <v>1.4650000000000001</v>
      </c>
      <c r="J11" s="7">
        <f t="shared" si="0"/>
        <v>1.225142516666665</v>
      </c>
      <c r="K11" s="7">
        <f t="shared" si="1"/>
        <v>1.1728780000000008</v>
      </c>
      <c r="L11" s="8"/>
      <c r="M11" s="8"/>
      <c r="N11" s="9">
        <v>13</v>
      </c>
      <c r="O11" s="9">
        <f t="shared" si="5"/>
        <v>14</v>
      </c>
      <c r="P11" s="4">
        <v>99.253</v>
      </c>
      <c r="Q11" s="4">
        <f>AVERAGE(P11,P33)</f>
        <v>99.271000000000001</v>
      </c>
      <c r="R11" s="4">
        <f t="shared" si="6"/>
        <v>91.027000000000001</v>
      </c>
      <c r="S11" s="40">
        <v>79.352000000000004</v>
      </c>
      <c r="T11" s="6">
        <f t="shared" si="2"/>
        <v>78.482562700000003</v>
      </c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">
      <c r="A12" s="9">
        <v>22</v>
      </c>
      <c r="B12" s="9">
        <f t="shared" si="3"/>
        <v>23</v>
      </c>
      <c r="C12" s="4">
        <v>30.25</v>
      </c>
      <c r="D12" s="4"/>
      <c r="E12" s="4"/>
      <c r="F12" s="4"/>
      <c r="G12" s="4"/>
      <c r="H12" s="40"/>
      <c r="I12" s="39"/>
      <c r="J12" s="7"/>
      <c r="K12" s="7"/>
      <c r="L12" s="8"/>
      <c r="M12" s="8"/>
      <c r="N12" s="9">
        <v>16</v>
      </c>
      <c r="O12" s="9">
        <f t="shared" si="5"/>
        <v>17</v>
      </c>
      <c r="P12" s="4">
        <v>155.81299999999999</v>
      </c>
      <c r="Q12" s="4">
        <f>AVERAGE(P12,P34,P13,P35)</f>
        <v>155.26049999999998</v>
      </c>
      <c r="R12" s="4">
        <f t="shared" si="6"/>
        <v>35.037500000000023</v>
      </c>
      <c r="S12" s="40">
        <v>27.001999999999999</v>
      </c>
      <c r="T12" s="6">
        <f t="shared" si="2"/>
        <v>26.059593850000027</v>
      </c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">
      <c r="A13" s="9">
        <v>23</v>
      </c>
      <c r="B13" s="9">
        <f t="shared" si="3"/>
        <v>24</v>
      </c>
      <c r="C13" s="4">
        <v>30.204000000000001</v>
      </c>
      <c r="D13" s="4"/>
      <c r="E13" s="4"/>
      <c r="F13" s="4"/>
      <c r="G13" s="4"/>
      <c r="H13" s="40"/>
      <c r="I13" s="39"/>
      <c r="J13" s="7"/>
      <c r="K13" s="7"/>
      <c r="L13" s="8"/>
      <c r="M13" s="8"/>
      <c r="N13" s="9">
        <v>20</v>
      </c>
      <c r="O13" s="9">
        <f t="shared" si="5"/>
        <v>21</v>
      </c>
      <c r="P13" s="4">
        <v>154.74799999999999</v>
      </c>
      <c r="Q13" s="4"/>
      <c r="R13" s="4"/>
      <c r="S13" s="40"/>
      <c r="T13" s="6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">
      <c r="A14" s="9">
        <v>27</v>
      </c>
      <c r="B14" s="9">
        <f t="shared" si="3"/>
        <v>28</v>
      </c>
      <c r="C14" s="4">
        <v>22.725999999999999</v>
      </c>
      <c r="D14" s="4">
        <f>AVERAGE(C14,C22,C42,C50)</f>
        <v>22.348250000000004</v>
      </c>
      <c r="E14" s="4">
        <f>AVERAGE(C14,C22,C42,C50)</f>
        <v>22.348250000000004</v>
      </c>
      <c r="F14" s="4">
        <f t="shared" si="7"/>
        <v>9.3837499999999956</v>
      </c>
      <c r="G14" s="4">
        <f t="shared" si="4"/>
        <v>9.3837499999999956</v>
      </c>
      <c r="H14" s="40">
        <v>8.1199999999999992</v>
      </c>
      <c r="I14" s="39">
        <v>7.6150000000000002</v>
      </c>
      <c r="J14" s="7">
        <f t="shared" si="0"/>
        <v>8.5295444249999974</v>
      </c>
      <c r="K14" s="7">
        <f t="shared" si="1"/>
        <v>8.6098589999999966</v>
      </c>
      <c r="L14" s="8"/>
      <c r="M14" s="8"/>
      <c r="N14" s="9">
        <v>24</v>
      </c>
      <c r="O14" s="9">
        <f t="shared" si="5"/>
        <v>25</v>
      </c>
      <c r="P14" s="4">
        <v>11.798999999999999</v>
      </c>
      <c r="Q14" s="4">
        <f>AVERAGE(P14,P19,P36,P41)</f>
        <v>9.6185000000000009</v>
      </c>
      <c r="R14" s="4">
        <f t="shared" si="6"/>
        <v>180.67949999999999</v>
      </c>
      <c r="S14" s="40">
        <v>166.965</v>
      </c>
      <c r="T14" s="6">
        <f t="shared" si="2"/>
        <v>162.42419845000001</v>
      </c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3">
      <c r="A15" s="9">
        <v>29</v>
      </c>
      <c r="B15" s="9">
        <f t="shared" si="3"/>
        <v>30</v>
      </c>
      <c r="C15" s="4">
        <v>25.817</v>
      </c>
      <c r="D15" s="4">
        <f>AVERAGE(C15,C23,C43,C51)</f>
        <v>25.853499999999997</v>
      </c>
      <c r="E15" s="4">
        <f>AVERAGE(C15,C23,C43,C51)</f>
        <v>25.853499999999997</v>
      </c>
      <c r="F15" s="4">
        <f t="shared" si="7"/>
        <v>5.8785000000000025</v>
      </c>
      <c r="G15" s="4">
        <f t="shared" si="4"/>
        <v>5.8785000000000025</v>
      </c>
      <c r="H15" s="40">
        <v>4.8600000000000003</v>
      </c>
      <c r="I15" s="39">
        <v>4.84</v>
      </c>
      <c r="J15" s="7">
        <f t="shared" si="0"/>
        <v>5.2658061500000031</v>
      </c>
      <c r="K15" s="7">
        <f t="shared" si="1"/>
        <v>5.2868820000000021</v>
      </c>
      <c r="L15" s="8"/>
      <c r="M15" s="8"/>
      <c r="N15" s="9">
        <v>28</v>
      </c>
      <c r="O15" s="9">
        <f t="shared" si="5"/>
        <v>29</v>
      </c>
      <c r="P15" s="4">
        <v>131.923</v>
      </c>
      <c r="Q15" s="4">
        <f>AVERAGE(P15,P20,P37,P42)</f>
        <v>131.73349999999999</v>
      </c>
      <c r="R15" s="4">
        <f t="shared" si="6"/>
        <v>58.56450000000001</v>
      </c>
      <c r="S15" s="40">
        <v>48.85</v>
      </c>
      <c r="T15" s="6">
        <f t="shared" si="2"/>
        <v>48.087923950000018</v>
      </c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3">
      <c r="A16" s="9">
        <v>31</v>
      </c>
      <c r="B16" s="9">
        <f t="shared" si="3"/>
        <v>32</v>
      </c>
      <c r="C16" s="4">
        <v>29.751999999999999</v>
      </c>
      <c r="D16" s="4">
        <f>AVERAGE(C16:C18,C24:C26,C44:C46, C52:C54)</f>
        <v>29.799750000000003</v>
      </c>
      <c r="E16" s="4">
        <f>AVERAGE(C16:C18,C24:C26,C44:C46, C52:C54)</f>
        <v>29.799750000000003</v>
      </c>
      <c r="F16" s="4">
        <f t="shared" si="7"/>
        <v>1.9322499999999962</v>
      </c>
      <c r="G16" s="4">
        <f t="shared" si="4"/>
        <v>1.9322499999999962</v>
      </c>
      <c r="H16" s="40">
        <v>1.61</v>
      </c>
      <c r="I16" s="39">
        <v>1.57</v>
      </c>
      <c r="J16" s="7">
        <f t="shared" si="0"/>
        <v>1.5914527749999969</v>
      </c>
      <c r="K16" s="7">
        <f t="shared" si="1"/>
        <v>1.5458369999999988</v>
      </c>
      <c r="L16" s="8"/>
      <c r="M16" s="8"/>
      <c r="N16" s="9">
        <v>30</v>
      </c>
      <c r="O16" s="9">
        <f t="shared" si="5"/>
        <v>31</v>
      </c>
      <c r="P16" s="4">
        <v>163.56800000000001</v>
      </c>
      <c r="Q16" s="4">
        <f>AVERAGE(P16,P21,P38,P43)</f>
        <v>164.02324999999999</v>
      </c>
      <c r="R16" s="4">
        <f t="shared" si="6"/>
        <v>26.274750000000012</v>
      </c>
      <c r="S16" s="40">
        <v>15.823</v>
      </c>
      <c r="T16" s="6">
        <f t="shared" si="2"/>
        <v>17.855031025000017</v>
      </c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">
      <c r="A17" s="9">
        <v>32</v>
      </c>
      <c r="B17" s="9">
        <f t="shared" si="3"/>
        <v>33</v>
      </c>
      <c r="C17" s="4">
        <v>29.792999999999999</v>
      </c>
      <c r="D17" s="4"/>
      <c r="E17" s="4"/>
      <c r="F17" s="4"/>
      <c r="G17" s="4"/>
      <c r="H17" s="40"/>
      <c r="I17" s="39"/>
      <c r="J17" s="7"/>
      <c r="K17" s="7"/>
      <c r="L17" s="8"/>
      <c r="M17" s="8"/>
      <c r="N17" s="9">
        <v>34</v>
      </c>
      <c r="O17" s="9">
        <f t="shared" si="5"/>
        <v>35</v>
      </c>
      <c r="P17" s="4">
        <v>-7.5279999999999996</v>
      </c>
      <c r="Q17" s="4">
        <f>AVERAGE(P17,P22,P39,P44)</f>
        <v>-7.8754999999999997</v>
      </c>
      <c r="R17" s="4">
        <f t="shared" si="6"/>
        <v>198.17349999999999</v>
      </c>
      <c r="S17" s="40">
        <v>173.23</v>
      </c>
      <c r="T17" s="6">
        <f t="shared" si="2"/>
        <v>178.80383065000001</v>
      </c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3">
      <c r="A18" s="9">
        <v>33</v>
      </c>
      <c r="B18" s="9">
        <f t="shared" si="3"/>
        <v>34</v>
      </c>
      <c r="C18" s="4">
        <v>29.986999999999998</v>
      </c>
      <c r="D18" s="4"/>
      <c r="E18" s="4"/>
      <c r="F18" s="4"/>
      <c r="G18" s="4"/>
      <c r="H18" s="40"/>
      <c r="I18" s="39"/>
      <c r="J18" s="7"/>
      <c r="K18" s="7"/>
      <c r="L18" s="8"/>
      <c r="M18" s="8"/>
      <c r="N18" s="9">
        <v>37</v>
      </c>
      <c r="O18" s="9">
        <f t="shared" si="5"/>
        <v>38</v>
      </c>
      <c r="P18" s="4">
        <v>126.96</v>
      </c>
      <c r="Q18" s="4">
        <f>AVERAGE(P18,P23,P40,P45)</f>
        <v>126.8445</v>
      </c>
      <c r="R18" s="4">
        <f t="shared" si="6"/>
        <v>63.453500000000005</v>
      </c>
      <c r="S18" s="40">
        <v>51.445</v>
      </c>
      <c r="T18" s="6">
        <f>Q18*(-0.9363)+171.43</f>
        <v>52.665494650000014</v>
      </c>
      <c r="U18" s="8"/>
      <c r="V18" s="8"/>
      <c r="W18" s="8"/>
      <c r="X18" s="8"/>
      <c r="Y18" s="8"/>
      <c r="Z18" s="8"/>
      <c r="AA18" s="8"/>
      <c r="AB18" s="8"/>
      <c r="AC18" s="8"/>
    </row>
    <row r="19" spans="1:29" x14ac:dyDescent="0.3">
      <c r="A19" s="9">
        <v>38</v>
      </c>
      <c r="B19" s="9">
        <f t="shared" si="3"/>
        <v>39</v>
      </c>
      <c r="C19" s="4">
        <v>27.073</v>
      </c>
      <c r="D19" s="4">
        <f>AVERAGE(C19:C21,C27:C29,C47:C49,C55:C57)</f>
        <v>27.302666666666667</v>
      </c>
      <c r="E19" s="4">
        <f>AVERAGE(C19:C21,C27:C29,C47:C49,C55:C57)</f>
        <v>27.302666666666667</v>
      </c>
      <c r="F19" s="4">
        <f t="shared" si="7"/>
        <v>4.4293333333333322</v>
      </c>
      <c r="G19" s="4">
        <f t="shared" si="4"/>
        <v>4.4293333333333322</v>
      </c>
      <c r="H19" s="40">
        <v>3.82</v>
      </c>
      <c r="I19" s="39">
        <v>3.81</v>
      </c>
      <c r="J19" s="7">
        <f>D19*(-0.9311)+29.338</f>
        <v>3.9164870666666651</v>
      </c>
      <c r="K19" s="7">
        <f>E19*(-0.948)+29.796</f>
        <v>3.9130719999999997</v>
      </c>
      <c r="L19" s="8"/>
      <c r="M19" s="8"/>
      <c r="N19" s="9">
        <v>41</v>
      </c>
      <c r="O19" s="9">
        <f t="shared" si="5"/>
        <v>42</v>
      </c>
      <c r="P19" s="4">
        <v>7.43</v>
      </c>
      <c r="Q19" s="4"/>
      <c r="R19" s="4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3">
      <c r="A20" s="9">
        <v>39</v>
      </c>
      <c r="B20" s="9">
        <f t="shared" si="3"/>
        <v>40</v>
      </c>
      <c r="C20" s="4">
        <v>27.39</v>
      </c>
      <c r="D20" s="4"/>
      <c r="E20" s="4"/>
      <c r="F20" s="4"/>
      <c r="G20" s="4"/>
      <c r="H20" s="4"/>
      <c r="I20" s="13"/>
      <c r="J20" s="8"/>
      <c r="K20" s="8"/>
      <c r="L20" s="8"/>
      <c r="M20" s="8"/>
      <c r="N20" s="9">
        <v>45</v>
      </c>
      <c r="O20" s="9">
        <f t="shared" si="5"/>
        <v>46</v>
      </c>
      <c r="P20" s="4">
        <v>131.52799999999999</v>
      </c>
      <c r="Q20" s="4"/>
      <c r="R20" s="4"/>
      <c r="S20" s="37" t="s">
        <v>84</v>
      </c>
      <c r="T20" s="38">
        <f>AVERAGE(ABS(T3-S3),ABS(T4-S4),ABS(T5-S5),ABS(T6-S6),ABS(T9-S9),ABS(T10-S10),ABS(T11-S11),ABS(T12-S12),ABS(T14-S14),ABS(T15-S15),ABS(T16-S16),ABS(T17-S17),ABS(T18-S18))</f>
        <v>1.7906319692307686</v>
      </c>
      <c r="U20" s="8"/>
      <c r="V20" s="8"/>
      <c r="W20" s="8"/>
      <c r="X20" s="8"/>
      <c r="Y20" s="8"/>
      <c r="Z20" s="8"/>
      <c r="AA20" s="8"/>
      <c r="AB20" s="8"/>
      <c r="AC20" s="8"/>
    </row>
    <row r="21" spans="1:29" x14ac:dyDescent="0.3">
      <c r="A21" s="9">
        <v>40</v>
      </c>
      <c r="B21" s="9">
        <f t="shared" si="3"/>
        <v>41</v>
      </c>
      <c r="C21" s="4">
        <v>27.349</v>
      </c>
      <c r="D21" s="4"/>
      <c r="E21" s="4"/>
      <c r="F21" s="4"/>
      <c r="G21" s="4"/>
      <c r="H21" s="4"/>
      <c r="I21" s="37" t="s">
        <v>39</v>
      </c>
      <c r="J21" s="38">
        <f>AVERAGE(ABS(J3-H3),ABS(J4-H4),ABS(J6-H6),ABS(J7-H7),ABS(J8-H8),ABS(J11-H11),ABS(J15-H15),ABS(J16-H16),ABS(J19-H19))</f>
        <v>0.17403069444444538</v>
      </c>
      <c r="K21" s="38">
        <f>AVERAGE(ABS(K3-I3),ABS(K4-I4),ABS(K6-I6),ABS(K8-I8),ABS(K11-I11),ABS(K15-I15),ABS(K16-I16),ABS(K19-I19))</f>
        <v>0.17866674999999996</v>
      </c>
      <c r="L21" s="8"/>
      <c r="M21" s="8"/>
      <c r="N21" s="9">
        <v>47</v>
      </c>
      <c r="O21" s="9">
        <f t="shared" si="5"/>
        <v>48</v>
      </c>
      <c r="P21" s="4">
        <v>164.51400000000001</v>
      </c>
      <c r="Q21" s="4"/>
      <c r="R21" s="4"/>
      <c r="S21" s="6"/>
      <c r="T21" s="6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3">
      <c r="A22" s="9">
        <v>44</v>
      </c>
      <c r="B22" s="9">
        <f t="shared" si="3"/>
        <v>45</v>
      </c>
      <c r="C22" s="4">
        <v>21.974</v>
      </c>
      <c r="D22" s="4"/>
      <c r="E22" s="4"/>
      <c r="F22" s="4"/>
      <c r="G22" s="4"/>
      <c r="H22" s="4"/>
      <c r="I22" s="37" t="s">
        <v>40</v>
      </c>
      <c r="J22" s="38">
        <f>ABS(J14-H14)</f>
        <v>0.40954442499999821</v>
      </c>
      <c r="K22" s="38">
        <f>ABS(K14-I14)</f>
        <v>0.99485899999999639</v>
      </c>
      <c r="L22" s="8"/>
      <c r="M22" s="8"/>
      <c r="N22" s="9">
        <v>51</v>
      </c>
      <c r="O22" s="9">
        <f t="shared" si="5"/>
        <v>52</v>
      </c>
      <c r="P22" s="4">
        <v>-8.2409999999999997</v>
      </c>
      <c r="Q22" s="4"/>
      <c r="R22" s="4"/>
      <c r="S22" s="6"/>
      <c r="T22" s="6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3">
      <c r="A23" s="9">
        <v>46</v>
      </c>
      <c r="B23" s="9">
        <f t="shared" si="3"/>
        <v>47</v>
      </c>
      <c r="C23" s="4">
        <v>25.896000000000001</v>
      </c>
      <c r="D23" s="4"/>
      <c r="E23" s="4"/>
      <c r="F23" s="4"/>
      <c r="G23" s="4"/>
      <c r="H23" s="4"/>
      <c r="I23" s="13"/>
      <c r="J23" s="8"/>
      <c r="K23" s="8"/>
      <c r="L23" s="8"/>
      <c r="M23" s="8"/>
      <c r="N23" s="9">
        <v>54</v>
      </c>
      <c r="O23" s="9">
        <f t="shared" si="5"/>
        <v>55</v>
      </c>
      <c r="P23" s="4">
        <v>126.729</v>
      </c>
      <c r="Q23" s="4"/>
      <c r="R23" s="4"/>
      <c r="S23" s="6"/>
      <c r="T23" s="6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3">
      <c r="A24" s="9">
        <v>48</v>
      </c>
      <c r="B24" s="9">
        <f t="shared" si="3"/>
        <v>49</v>
      </c>
      <c r="C24" s="4">
        <v>29.673999999999999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9"/>
      <c r="O24" s="9"/>
      <c r="P24" s="13"/>
      <c r="Q24" s="13"/>
      <c r="R24" s="13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3">
      <c r="A25" s="9">
        <v>49</v>
      </c>
      <c r="B25" s="9">
        <f t="shared" si="3"/>
        <v>50</v>
      </c>
      <c r="C25" s="4">
        <v>29.815000000000001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0">
        <v>58</v>
      </c>
      <c r="O25" s="9">
        <f t="shared" si="5"/>
        <v>59</v>
      </c>
      <c r="P25" s="2">
        <v>43.947000000000003</v>
      </c>
      <c r="Q25" s="13"/>
      <c r="R25" s="13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3">
      <c r="A26" s="9">
        <v>50</v>
      </c>
      <c r="B26" s="9">
        <f t="shared" si="3"/>
        <v>51</v>
      </c>
      <c r="C26" s="4">
        <v>29.774999999999999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0">
        <v>60</v>
      </c>
      <c r="O26" s="9">
        <f t="shared" si="5"/>
        <v>61</v>
      </c>
      <c r="P26" s="2">
        <v>40.402999999999999</v>
      </c>
      <c r="Q26" s="13"/>
      <c r="R26" s="13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3">
      <c r="A27" s="9">
        <v>55</v>
      </c>
      <c r="B27" s="9">
        <f t="shared" si="3"/>
        <v>56</v>
      </c>
      <c r="C27" s="4">
        <v>27.466000000000001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0">
        <v>61</v>
      </c>
      <c r="O27" s="9">
        <f t="shared" si="5"/>
        <v>62</v>
      </c>
      <c r="P27" s="2">
        <v>45.48</v>
      </c>
      <c r="Q27" s="13"/>
      <c r="R27" s="13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x14ac:dyDescent="0.3">
      <c r="A28" s="9">
        <v>56</v>
      </c>
      <c r="B28" s="9">
        <f t="shared" si="3"/>
        <v>57</v>
      </c>
      <c r="C28" s="4">
        <v>27.082000000000001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0">
        <v>63</v>
      </c>
      <c r="O28" s="9">
        <f t="shared" si="5"/>
        <v>64</v>
      </c>
      <c r="P28" s="2">
        <v>47.499000000000002</v>
      </c>
      <c r="Q28" s="13"/>
      <c r="R28" s="13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3">
      <c r="A29" s="10">
        <v>57</v>
      </c>
      <c r="B29" s="10">
        <f t="shared" si="3"/>
        <v>58</v>
      </c>
      <c r="C29" s="2">
        <v>27.446000000000002</v>
      </c>
      <c r="D29" s="2"/>
      <c r="E29" s="13"/>
      <c r="F29" s="13"/>
      <c r="G29" s="13"/>
      <c r="H29" s="13"/>
      <c r="I29" s="13"/>
      <c r="J29" s="8"/>
      <c r="K29" s="8"/>
      <c r="L29" s="8"/>
      <c r="M29" s="8"/>
      <c r="N29" s="10">
        <v>64</v>
      </c>
      <c r="O29" s="9">
        <f t="shared" si="5"/>
        <v>65</v>
      </c>
      <c r="P29" s="2">
        <v>42.075000000000003</v>
      </c>
      <c r="Q29" s="13"/>
      <c r="R29" s="13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x14ac:dyDescent="0.3">
      <c r="A30" s="11"/>
      <c r="B30" s="10"/>
      <c r="C30" s="13"/>
      <c r="D30" s="13"/>
      <c r="E30" s="13"/>
      <c r="F30" s="13"/>
      <c r="G30" s="13"/>
      <c r="H30" s="13"/>
      <c r="I30" s="13"/>
      <c r="J30" s="8"/>
      <c r="K30" s="8"/>
      <c r="L30" s="8"/>
      <c r="M30" s="8"/>
      <c r="N30" s="10">
        <v>66</v>
      </c>
      <c r="O30" s="9">
        <f t="shared" si="5"/>
        <v>67</v>
      </c>
      <c r="P30" s="2">
        <v>44.213999999999999</v>
      </c>
      <c r="Q30" s="13"/>
      <c r="R30" s="13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x14ac:dyDescent="0.3">
      <c r="A31" s="10">
        <v>59</v>
      </c>
      <c r="B31" s="10">
        <f t="shared" si="3"/>
        <v>60</v>
      </c>
      <c r="C31" s="2">
        <v>23.102</v>
      </c>
      <c r="D31" s="13"/>
      <c r="E31" s="13"/>
      <c r="F31" s="13"/>
      <c r="G31" s="13"/>
      <c r="H31" s="13"/>
      <c r="I31" s="13"/>
      <c r="J31" s="8"/>
      <c r="K31" s="8"/>
      <c r="L31" s="8"/>
      <c r="M31" s="8"/>
      <c r="N31" s="10">
        <v>68</v>
      </c>
      <c r="O31" s="9">
        <f t="shared" si="5"/>
        <v>69</v>
      </c>
      <c r="P31" s="2">
        <v>9.81</v>
      </c>
      <c r="Q31" s="13"/>
      <c r="R31" s="13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x14ac:dyDescent="0.3">
      <c r="A32" s="10">
        <v>62</v>
      </c>
      <c r="B32" s="10">
        <f t="shared" si="3"/>
        <v>63</v>
      </c>
      <c r="C32" s="2">
        <v>22.521000000000001</v>
      </c>
      <c r="D32" s="13"/>
      <c r="E32" s="13"/>
      <c r="F32" s="13"/>
      <c r="G32" s="13"/>
      <c r="H32" s="13"/>
      <c r="I32" s="13"/>
      <c r="J32" s="8"/>
      <c r="K32" s="8"/>
      <c r="L32" s="8"/>
      <c r="M32" s="8"/>
      <c r="N32" s="10">
        <v>70</v>
      </c>
      <c r="O32" s="9">
        <f t="shared" si="5"/>
        <v>71</v>
      </c>
      <c r="P32" s="2">
        <v>110.575</v>
      </c>
      <c r="Q32" s="13"/>
      <c r="R32" s="13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x14ac:dyDescent="0.3">
      <c r="A33" s="10">
        <v>65</v>
      </c>
      <c r="B33" s="10">
        <f t="shared" si="3"/>
        <v>66</v>
      </c>
      <c r="C33" s="2">
        <v>22.706</v>
      </c>
      <c r="D33" s="13"/>
      <c r="E33" s="13"/>
      <c r="F33" s="13"/>
      <c r="G33" s="13"/>
      <c r="H33" s="13"/>
      <c r="I33" s="13"/>
      <c r="J33" s="8"/>
      <c r="K33" s="8"/>
      <c r="L33" s="8"/>
      <c r="M33" s="8"/>
      <c r="N33" s="10">
        <v>71</v>
      </c>
      <c r="O33" s="9">
        <f t="shared" si="5"/>
        <v>72</v>
      </c>
      <c r="P33" s="2">
        <v>99.289000000000001</v>
      </c>
      <c r="Q33" s="13"/>
      <c r="R33" s="13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3">
      <c r="A34" s="10">
        <v>72</v>
      </c>
      <c r="B34" s="10">
        <f t="shared" si="3"/>
        <v>73</v>
      </c>
      <c r="C34" s="2">
        <v>26.939</v>
      </c>
      <c r="D34" s="13"/>
      <c r="E34" s="13"/>
      <c r="F34" s="13"/>
      <c r="G34" s="13"/>
      <c r="H34" s="13"/>
      <c r="I34" s="13"/>
      <c r="J34" s="8"/>
      <c r="K34" s="8"/>
      <c r="L34" s="8"/>
      <c r="M34" s="8"/>
      <c r="N34" s="10">
        <v>74</v>
      </c>
      <c r="O34" s="9">
        <f t="shared" si="5"/>
        <v>75</v>
      </c>
      <c r="P34" s="2">
        <v>155.78399999999999</v>
      </c>
      <c r="Q34" s="13"/>
      <c r="R34" s="13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3">
      <c r="A35" s="10">
        <v>73</v>
      </c>
      <c r="B35" s="10">
        <f t="shared" si="3"/>
        <v>74</v>
      </c>
      <c r="C35" s="2">
        <v>27.103000000000002</v>
      </c>
      <c r="D35" s="13"/>
      <c r="E35" s="13"/>
      <c r="F35" s="13"/>
      <c r="G35" s="13"/>
      <c r="H35" s="13"/>
      <c r="I35" s="13"/>
      <c r="J35" s="8"/>
      <c r="K35" s="8"/>
      <c r="L35" s="8"/>
      <c r="M35" s="8"/>
      <c r="N35" s="10">
        <v>78</v>
      </c>
      <c r="O35" s="9">
        <f t="shared" si="5"/>
        <v>79</v>
      </c>
      <c r="P35" s="2">
        <v>154.697</v>
      </c>
      <c r="Q35" s="13"/>
      <c r="R35" s="1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x14ac:dyDescent="0.3">
      <c r="A36" s="10">
        <v>75</v>
      </c>
      <c r="B36" s="10">
        <f t="shared" si="3"/>
        <v>76</v>
      </c>
      <c r="C36" s="2">
        <v>29.747</v>
      </c>
      <c r="D36" s="13"/>
      <c r="E36" s="13"/>
      <c r="F36" s="13"/>
      <c r="G36" s="13"/>
      <c r="H36" s="13"/>
      <c r="I36" s="13"/>
      <c r="J36" s="8"/>
      <c r="K36" s="8"/>
      <c r="L36" s="8"/>
      <c r="M36" s="8"/>
      <c r="N36" s="10">
        <v>82</v>
      </c>
      <c r="O36" s="9">
        <f t="shared" si="5"/>
        <v>83</v>
      </c>
      <c r="P36" s="2">
        <v>7.431</v>
      </c>
      <c r="Q36" s="13"/>
      <c r="R36" s="13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3">
      <c r="A37" s="10">
        <v>76</v>
      </c>
      <c r="B37" s="10">
        <f t="shared" si="3"/>
        <v>77</v>
      </c>
      <c r="C37" s="2">
        <v>29.984999999999999</v>
      </c>
      <c r="D37" s="13"/>
      <c r="E37" s="13"/>
      <c r="F37" s="13"/>
      <c r="G37" s="13"/>
      <c r="H37" s="13"/>
      <c r="I37" s="13"/>
      <c r="J37" s="8"/>
      <c r="K37" s="8"/>
      <c r="L37" s="8"/>
      <c r="M37" s="8"/>
      <c r="N37" s="10">
        <v>86</v>
      </c>
      <c r="O37" s="9">
        <f t="shared" si="5"/>
        <v>87</v>
      </c>
      <c r="P37" s="2">
        <v>131.529</v>
      </c>
      <c r="Q37" s="13"/>
      <c r="R37" s="13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3">
      <c r="A38" s="10">
        <v>77</v>
      </c>
      <c r="B38" s="10">
        <f t="shared" si="3"/>
        <v>78</v>
      </c>
      <c r="C38" s="2">
        <v>29.827000000000002</v>
      </c>
      <c r="D38" s="13"/>
      <c r="E38" s="13"/>
      <c r="F38" s="13"/>
      <c r="G38" s="13"/>
      <c r="H38" s="13"/>
      <c r="I38" s="13"/>
      <c r="J38" s="8"/>
      <c r="K38" s="8"/>
      <c r="L38" s="8"/>
      <c r="M38" s="8"/>
      <c r="N38" s="10">
        <v>88</v>
      </c>
      <c r="O38" s="9">
        <f t="shared" si="5"/>
        <v>89</v>
      </c>
      <c r="P38" s="2">
        <v>164.476</v>
      </c>
      <c r="Q38" s="13"/>
      <c r="R38" s="1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3">
      <c r="A39" s="10">
        <v>79</v>
      </c>
      <c r="B39" s="10">
        <f t="shared" si="3"/>
        <v>80</v>
      </c>
      <c r="C39" s="2">
        <v>30.126000000000001</v>
      </c>
      <c r="D39" s="13"/>
      <c r="E39" s="13"/>
      <c r="F39" s="13"/>
      <c r="G39" s="13"/>
      <c r="H39" s="13"/>
      <c r="I39" s="13"/>
      <c r="J39" s="8"/>
      <c r="K39" s="8"/>
      <c r="L39" s="8"/>
      <c r="M39" s="8"/>
      <c r="N39" s="10">
        <v>92</v>
      </c>
      <c r="O39" s="9">
        <f t="shared" si="5"/>
        <v>93</v>
      </c>
      <c r="P39" s="2">
        <v>-8.2089999999999996</v>
      </c>
      <c r="Q39" s="13"/>
      <c r="R39" s="13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3">
      <c r="A40" s="10">
        <v>80</v>
      </c>
      <c r="B40" s="10">
        <f t="shared" si="3"/>
        <v>81</v>
      </c>
      <c r="C40" s="2">
        <v>30.248000000000001</v>
      </c>
      <c r="D40" s="13"/>
      <c r="E40" s="13"/>
      <c r="F40" s="13"/>
      <c r="G40" s="13"/>
      <c r="H40" s="13"/>
      <c r="I40" s="13"/>
      <c r="J40" s="8"/>
      <c r="K40" s="8"/>
      <c r="L40" s="8"/>
      <c r="M40" s="8"/>
      <c r="N40" s="10">
        <v>95</v>
      </c>
      <c r="O40" s="9">
        <f t="shared" si="5"/>
        <v>96</v>
      </c>
      <c r="P40" s="2">
        <v>126.751</v>
      </c>
      <c r="Q40" s="13"/>
      <c r="R40" s="13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x14ac:dyDescent="0.3">
      <c r="A41" s="10">
        <v>81</v>
      </c>
      <c r="B41" s="10">
        <f t="shared" si="3"/>
        <v>82</v>
      </c>
      <c r="C41" s="2">
        <v>30.201000000000001</v>
      </c>
      <c r="D41" s="13"/>
      <c r="E41" s="13"/>
      <c r="F41" s="13"/>
      <c r="G41" s="13"/>
      <c r="H41" s="13"/>
      <c r="I41" s="13"/>
      <c r="J41" s="8"/>
      <c r="K41" s="8"/>
      <c r="L41" s="8"/>
      <c r="M41" s="8"/>
      <c r="N41" s="10">
        <v>99</v>
      </c>
      <c r="O41" s="9">
        <f t="shared" si="5"/>
        <v>100</v>
      </c>
      <c r="P41" s="2">
        <v>11.814</v>
      </c>
      <c r="Q41" s="13"/>
      <c r="R41" s="1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3">
      <c r="A42" s="10">
        <v>85</v>
      </c>
      <c r="B42" s="10">
        <f t="shared" si="3"/>
        <v>86</v>
      </c>
      <c r="C42" s="2">
        <v>21.981000000000002</v>
      </c>
      <c r="D42" s="13"/>
      <c r="E42" s="13"/>
      <c r="F42" s="13"/>
      <c r="G42" s="13"/>
      <c r="H42" s="13"/>
      <c r="I42" s="13"/>
      <c r="J42" s="8"/>
      <c r="K42" s="8"/>
      <c r="L42" s="8"/>
      <c r="M42" s="8"/>
      <c r="N42" s="10">
        <v>103</v>
      </c>
      <c r="O42" s="9">
        <f t="shared" si="5"/>
        <v>104</v>
      </c>
      <c r="P42" s="2">
        <v>131.95400000000001</v>
      </c>
      <c r="Q42" s="13"/>
      <c r="R42" s="1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3">
      <c r="A43" s="10">
        <v>87</v>
      </c>
      <c r="B43" s="10">
        <f t="shared" si="3"/>
        <v>88</v>
      </c>
      <c r="C43" s="2">
        <v>25.893000000000001</v>
      </c>
      <c r="D43" s="13"/>
      <c r="E43" s="13"/>
      <c r="F43" s="13"/>
      <c r="G43" s="13"/>
      <c r="H43" s="13"/>
      <c r="I43" s="13"/>
      <c r="J43" s="8"/>
      <c r="K43" s="8"/>
      <c r="L43" s="8"/>
      <c r="M43" s="8"/>
      <c r="N43" s="10">
        <v>105</v>
      </c>
      <c r="O43" s="9">
        <f t="shared" si="5"/>
        <v>106</v>
      </c>
      <c r="P43" s="2">
        <v>163.535</v>
      </c>
      <c r="Q43" s="13"/>
      <c r="R43" s="1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3">
      <c r="A44" s="10">
        <v>89</v>
      </c>
      <c r="B44" s="10">
        <f t="shared" si="3"/>
        <v>90</v>
      </c>
      <c r="C44" s="2">
        <v>29.774999999999999</v>
      </c>
      <c r="D44" s="13"/>
      <c r="E44" s="13"/>
      <c r="F44" s="13"/>
      <c r="G44" s="13"/>
      <c r="H44" s="13"/>
      <c r="I44" s="13"/>
      <c r="J44" s="8"/>
      <c r="K44" s="8"/>
      <c r="L44" s="8"/>
      <c r="M44" s="8"/>
      <c r="N44" s="10">
        <v>109</v>
      </c>
      <c r="O44" s="9">
        <f t="shared" si="5"/>
        <v>110</v>
      </c>
      <c r="P44" s="2">
        <v>-7.524</v>
      </c>
      <c r="Q44" s="13"/>
      <c r="R44" s="13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x14ac:dyDescent="0.3">
      <c r="A45" s="10">
        <v>90</v>
      </c>
      <c r="B45" s="10">
        <f t="shared" si="3"/>
        <v>91</v>
      </c>
      <c r="C45" s="2">
        <v>29.675999999999998</v>
      </c>
      <c r="D45" s="13"/>
      <c r="E45" s="13"/>
      <c r="F45" s="13"/>
      <c r="G45" s="13"/>
      <c r="H45" s="13"/>
      <c r="I45" s="13"/>
      <c r="J45" s="8"/>
      <c r="K45" s="8"/>
      <c r="L45" s="8"/>
      <c r="M45" s="8"/>
      <c r="N45" s="10">
        <v>112</v>
      </c>
      <c r="O45" s="9">
        <f t="shared" si="5"/>
        <v>113</v>
      </c>
      <c r="P45" s="2">
        <v>126.938</v>
      </c>
      <c r="Q45" s="13"/>
      <c r="R45" s="13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x14ac:dyDescent="0.3">
      <c r="A46" s="10">
        <v>91</v>
      </c>
      <c r="B46" s="10">
        <f t="shared" si="3"/>
        <v>92</v>
      </c>
      <c r="C46" s="2">
        <v>29.815000000000001</v>
      </c>
      <c r="D46" s="13"/>
      <c r="E46" s="13"/>
      <c r="F46" s="13"/>
      <c r="G46" s="13"/>
      <c r="H46" s="13"/>
      <c r="I46" s="1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3">
      <c r="A47" s="10">
        <v>96</v>
      </c>
      <c r="B47" s="10">
        <f t="shared" si="3"/>
        <v>97</v>
      </c>
      <c r="C47" s="2">
        <v>27.097000000000001</v>
      </c>
      <c r="D47" s="13"/>
      <c r="E47" s="13"/>
      <c r="F47" s="13"/>
      <c r="G47" s="13"/>
      <c r="H47" s="13"/>
      <c r="I47" s="1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3">
      <c r="A48" s="10">
        <v>97</v>
      </c>
      <c r="B48" s="10">
        <f t="shared" si="3"/>
        <v>98</v>
      </c>
      <c r="C48" s="2">
        <v>27.449000000000002</v>
      </c>
      <c r="D48" s="13"/>
      <c r="E48" s="13"/>
      <c r="F48" s="13"/>
      <c r="G48" s="13"/>
      <c r="H48" s="13"/>
      <c r="I48" s="1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3">
      <c r="A49" s="10">
        <v>98</v>
      </c>
      <c r="B49" s="10">
        <f t="shared" si="3"/>
        <v>99</v>
      </c>
      <c r="C49" s="2">
        <v>27.466999999999999</v>
      </c>
      <c r="D49" s="13"/>
      <c r="E49" s="13"/>
      <c r="F49" s="13"/>
      <c r="G49" s="13"/>
      <c r="H49" s="13"/>
      <c r="I49" s="1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x14ac:dyDescent="0.3">
      <c r="A50" s="10">
        <v>102</v>
      </c>
      <c r="B50" s="10">
        <f t="shared" si="3"/>
        <v>103</v>
      </c>
      <c r="C50" s="2">
        <v>22.712</v>
      </c>
      <c r="D50" s="13"/>
      <c r="E50" s="13"/>
      <c r="F50" s="13"/>
      <c r="G50" s="13"/>
      <c r="H50" s="13"/>
      <c r="I50" s="1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x14ac:dyDescent="0.3">
      <c r="A51" s="10">
        <v>104</v>
      </c>
      <c r="B51" s="10">
        <f t="shared" si="3"/>
        <v>105</v>
      </c>
      <c r="C51" s="2">
        <v>25.808</v>
      </c>
      <c r="D51" s="13"/>
      <c r="E51" s="13"/>
      <c r="F51" s="13"/>
      <c r="G51" s="13"/>
      <c r="H51" s="13"/>
      <c r="I51" s="1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x14ac:dyDescent="0.3">
      <c r="A52" s="10">
        <v>106</v>
      </c>
      <c r="B52" s="10">
        <f t="shared" si="3"/>
        <v>107</v>
      </c>
      <c r="C52" s="2">
        <v>29.795999999999999</v>
      </c>
      <c r="D52" s="13"/>
      <c r="E52" s="13"/>
      <c r="F52" s="13"/>
      <c r="G52" s="13"/>
      <c r="H52" s="13"/>
      <c r="I52" s="1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3">
      <c r="A53" s="10">
        <v>107</v>
      </c>
      <c r="B53" s="10">
        <f t="shared" si="3"/>
        <v>108</v>
      </c>
      <c r="C53" s="2">
        <v>29.984999999999999</v>
      </c>
      <c r="D53" s="13"/>
      <c r="E53" s="13"/>
      <c r="F53" s="13"/>
      <c r="G53" s="13"/>
      <c r="H53" s="13"/>
      <c r="I53" s="1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x14ac:dyDescent="0.3">
      <c r="A54" s="10">
        <v>108</v>
      </c>
      <c r="B54" s="10">
        <f t="shared" si="3"/>
        <v>109</v>
      </c>
      <c r="C54" s="2">
        <v>29.754000000000001</v>
      </c>
      <c r="D54" s="13"/>
      <c r="E54" s="13"/>
      <c r="F54" s="13"/>
      <c r="G54" s="13"/>
      <c r="H54" s="13"/>
      <c r="I54" s="1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x14ac:dyDescent="0.3">
      <c r="A55" s="10">
        <v>113</v>
      </c>
      <c r="B55" s="10">
        <f t="shared" si="3"/>
        <v>114</v>
      </c>
      <c r="C55" s="2">
        <v>27.39</v>
      </c>
      <c r="D55" s="13"/>
      <c r="E55" s="13"/>
      <c r="F55" s="13"/>
      <c r="G55" s="13"/>
      <c r="H55" s="13"/>
      <c r="I55" s="1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x14ac:dyDescent="0.3">
      <c r="A56" s="10">
        <v>114</v>
      </c>
      <c r="B56" s="10">
        <f t="shared" si="3"/>
        <v>115</v>
      </c>
      <c r="C56" s="2">
        <v>27.353000000000002</v>
      </c>
      <c r="D56" s="13"/>
      <c r="E56" s="13"/>
      <c r="F56" s="13"/>
      <c r="G56" s="13"/>
      <c r="H56" s="13"/>
      <c r="I56" s="1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3">
      <c r="A57" s="10">
        <v>115</v>
      </c>
      <c r="B57" s="10">
        <f t="shared" si="3"/>
        <v>116</v>
      </c>
      <c r="C57" s="2">
        <v>27.07</v>
      </c>
      <c r="D57" s="13"/>
      <c r="E57" s="13"/>
      <c r="F57" s="13"/>
      <c r="G57" s="13"/>
      <c r="H57" s="13"/>
      <c r="I57" s="1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14" t="s">
        <v>34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x14ac:dyDescent="0.3">
      <c r="A61" s="9" t="s">
        <v>9</v>
      </c>
      <c r="B61" s="9"/>
      <c r="C61" s="17">
        <v>1</v>
      </c>
      <c r="D61" s="17">
        <v>4</v>
      </c>
      <c r="E61" s="17">
        <v>7</v>
      </c>
      <c r="F61" s="17">
        <v>14</v>
      </c>
      <c r="G61" s="17">
        <v>15</v>
      </c>
      <c r="H61" s="17">
        <v>17</v>
      </c>
      <c r="I61" s="17">
        <v>18</v>
      </c>
      <c r="J61" s="17">
        <v>19</v>
      </c>
      <c r="K61" s="17">
        <v>21</v>
      </c>
      <c r="L61" s="17">
        <v>22</v>
      </c>
      <c r="M61" s="17">
        <v>23</v>
      </c>
      <c r="N61" s="17">
        <v>27</v>
      </c>
      <c r="O61" s="17">
        <v>29</v>
      </c>
      <c r="P61" s="17">
        <v>31</v>
      </c>
      <c r="Q61" s="17">
        <v>32</v>
      </c>
      <c r="R61" s="17">
        <v>33</v>
      </c>
      <c r="S61" s="17">
        <v>38</v>
      </c>
      <c r="T61" s="17">
        <v>39</v>
      </c>
      <c r="U61" s="17">
        <v>40</v>
      </c>
      <c r="V61" s="17">
        <v>44</v>
      </c>
      <c r="W61" s="17">
        <v>46</v>
      </c>
      <c r="X61" s="17">
        <v>48</v>
      </c>
      <c r="Y61" s="17">
        <v>49</v>
      </c>
      <c r="Z61" s="17">
        <v>50</v>
      </c>
      <c r="AA61" s="17">
        <v>55</v>
      </c>
      <c r="AB61" s="17">
        <v>56</v>
      </c>
      <c r="AC61" s="17">
        <v>57</v>
      </c>
    </row>
    <row r="62" spans="1:29" x14ac:dyDescent="0.3">
      <c r="A62" s="9"/>
      <c r="B62" s="9" t="s">
        <v>10</v>
      </c>
      <c r="C62" s="17">
        <f>C61+1</f>
        <v>2</v>
      </c>
      <c r="D62" s="17">
        <f t="shared" ref="D62:V62" si="8">D61+1</f>
        <v>5</v>
      </c>
      <c r="E62" s="17">
        <f t="shared" si="8"/>
        <v>8</v>
      </c>
      <c r="F62" s="17">
        <f t="shared" si="8"/>
        <v>15</v>
      </c>
      <c r="G62" s="17">
        <f t="shared" si="8"/>
        <v>16</v>
      </c>
      <c r="H62" s="17">
        <f t="shared" si="8"/>
        <v>18</v>
      </c>
      <c r="I62" s="17">
        <f t="shared" si="8"/>
        <v>19</v>
      </c>
      <c r="J62" s="17">
        <f t="shared" si="8"/>
        <v>20</v>
      </c>
      <c r="K62" s="17">
        <f t="shared" si="8"/>
        <v>22</v>
      </c>
      <c r="L62" s="17">
        <f t="shared" si="8"/>
        <v>23</v>
      </c>
      <c r="M62" s="17">
        <f t="shared" si="8"/>
        <v>24</v>
      </c>
      <c r="N62" s="17">
        <f t="shared" si="8"/>
        <v>28</v>
      </c>
      <c r="O62" s="17">
        <f t="shared" si="8"/>
        <v>30</v>
      </c>
      <c r="P62" s="17">
        <f t="shared" si="8"/>
        <v>32</v>
      </c>
      <c r="Q62" s="17">
        <f t="shared" si="8"/>
        <v>33</v>
      </c>
      <c r="R62" s="17">
        <f t="shared" si="8"/>
        <v>34</v>
      </c>
      <c r="S62" s="17">
        <f t="shared" si="8"/>
        <v>39</v>
      </c>
      <c r="T62" s="17">
        <f t="shared" si="8"/>
        <v>40</v>
      </c>
      <c r="U62" s="17">
        <f t="shared" si="8"/>
        <v>41</v>
      </c>
      <c r="V62" s="17">
        <f t="shared" si="8"/>
        <v>45</v>
      </c>
      <c r="W62" s="17">
        <f>W61+1</f>
        <v>47</v>
      </c>
      <c r="X62" s="17">
        <f t="shared" ref="X62:AC62" si="9">X61+1</f>
        <v>49</v>
      </c>
      <c r="Y62" s="17">
        <f t="shared" si="9"/>
        <v>50</v>
      </c>
      <c r="Z62" s="17">
        <f t="shared" si="9"/>
        <v>51</v>
      </c>
      <c r="AA62" s="17">
        <f t="shared" si="9"/>
        <v>56</v>
      </c>
      <c r="AB62" s="17">
        <f t="shared" si="9"/>
        <v>57</v>
      </c>
      <c r="AC62" s="17">
        <f t="shared" si="9"/>
        <v>58</v>
      </c>
    </row>
    <row r="63" spans="1:29" x14ac:dyDescent="0.3">
      <c r="A63" s="18">
        <v>1</v>
      </c>
      <c r="B63" s="18">
        <f>A63+1</f>
        <v>2</v>
      </c>
      <c r="C63" s="18">
        <v>0</v>
      </c>
      <c r="D63" s="18">
        <v>1.103</v>
      </c>
      <c r="E63" s="18">
        <v>0.67400000000000004</v>
      </c>
      <c r="F63" s="18">
        <v>0</v>
      </c>
      <c r="G63" s="18">
        <v>1E-3</v>
      </c>
      <c r="H63" s="18">
        <v>0</v>
      </c>
      <c r="I63" s="18">
        <v>0</v>
      </c>
      <c r="J63" s="18">
        <v>0</v>
      </c>
      <c r="K63" s="18">
        <v>0</v>
      </c>
      <c r="L63" s="18">
        <v>1.4E-2</v>
      </c>
      <c r="M63" s="18">
        <v>0</v>
      </c>
      <c r="N63" s="18">
        <v>-0.39</v>
      </c>
      <c r="O63" s="18">
        <v>8.5000000000000006E-2</v>
      </c>
      <c r="P63" s="18">
        <v>-0.01</v>
      </c>
      <c r="Q63" s="18">
        <v>0</v>
      </c>
      <c r="R63" s="18">
        <v>1E-3</v>
      </c>
      <c r="S63" s="18">
        <v>0</v>
      </c>
      <c r="T63" s="18">
        <v>0</v>
      </c>
      <c r="U63" s="18">
        <v>1E-3</v>
      </c>
      <c r="V63" s="18">
        <v>5.1999999999999998E-2</v>
      </c>
      <c r="W63" s="18">
        <v>-4.0000000000000001E-3</v>
      </c>
      <c r="X63" s="18">
        <v>4.0000000000000001E-3</v>
      </c>
      <c r="Y63" s="18">
        <v>6.0000000000000001E-3</v>
      </c>
      <c r="Z63" s="18">
        <v>-1E-3</v>
      </c>
      <c r="AA63" s="18">
        <v>1E-3</v>
      </c>
      <c r="AB63" s="18">
        <v>1E-3</v>
      </c>
      <c r="AC63" s="18">
        <v>0</v>
      </c>
    </row>
    <row r="64" spans="1:29" x14ac:dyDescent="0.3">
      <c r="A64" s="18">
        <v>4</v>
      </c>
      <c r="B64" s="18">
        <f t="shared" ref="B64:B89" si="10">A64+1</f>
        <v>5</v>
      </c>
      <c r="C64" s="28">
        <v>1.103</v>
      </c>
      <c r="D64" s="18">
        <v>0</v>
      </c>
      <c r="E64" s="18">
        <v>0.71</v>
      </c>
      <c r="F64" s="18">
        <v>-1.2E-2</v>
      </c>
      <c r="G64" s="18">
        <v>0.01</v>
      </c>
      <c r="H64" s="18">
        <v>-3.1E-2</v>
      </c>
      <c r="I64" s="18">
        <v>1.4999999999999999E-2</v>
      </c>
      <c r="J64" s="18">
        <v>4.0000000000000001E-3</v>
      </c>
      <c r="K64" s="18">
        <v>8.9999999999999993E-3</v>
      </c>
      <c r="L64" s="18">
        <v>1.9E-2</v>
      </c>
      <c r="M64" s="18">
        <v>-8.8999999999999996E-2</v>
      </c>
      <c r="N64" s="18">
        <v>5.6000000000000001E-2</v>
      </c>
      <c r="O64" s="18">
        <v>-5.0000000000000001E-3</v>
      </c>
      <c r="P64" s="18">
        <v>-5.0000000000000001E-3</v>
      </c>
      <c r="Q64" s="18">
        <v>2E-3</v>
      </c>
      <c r="R64" s="18">
        <v>6.0000000000000001E-3</v>
      </c>
      <c r="S64" s="18">
        <v>0</v>
      </c>
      <c r="T64" s="18">
        <v>0</v>
      </c>
      <c r="U64" s="18">
        <v>0</v>
      </c>
      <c r="V64" s="18">
        <v>2.4E-2</v>
      </c>
      <c r="W64" s="18">
        <v>4.0000000000000001E-3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</row>
    <row r="65" spans="1:29" x14ac:dyDescent="0.3">
      <c r="A65" s="18">
        <v>7</v>
      </c>
      <c r="B65" s="18">
        <f t="shared" si="10"/>
        <v>8</v>
      </c>
      <c r="C65" s="28">
        <v>0.67400000000000004</v>
      </c>
      <c r="D65" s="30">
        <v>0.71</v>
      </c>
      <c r="E65" s="18">
        <v>0</v>
      </c>
      <c r="F65" s="18">
        <v>1E-3</v>
      </c>
      <c r="G65" s="18">
        <v>-2E-3</v>
      </c>
      <c r="H65" s="18">
        <v>-2.7E-2</v>
      </c>
      <c r="I65" s="18">
        <v>0.01</v>
      </c>
      <c r="J65" s="18">
        <v>7.0000000000000001E-3</v>
      </c>
      <c r="K65" s="18">
        <v>8.9999999999999993E-3</v>
      </c>
      <c r="L65" s="18">
        <v>1.4E-2</v>
      </c>
      <c r="M65" s="18">
        <v>-8.3000000000000004E-2</v>
      </c>
      <c r="N65" s="18">
        <v>2.4E-2</v>
      </c>
      <c r="O65" s="18">
        <v>8.0000000000000002E-3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-0.34799999999999998</v>
      </c>
      <c r="W65" s="18">
        <v>9.2999999999999999E-2</v>
      </c>
      <c r="X65" s="18">
        <v>1E-3</v>
      </c>
      <c r="Y65" s="18">
        <v>2E-3</v>
      </c>
      <c r="Z65" s="18">
        <v>-6.0000000000000001E-3</v>
      </c>
      <c r="AA65" s="18">
        <v>1E-3</v>
      </c>
      <c r="AB65" s="18">
        <v>0</v>
      </c>
      <c r="AC65" s="18">
        <v>0</v>
      </c>
    </row>
    <row r="66" spans="1:29" x14ac:dyDescent="0.3">
      <c r="A66" s="18">
        <v>14</v>
      </c>
      <c r="B66" s="18">
        <f t="shared" si="10"/>
        <v>15</v>
      </c>
      <c r="C66" s="18">
        <v>0</v>
      </c>
      <c r="D66" s="18">
        <v>-1.2E-2</v>
      </c>
      <c r="E66" s="18">
        <v>1E-3</v>
      </c>
      <c r="F66" s="18">
        <v>0</v>
      </c>
      <c r="G66" s="18">
        <v>-8.8460000000000001</v>
      </c>
      <c r="H66" s="18">
        <v>-0.24</v>
      </c>
      <c r="I66" s="18">
        <v>5.2999999999999999E-2</v>
      </c>
      <c r="J66" s="18">
        <v>-2.9000000000000001E-2</v>
      </c>
      <c r="K66" s="18">
        <v>0.46300000000000002</v>
      </c>
      <c r="L66" s="18">
        <v>-0.318</v>
      </c>
      <c r="M66" s="18">
        <v>-0.29499999999999998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</row>
    <row r="67" spans="1:29" x14ac:dyDescent="0.3">
      <c r="A67" s="18">
        <v>15</v>
      </c>
      <c r="B67" s="18">
        <f t="shared" si="10"/>
        <v>16</v>
      </c>
      <c r="C67" s="18">
        <v>1E-3</v>
      </c>
      <c r="D67" s="18">
        <v>0.01</v>
      </c>
      <c r="E67" s="18">
        <v>-2E-3</v>
      </c>
      <c r="F67" s="21">
        <v>-8.8460000000000001</v>
      </c>
      <c r="G67" s="18">
        <v>0</v>
      </c>
      <c r="H67" s="18">
        <v>-0.245</v>
      </c>
      <c r="I67" s="18">
        <v>-0.377</v>
      </c>
      <c r="J67" s="18">
        <v>0.23799999999999999</v>
      </c>
      <c r="K67" s="18">
        <v>1.4350000000000001</v>
      </c>
      <c r="L67" s="18">
        <v>-7.8E-2</v>
      </c>
      <c r="M67" s="18">
        <v>-0.42099999999999999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</row>
    <row r="68" spans="1:29" x14ac:dyDescent="0.3">
      <c r="A68" s="18">
        <v>17</v>
      </c>
      <c r="B68" s="18">
        <f t="shared" si="10"/>
        <v>18</v>
      </c>
      <c r="C68" s="18">
        <v>0</v>
      </c>
      <c r="D68" s="18">
        <v>-3.1E-2</v>
      </c>
      <c r="E68" s="18">
        <v>-2.7E-2</v>
      </c>
      <c r="F68" s="34">
        <v>-0.24</v>
      </c>
      <c r="G68" s="34">
        <v>-0.245</v>
      </c>
      <c r="H68" s="18">
        <v>0</v>
      </c>
      <c r="I68" s="18">
        <v>-12.808999999999999</v>
      </c>
      <c r="J68" s="18">
        <v>-13.396000000000001</v>
      </c>
      <c r="K68" s="18">
        <v>-0.183</v>
      </c>
      <c r="L68" s="18">
        <v>-0.111</v>
      </c>
      <c r="M68" s="18">
        <v>-0.13100000000000001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</row>
    <row r="69" spans="1:29" x14ac:dyDescent="0.3">
      <c r="A69" s="18">
        <v>18</v>
      </c>
      <c r="B69" s="18">
        <f t="shared" si="10"/>
        <v>19</v>
      </c>
      <c r="C69" s="18">
        <v>0</v>
      </c>
      <c r="D69" s="18">
        <v>1.4999999999999999E-2</v>
      </c>
      <c r="E69" s="18">
        <v>0.01</v>
      </c>
      <c r="F69" s="34">
        <v>5.2999999999999999E-2</v>
      </c>
      <c r="G69" s="34">
        <v>-0.377</v>
      </c>
      <c r="H69" s="23">
        <v>-12.808999999999999</v>
      </c>
      <c r="I69" s="18">
        <v>0</v>
      </c>
      <c r="J69" s="18">
        <v>-12.391</v>
      </c>
      <c r="K69" s="18">
        <v>-0.214</v>
      </c>
      <c r="L69" s="18">
        <v>3.1840000000000002</v>
      </c>
      <c r="M69" s="18">
        <v>0.127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</row>
    <row r="70" spans="1:29" x14ac:dyDescent="0.3">
      <c r="A70" s="18">
        <v>19</v>
      </c>
      <c r="B70" s="18">
        <f t="shared" si="10"/>
        <v>20</v>
      </c>
      <c r="C70" s="18">
        <v>0</v>
      </c>
      <c r="D70" s="18">
        <v>4.0000000000000001E-3</v>
      </c>
      <c r="E70" s="18">
        <v>7.0000000000000001E-3</v>
      </c>
      <c r="F70" s="34">
        <v>-2.9000000000000001E-2</v>
      </c>
      <c r="G70" s="34">
        <v>0.23799999999999999</v>
      </c>
      <c r="H70" s="23">
        <v>-13.396000000000001</v>
      </c>
      <c r="I70" s="23">
        <v>-12.391</v>
      </c>
      <c r="J70" s="18">
        <v>0</v>
      </c>
      <c r="K70" s="18">
        <v>-0.20100000000000001</v>
      </c>
      <c r="L70" s="18">
        <v>-1E-3</v>
      </c>
      <c r="M70" s="18">
        <v>-0.214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</row>
    <row r="71" spans="1:29" x14ac:dyDescent="0.3">
      <c r="A71" s="18">
        <v>21</v>
      </c>
      <c r="B71" s="18">
        <f t="shared" si="10"/>
        <v>22</v>
      </c>
      <c r="C71" s="18">
        <v>0</v>
      </c>
      <c r="D71" s="18">
        <v>8.9999999999999993E-3</v>
      </c>
      <c r="E71" s="18">
        <v>8.9999999999999993E-3</v>
      </c>
      <c r="F71" s="34">
        <v>0.46300000000000002</v>
      </c>
      <c r="G71" s="34">
        <v>1.4350000000000001</v>
      </c>
      <c r="H71" s="34">
        <v>-0.183</v>
      </c>
      <c r="I71" s="34">
        <v>-0.214</v>
      </c>
      <c r="J71" s="34">
        <v>-0.20100000000000001</v>
      </c>
      <c r="K71" s="18">
        <v>0</v>
      </c>
      <c r="L71" s="18">
        <v>-12.492000000000001</v>
      </c>
      <c r="M71" s="18">
        <v>-13.032999999999999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</row>
    <row r="72" spans="1:29" x14ac:dyDescent="0.3">
      <c r="A72" s="18">
        <v>22</v>
      </c>
      <c r="B72" s="18">
        <f t="shared" si="10"/>
        <v>23</v>
      </c>
      <c r="C72" s="18">
        <v>1.4E-2</v>
      </c>
      <c r="D72" s="18">
        <v>1.9E-2</v>
      </c>
      <c r="E72" s="18">
        <v>1.4E-2</v>
      </c>
      <c r="F72" s="34">
        <v>-0.318</v>
      </c>
      <c r="G72" s="34">
        <v>-7.8E-2</v>
      </c>
      <c r="H72" s="34">
        <v>-0.111</v>
      </c>
      <c r="I72" s="34">
        <v>3.1840000000000002</v>
      </c>
      <c r="J72" s="34">
        <v>-1E-3</v>
      </c>
      <c r="K72" s="23">
        <v>-12.492000000000001</v>
      </c>
      <c r="L72" s="18">
        <v>0</v>
      </c>
      <c r="M72" s="18">
        <v>-12.288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</row>
    <row r="73" spans="1:29" x14ac:dyDescent="0.3">
      <c r="A73" s="18">
        <v>23</v>
      </c>
      <c r="B73" s="18">
        <f t="shared" si="10"/>
        <v>24</v>
      </c>
      <c r="C73" s="18">
        <v>0</v>
      </c>
      <c r="D73" s="18">
        <v>-8.8999999999999996E-2</v>
      </c>
      <c r="E73" s="18">
        <v>-8.3000000000000004E-2</v>
      </c>
      <c r="F73" s="34">
        <v>-0.29499999999999998</v>
      </c>
      <c r="G73" s="34">
        <v>-0.42099999999999999</v>
      </c>
      <c r="H73" s="34">
        <v>-0.13100000000000001</v>
      </c>
      <c r="I73" s="34">
        <v>0.127</v>
      </c>
      <c r="J73" s="34">
        <v>-0.214</v>
      </c>
      <c r="K73" s="23">
        <v>-13.032999999999999</v>
      </c>
      <c r="L73" s="23">
        <v>-12.288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1E-3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</row>
    <row r="74" spans="1:29" x14ac:dyDescent="0.3">
      <c r="A74" s="18">
        <v>27</v>
      </c>
      <c r="B74" s="18">
        <f t="shared" si="10"/>
        <v>28</v>
      </c>
      <c r="C74" s="18">
        <v>-0.39</v>
      </c>
      <c r="D74" s="18">
        <v>5.6000000000000001E-2</v>
      </c>
      <c r="E74" s="18">
        <v>2.4E-2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10.43</v>
      </c>
      <c r="P74" s="18">
        <v>-0.36699999999999999</v>
      </c>
      <c r="Q74" s="18">
        <v>-9.4E-2</v>
      </c>
      <c r="R74" s="18">
        <v>-0.16900000000000001</v>
      </c>
      <c r="S74" s="18">
        <v>-6.0000000000000001E-3</v>
      </c>
      <c r="T74" s="18">
        <v>-6.0000000000000001E-3</v>
      </c>
      <c r="U74" s="18">
        <v>0.01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</row>
    <row r="75" spans="1:29" x14ac:dyDescent="0.3">
      <c r="A75" s="18">
        <v>29</v>
      </c>
      <c r="B75" s="18">
        <f t="shared" si="10"/>
        <v>30</v>
      </c>
      <c r="C75" s="18">
        <v>8.5000000000000006E-2</v>
      </c>
      <c r="D75" s="18">
        <v>-5.0000000000000001E-3</v>
      </c>
      <c r="E75" s="18">
        <v>8.0000000000000002E-3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27">
        <v>10.43</v>
      </c>
      <c r="O75" s="18">
        <v>0</v>
      </c>
      <c r="P75" s="18">
        <v>3.0720000000000001</v>
      </c>
      <c r="Q75" s="18">
        <v>13.488</v>
      </c>
      <c r="R75" s="18">
        <v>5.0739999999999998</v>
      </c>
      <c r="S75" s="18">
        <v>0.29599999999999999</v>
      </c>
      <c r="T75" s="18">
        <v>3.3000000000000002E-2</v>
      </c>
      <c r="U75" s="18">
        <v>0.27400000000000002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</row>
    <row r="76" spans="1:29" x14ac:dyDescent="0.3">
      <c r="A76" s="18">
        <v>31</v>
      </c>
      <c r="B76" s="18">
        <f t="shared" si="10"/>
        <v>32</v>
      </c>
      <c r="C76" s="18">
        <v>-0.01</v>
      </c>
      <c r="D76" s="18">
        <v>-5.0000000000000001E-3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36">
        <v>-0.36699999999999999</v>
      </c>
      <c r="O76" s="24">
        <v>3.0720000000000001</v>
      </c>
      <c r="P76" s="18">
        <v>0</v>
      </c>
      <c r="Q76" s="18">
        <v>-12.769</v>
      </c>
      <c r="R76" s="18">
        <v>-13.404</v>
      </c>
      <c r="S76" s="18">
        <v>2.5999999999999999E-2</v>
      </c>
      <c r="T76" s="18">
        <v>-2E-3</v>
      </c>
      <c r="U76" s="18">
        <v>7.0000000000000001E-3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</row>
    <row r="77" spans="1:29" x14ac:dyDescent="0.3">
      <c r="A77" s="18">
        <v>32</v>
      </c>
      <c r="B77" s="18">
        <f t="shared" si="10"/>
        <v>33</v>
      </c>
      <c r="C77" s="18">
        <v>0</v>
      </c>
      <c r="D77" s="18">
        <v>2E-3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36">
        <v>-9.4E-2</v>
      </c>
      <c r="O77" s="24">
        <v>13.488</v>
      </c>
      <c r="P77" s="23">
        <v>-12.769</v>
      </c>
      <c r="Q77" s="18">
        <v>0</v>
      </c>
      <c r="R77" s="18">
        <v>-12.371</v>
      </c>
      <c r="S77" s="18">
        <v>-2.5000000000000001E-2</v>
      </c>
      <c r="T77" s="18">
        <v>-5.0000000000000001E-3</v>
      </c>
      <c r="U77" s="18">
        <v>-0.03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</row>
    <row r="78" spans="1:29" x14ac:dyDescent="0.3">
      <c r="A78" s="18">
        <v>33</v>
      </c>
      <c r="B78" s="18">
        <f t="shared" si="10"/>
        <v>34</v>
      </c>
      <c r="C78" s="18">
        <v>1E-3</v>
      </c>
      <c r="D78" s="18">
        <v>6.0000000000000001E-3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36">
        <v>-0.16900000000000001</v>
      </c>
      <c r="O78" s="24">
        <v>5.0739999999999998</v>
      </c>
      <c r="P78" s="23">
        <v>-13.404</v>
      </c>
      <c r="Q78" s="23">
        <v>-12.371</v>
      </c>
      <c r="R78" s="18">
        <v>0</v>
      </c>
      <c r="S78" s="18">
        <v>0.09</v>
      </c>
      <c r="T78" s="18">
        <v>-1E-3</v>
      </c>
      <c r="U78" s="18">
        <v>0.128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</row>
    <row r="79" spans="1:29" x14ac:dyDescent="0.3">
      <c r="A79" s="18">
        <v>38</v>
      </c>
      <c r="B79" s="18">
        <f t="shared" si="10"/>
        <v>39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-6.0000000000000001E-3</v>
      </c>
      <c r="O79" s="18">
        <v>0.29599999999999999</v>
      </c>
      <c r="P79" s="18">
        <v>2.5999999999999999E-2</v>
      </c>
      <c r="Q79" s="18">
        <v>-2.5000000000000001E-2</v>
      </c>
      <c r="R79" s="18">
        <v>0.09</v>
      </c>
      <c r="S79" s="18">
        <v>0</v>
      </c>
      <c r="T79" s="18">
        <v>-10.398</v>
      </c>
      <c r="U79" s="18">
        <v>-10.688000000000001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</row>
    <row r="80" spans="1:29" x14ac:dyDescent="0.3">
      <c r="A80" s="18">
        <v>39</v>
      </c>
      <c r="B80" s="18">
        <f t="shared" si="10"/>
        <v>40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-6.0000000000000001E-3</v>
      </c>
      <c r="O80" s="18">
        <v>3.3000000000000002E-2</v>
      </c>
      <c r="P80" s="18">
        <v>-2E-3</v>
      </c>
      <c r="Q80" s="18">
        <v>-5.0000000000000001E-3</v>
      </c>
      <c r="R80" s="18">
        <v>-1E-3</v>
      </c>
      <c r="S80" s="23">
        <v>-10.398</v>
      </c>
      <c r="T80" s="18">
        <v>0</v>
      </c>
      <c r="U80" s="18">
        <v>-10.593999999999999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</row>
    <row r="81" spans="1:29" x14ac:dyDescent="0.3">
      <c r="A81" s="18">
        <v>40</v>
      </c>
      <c r="B81" s="18">
        <f t="shared" si="10"/>
        <v>41</v>
      </c>
      <c r="C81" s="18">
        <v>1E-3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0.01</v>
      </c>
      <c r="O81" s="18">
        <v>0.27400000000000002</v>
      </c>
      <c r="P81" s="18">
        <v>7.0000000000000001E-3</v>
      </c>
      <c r="Q81" s="18">
        <v>-0.03</v>
      </c>
      <c r="R81" s="18">
        <v>0.128</v>
      </c>
      <c r="S81" s="23">
        <v>-10.688000000000001</v>
      </c>
      <c r="T81" s="23">
        <v>-10.593999999999999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</row>
    <row r="82" spans="1:29" x14ac:dyDescent="0.3">
      <c r="A82" s="18">
        <v>44</v>
      </c>
      <c r="B82" s="18">
        <f t="shared" si="10"/>
        <v>45</v>
      </c>
      <c r="C82" s="18">
        <v>5.1999999999999998E-2</v>
      </c>
      <c r="D82" s="18">
        <v>2.4E-2</v>
      </c>
      <c r="E82" s="18">
        <v>-0.34799999999999998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1E-3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10.711</v>
      </c>
      <c r="X82" s="18">
        <v>-0.10299999999999999</v>
      </c>
      <c r="Y82" s="18">
        <v>-0.158</v>
      </c>
      <c r="Z82" s="18">
        <v>-0.40300000000000002</v>
      </c>
      <c r="AA82" s="18">
        <v>6.0000000000000001E-3</v>
      </c>
      <c r="AB82" s="18">
        <v>-7.0000000000000001E-3</v>
      </c>
      <c r="AC82" s="18">
        <v>1E-3</v>
      </c>
    </row>
    <row r="83" spans="1:29" x14ac:dyDescent="0.3">
      <c r="A83" s="18">
        <v>46</v>
      </c>
      <c r="B83" s="18">
        <f t="shared" si="10"/>
        <v>47</v>
      </c>
      <c r="C83" s="18">
        <v>-4.0000000000000001E-3</v>
      </c>
      <c r="D83" s="18">
        <v>4.0000000000000001E-3</v>
      </c>
      <c r="E83" s="18">
        <v>9.2999999999999999E-2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27">
        <v>10.711</v>
      </c>
      <c r="W83" s="18">
        <v>0</v>
      </c>
      <c r="X83" s="18">
        <v>13.62</v>
      </c>
      <c r="Y83" s="18">
        <v>4.8109999999999999</v>
      </c>
      <c r="Z83" s="18">
        <v>3.0230000000000001</v>
      </c>
      <c r="AA83" s="18">
        <v>0.17499999999999999</v>
      </c>
      <c r="AB83" s="18">
        <v>0.187</v>
      </c>
      <c r="AC83" s="18">
        <v>0.03</v>
      </c>
    </row>
    <row r="84" spans="1:29" x14ac:dyDescent="0.3">
      <c r="A84" s="18">
        <v>48</v>
      </c>
      <c r="B84" s="18">
        <f t="shared" si="10"/>
        <v>49</v>
      </c>
      <c r="C84" s="18">
        <v>4.0000000000000001E-3</v>
      </c>
      <c r="D84" s="18">
        <v>0</v>
      </c>
      <c r="E84" s="18">
        <v>1E-3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36">
        <v>-0.10299999999999999</v>
      </c>
      <c r="W84" s="24">
        <v>13.62</v>
      </c>
      <c r="X84" s="18">
        <v>0</v>
      </c>
      <c r="Y84" s="18">
        <v>-12.352</v>
      </c>
      <c r="Z84" s="18">
        <v>-12.701000000000001</v>
      </c>
      <c r="AA84" s="18">
        <v>-0.03</v>
      </c>
      <c r="AB84" s="18">
        <v>-2.4E-2</v>
      </c>
      <c r="AC84" s="18">
        <v>0</v>
      </c>
    </row>
    <row r="85" spans="1:29" x14ac:dyDescent="0.3">
      <c r="A85" s="18">
        <v>49</v>
      </c>
      <c r="B85" s="18">
        <f t="shared" si="10"/>
        <v>50</v>
      </c>
      <c r="C85" s="18">
        <v>6.0000000000000001E-3</v>
      </c>
      <c r="D85" s="18">
        <v>0</v>
      </c>
      <c r="E85" s="18">
        <v>2E-3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36">
        <v>-0.158</v>
      </c>
      <c r="W85" s="24">
        <v>4.8109999999999999</v>
      </c>
      <c r="X85" s="23">
        <v>-12.352</v>
      </c>
      <c r="Y85" s="18">
        <v>0</v>
      </c>
      <c r="Z85" s="18">
        <v>-13.413</v>
      </c>
      <c r="AA85" s="18">
        <v>0.124</v>
      </c>
      <c r="AB85" s="18">
        <v>6.0999999999999999E-2</v>
      </c>
      <c r="AC85" s="18">
        <v>-3.0000000000000001E-3</v>
      </c>
    </row>
    <row r="86" spans="1:29" x14ac:dyDescent="0.3">
      <c r="A86" s="18">
        <v>50</v>
      </c>
      <c r="B86" s="18">
        <f t="shared" si="10"/>
        <v>51</v>
      </c>
      <c r="C86" s="18">
        <v>-1E-3</v>
      </c>
      <c r="D86" s="18">
        <v>0</v>
      </c>
      <c r="E86" s="18">
        <v>-6.0000000000000001E-3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36">
        <v>-0.40300000000000002</v>
      </c>
      <c r="W86" s="24">
        <v>3.0230000000000001</v>
      </c>
      <c r="X86" s="23">
        <v>-12.701000000000001</v>
      </c>
      <c r="Y86" s="23">
        <v>-13.413</v>
      </c>
      <c r="Z86" s="18">
        <v>0</v>
      </c>
      <c r="AA86" s="18">
        <v>2.1000000000000001E-2</v>
      </c>
      <c r="AB86" s="18">
        <v>1.9E-2</v>
      </c>
      <c r="AC86" s="18">
        <v>0</v>
      </c>
    </row>
    <row r="87" spans="1:29" x14ac:dyDescent="0.3">
      <c r="A87" s="18">
        <v>55</v>
      </c>
      <c r="B87" s="18">
        <f t="shared" si="10"/>
        <v>56</v>
      </c>
      <c r="C87" s="18">
        <v>1E-3</v>
      </c>
      <c r="D87" s="18">
        <v>0</v>
      </c>
      <c r="E87" s="18">
        <v>1E-3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6.0000000000000001E-3</v>
      </c>
      <c r="W87" s="18">
        <v>0.17499999999999999</v>
      </c>
      <c r="X87" s="18">
        <v>-0.03</v>
      </c>
      <c r="Y87" s="18">
        <v>0.124</v>
      </c>
      <c r="Z87" s="18">
        <v>2.1000000000000001E-2</v>
      </c>
      <c r="AA87" s="18">
        <v>0</v>
      </c>
      <c r="AB87" s="18">
        <v>-10.5</v>
      </c>
      <c r="AC87" s="18">
        <v>-10.448</v>
      </c>
    </row>
    <row r="88" spans="1:29" x14ac:dyDescent="0.3">
      <c r="A88" s="18">
        <v>56</v>
      </c>
      <c r="B88" s="18">
        <f t="shared" si="10"/>
        <v>57</v>
      </c>
      <c r="C88" s="18">
        <v>1E-3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-7.0000000000000001E-3</v>
      </c>
      <c r="W88" s="18">
        <v>0.187</v>
      </c>
      <c r="X88" s="18">
        <v>-2.4E-2</v>
      </c>
      <c r="Y88" s="18">
        <v>6.0999999999999999E-2</v>
      </c>
      <c r="Z88" s="18">
        <v>1.9E-2</v>
      </c>
      <c r="AA88" s="23">
        <v>-10.5</v>
      </c>
      <c r="AB88" s="18">
        <v>0</v>
      </c>
      <c r="AC88" s="18">
        <v>-10.675000000000001</v>
      </c>
    </row>
    <row r="89" spans="1:29" x14ac:dyDescent="0.3">
      <c r="A89" s="18">
        <v>57</v>
      </c>
      <c r="B89" s="18">
        <f t="shared" si="10"/>
        <v>58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1E-3</v>
      </c>
      <c r="W89" s="18">
        <v>0.03</v>
      </c>
      <c r="X89" s="18">
        <v>0</v>
      </c>
      <c r="Y89" s="18">
        <v>-3.0000000000000001E-3</v>
      </c>
      <c r="Z89" s="18">
        <v>0</v>
      </c>
      <c r="AA89" s="23">
        <v>-10.448</v>
      </c>
      <c r="AB89" s="23">
        <v>-10.675000000000001</v>
      </c>
      <c r="AC89" s="18">
        <v>0</v>
      </c>
    </row>
    <row r="90" spans="1:29" x14ac:dyDescent="0.3">
      <c r="B90" s="12"/>
    </row>
    <row r="91" spans="1:29" x14ac:dyDescent="0.3">
      <c r="A91" s="53" t="s">
        <v>91</v>
      </c>
      <c r="B91" s="4">
        <f>MAX(ABS(MIN(C66:E89,F74:M89,N79:R89,S82:U89,V87:Z89)),MAX(C66:E89,F74:M89,N79:R89,S82:U89,V87:Z89))</f>
        <v>0.39</v>
      </c>
    </row>
    <row r="92" spans="1:29" x14ac:dyDescent="0.3">
      <c r="K92" s="15" t="s">
        <v>35</v>
      </c>
    </row>
    <row r="94" spans="1:29" x14ac:dyDescent="0.3">
      <c r="A94" s="1" t="s">
        <v>9</v>
      </c>
      <c r="B94" s="10"/>
      <c r="C94" s="1">
        <v>59</v>
      </c>
      <c r="D94" s="1">
        <v>62</v>
      </c>
      <c r="E94" s="1">
        <v>65</v>
      </c>
      <c r="F94" s="1">
        <v>72</v>
      </c>
      <c r="G94" s="1">
        <v>73</v>
      </c>
      <c r="H94" s="1">
        <v>75</v>
      </c>
      <c r="I94" s="1">
        <v>76</v>
      </c>
      <c r="J94" s="1">
        <v>77</v>
      </c>
      <c r="K94" s="1">
        <v>79</v>
      </c>
      <c r="L94" s="1">
        <v>80</v>
      </c>
      <c r="M94" s="1">
        <v>81</v>
      </c>
      <c r="N94" s="1">
        <v>85</v>
      </c>
      <c r="O94" s="1">
        <v>87</v>
      </c>
      <c r="P94" s="1">
        <v>89</v>
      </c>
      <c r="Q94" s="1">
        <v>90</v>
      </c>
      <c r="R94" s="1">
        <v>91</v>
      </c>
      <c r="S94" s="1">
        <v>96</v>
      </c>
      <c r="T94" s="1">
        <v>97</v>
      </c>
      <c r="U94" s="1">
        <v>98</v>
      </c>
      <c r="V94" s="1">
        <v>102</v>
      </c>
      <c r="W94" s="1">
        <v>104</v>
      </c>
      <c r="X94" s="1">
        <v>106</v>
      </c>
      <c r="Y94" s="1">
        <v>107</v>
      </c>
      <c r="Z94" s="1">
        <v>108</v>
      </c>
      <c r="AA94" s="1">
        <v>113</v>
      </c>
      <c r="AB94" s="1">
        <v>114</v>
      </c>
      <c r="AC94" s="1">
        <v>115</v>
      </c>
    </row>
    <row r="95" spans="1:29" x14ac:dyDescent="0.3">
      <c r="A95" s="1"/>
      <c r="B95" s="10" t="s">
        <v>36</v>
      </c>
      <c r="C95" s="1">
        <f>C94+1</f>
        <v>60</v>
      </c>
      <c r="D95" s="1">
        <f>D94+1</f>
        <v>63</v>
      </c>
      <c r="E95" s="1">
        <f t="shared" ref="E95:AC95" si="11">E94+1</f>
        <v>66</v>
      </c>
      <c r="F95" s="1">
        <f t="shared" si="11"/>
        <v>73</v>
      </c>
      <c r="G95" s="1">
        <f t="shared" si="11"/>
        <v>74</v>
      </c>
      <c r="H95" s="1">
        <f t="shared" si="11"/>
        <v>76</v>
      </c>
      <c r="I95" s="1">
        <f t="shared" si="11"/>
        <v>77</v>
      </c>
      <c r="J95" s="1">
        <f t="shared" si="11"/>
        <v>78</v>
      </c>
      <c r="K95" s="1">
        <f t="shared" si="11"/>
        <v>80</v>
      </c>
      <c r="L95" s="1">
        <f t="shared" si="11"/>
        <v>81</v>
      </c>
      <c r="M95" s="1">
        <f t="shared" si="11"/>
        <v>82</v>
      </c>
      <c r="N95" s="1">
        <f t="shared" si="11"/>
        <v>86</v>
      </c>
      <c r="O95" s="1">
        <f t="shared" si="11"/>
        <v>88</v>
      </c>
      <c r="P95" s="1">
        <f t="shared" si="11"/>
        <v>90</v>
      </c>
      <c r="Q95" s="1">
        <f t="shared" si="11"/>
        <v>91</v>
      </c>
      <c r="R95" s="1">
        <f t="shared" si="11"/>
        <v>92</v>
      </c>
      <c r="S95" s="1">
        <f t="shared" si="11"/>
        <v>97</v>
      </c>
      <c r="T95" s="1">
        <f t="shared" si="11"/>
        <v>98</v>
      </c>
      <c r="U95" s="1">
        <f t="shared" si="11"/>
        <v>99</v>
      </c>
      <c r="V95" s="1">
        <f t="shared" si="11"/>
        <v>103</v>
      </c>
      <c r="W95" s="1">
        <f t="shared" si="11"/>
        <v>105</v>
      </c>
      <c r="X95" s="1">
        <f t="shared" si="11"/>
        <v>107</v>
      </c>
      <c r="Y95" s="1">
        <f t="shared" si="11"/>
        <v>108</v>
      </c>
      <c r="Z95" s="1">
        <f t="shared" si="11"/>
        <v>109</v>
      </c>
      <c r="AA95" s="1">
        <f t="shared" si="11"/>
        <v>114</v>
      </c>
      <c r="AB95" s="1">
        <f t="shared" si="11"/>
        <v>115</v>
      </c>
      <c r="AC95" s="1">
        <f t="shared" si="11"/>
        <v>116</v>
      </c>
    </row>
    <row r="96" spans="1:29" x14ac:dyDescent="0.3">
      <c r="A96" s="1">
        <v>59</v>
      </c>
      <c r="B96" s="10">
        <f t="shared" ref="B96:B122" si="12">A96+1</f>
        <v>60</v>
      </c>
      <c r="C96" s="1">
        <v>0</v>
      </c>
      <c r="D96" s="1">
        <v>0.67300000000000004</v>
      </c>
      <c r="E96" s="1">
        <v>1.103</v>
      </c>
      <c r="F96" s="1">
        <v>0</v>
      </c>
      <c r="G96" s="1">
        <v>1E-3</v>
      </c>
      <c r="H96" s="1">
        <v>0</v>
      </c>
      <c r="I96" s="1">
        <v>0</v>
      </c>
      <c r="J96" s="1">
        <v>0</v>
      </c>
      <c r="K96" s="1">
        <v>0</v>
      </c>
      <c r="L96" s="1">
        <v>1.4E-2</v>
      </c>
      <c r="M96" s="1">
        <v>0</v>
      </c>
      <c r="N96" s="1">
        <v>5.1999999999999998E-2</v>
      </c>
      <c r="O96" s="1">
        <v>-3.0000000000000001E-3</v>
      </c>
      <c r="P96" s="1">
        <v>-1E-3</v>
      </c>
      <c r="Q96" s="1">
        <v>4.0000000000000001E-3</v>
      </c>
      <c r="R96" s="1">
        <v>6.0000000000000001E-3</v>
      </c>
      <c r="S96" s="1">
        <v>1E-3</v>
      </c>
      <c r="T96" s="1">
        <v>0</v>
      </c>
      <c r="U96" s="1">
        <v>1E-3</v>
      </c>
      <c r="V96" s="1">
        <v>-0.38800000000000001</v>
      </c>
      <c r="W96" s="1">
        <v>8.5000000000000006E-2</v>
      </c>
      <c r="X96" s="1">
        <v>0</v>
      </c>
      <c r="Y96" s="1">
        <v>2E-3</v>
      </c>
      <c r="Z96" s="1">
        <v>-1.0999999999999999E-2</v>
      </c>
      <c r="AA96" s="1">
        <v>0</v>
      </c>
      <c r="AB96" s="1">
        <v>1E-3</v>
      </c>
      <c r="AC96" s="1">
        <v>0</v>
      </c>
    </row>
    <row r="97" spans="1:29" x14ac:dyDescent="0.3">
      <c r="A97" s="1">
        <v>62</v>
      </c>
      <c r="B97" s="10">
        <f t="shared" si="12"/>
        <v>63</v>
      </c>
      <c r="C97" s="29">
        <v>0.67300000000000004</v>
      </c>
      <c r="D97" s="1">
        <v>0</v>
      </c>
      <c r="E97" s="1">
        <v>0.71</v>
      </c>
      <c r="F97" s="1">
        <v>0</v>
      </c>
      <c r="G97" s="1">
        <v>-1E-3</v>
      </c>
      <c r="H97" s="1">
        <v>7.0000000000000001E-3</v>
      </c>
      <c r="I97" s="1">
        <v>-2.8000000000000001E-2</v>
      </c>
      <c r="J97" s="1">
        <v>0.01</v>
      </c>
      <c r="K97" s="1">
        <v>8.9999999999999993E-3</v>
      </c>
      <c r="L97" s="1">
        <v>1.4E-2</v>
      </c>
      <c r="M97" s="1">
        <v>-8.2000000000000003E-2</v>
      </c>
      <c r="N97" s="1">
        <v>-0.35</v>
      </c>
      <c r="O97" s="1">
        <v>9.2999999999999999E-2</v>
      </c>
      <c r="P97" s="1">
        <v>-6.0000000000000001E-3</v>
      </c>
      <c r="Q97" s="1">
        <v>1E-3</v>
      </c>
      <c r="R97" s="1">
        <v>2E-3</v>
      </c>
      <c r="S97" s="1">
        <v>0</v>
      </c>
      <c r="T97" s="1">
        <v>0</v>
      </c>
      <c r="U97" s="1">
        <v>1E-3</v>
      </c>
      <c r="V97" s="1">
        <v>2.4E-2</v>
      </c>
      <c r="W97" s="1">
        <v>8.0000000000000002E-3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</row>
    <row r="98" spans="1:29" x14ac:dyDescent="0.3">
      <c r="A98" s="1">
        <v>65</v>
      </c>
      <c r="B98" s="10">
        <f t="shared" si="12"/>
        <v>66</v>
      </c>
      <c r="C98" s="29">
        <v>1.103</v>
      </c>
      <c r="D98" s="31">
        <v>0.71</v>
      </c>
      <c r="E98" s="1">
        <v>0</v>
      </c>
      <c r="F98" s="1">
        <v>-1.2E-2</v>
      </c>
      <c r="G98" s="1">
        <v>0.01</v>
      </c>
      <c r="H98" s="1">
        <v>4.0000000000000001E-3</v>
      </c>
      <c r="I98" s="1">
        <v>-3.2000000000000001E-2</v>
      </c>
      <c r="J98" s="1">
        <v>1.4999999999999999E-2</v>
      </c>
      <c r="K98" s="1">
        <v>8.9999999999999993E-3</v>
      </c>
      <c r="L98" s="1">
        <v>1.9E-2</v>
      </c>
      <c r="M98" s="1">
        <v>-8.7999999999999995E-2</v>
      </c>
      <c r="N98" s="1">
        <v>2.4E-2</v>
      </c>
      <c r="O98" s="1">
        <v>4.0000000000000001E-3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5.6000000000000001E-2</v>
      </c>
      <c r="W98" s="1">
        <v>-5.0000000000000001E-3</v>
      </c>
      <c r="X98" s="1">
        <v>2E-3</v>
      </c>
      <c r="Y98" s="1">
        <v>6.0000000000000001E-3</v>
      </c>
      <c r="Z98" s="1">
        <v>-5.0000000000000001E-3</v>
      </c>
      <c r="AA98" s="1">
        <v>0</v>
      </c>
      <c r="AB98" s="1">
        <v>0</v>
      </c>
      <c r="AC98" s="1">
        <v>0</v>
      </c>
    </row>
    <row r="99" spans="1:29" x14ac:dyDescent="0.3">
      <c r="A99" s="1">
        <v>72</v>
      </c>
      <c r="B99" s="10">
        <f t="shared" si="12"/>
        <v>73</v>
      </c>
      <c r="C99" s="1">
        <v>0</v>
      </c>
      <c r="D99" s="1">
        <v>0</v>
      </c>
      <c r="E99" s="1">
        <v>-1.2E-2</v>
      </c>
      <c r="F99" s="1">
        <v>0</v>
      </c>
      <c r="G99" s="1">
        <v>-8.8659999999999997</v>
      </c>
      <c r="H99" s="1">
        <v>-2.4E-2</v>
      </c>
      <c r="I99" s="1">
        <v>-0.24199999999999999</v>
      </c>
      <c r="J99" s="1">
        <v>5.3999999999999999E-2</v>
      </c>
      <c r="K99" s="1">
        <v>0.46300000000000002</v>
      </c>
      <c r="L99" s="1">
        <v>-0.31900000000000001</v>
      </c>
      <c r="M99" s="1">
        <v>-0.29599999999999999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</row>
    <row r="100" spans="1:29" x14ac:dyDescent="0.3">
      <c r="A100" s="1">
        <v>73</v>
      </c>
      <c r="B100" s="10">
        <f t="shared" si="12"/>
        <v>74</v>
      </c>
      <c r="C100" s="1">
        <v>1E-3</v>
      </c>
      <c r="D100" s="1">
        <v>-1E-3</v>
      </c>
      <c r="E100" s="1">
        <v>0.01</v>
      </c>
      <c r="F100" s="20">
        <v>-8.8659999999999997</v>
      </c>
      <c r="G100" s="1">
        <v>0</v>
      </c>
      <c r="H100" s="1">
        <v>0.24299999999999999</v>
      </c>
      <c r="I100" s="1">
        <v>-0.246</v>
      </c>
      <c r="J100" s="1">
        <v>-0.377</v>
      </c>
      <c r="K100" s="1">
        <v>1.427</v>
      </c>
      <c r="L100" s="1">
        <v>-7.8E-2</v>
      </c>
      <c r="M100" s="1">
        <v>-0.42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</row>
    <row r="101" spans="1:29" x14ac:dyDescent="0.3">
      <c r="A101" s="1">
        <v>75</v>
      </c>
      <c r="B101" s="10">
        <f t="shared" si="12"/>
        <v>76</v>
      </c>
      <c r="C101" s="1">
        <v>0</v>
      </c>
      <c r="D101" s="1">
        <v>7.0000000000000001E-3</v>
      </c>
      <c r="E101" s="1">
        <v>4.0000000000000001E-3</v>
      </c>
      <c r="F101" s="33">
        <v>-2.4E-2</v>
      </c>
      <c r="G101" s="33">
        <v>0.24299999999999999</v>
      </c>
      <c r="H101" s="1">
        <v>0</v>
      </c>
      <c r="I101" s="1">
        <v>-13.458</v>
      </c>
      <c r="J101" s="1">
        <v>-12.387</v>
      </c>
      <c r="K101" s="1">
        <v>-0.20100000000000001</v>
      </c>
      <c r="L101" s="1">
        <v>-1E-3</v>
      </c>
      <c r="M101" s="1">
        <v>-0.21299999999999999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</row>
    <row r="102" spans="1:29" x14ac:dyDescent="0.3">
      <c r="A102" s="1">
        <v>76</v>
      </c>
      <c r="B102" s="10">
        <f t="shared" si="12"/>
        <v>77</v>
      </c>
      <c r="C102" s="1">
        <v>0</v>
      </c>
      <c r="D102" s="1">
        <v>-2.8000000000000001E-2</v>
      </c>
      <c r="E102" s="1">
        <v>-3.2000000000000001E-2</v>
      </c>
      <c r="F102" s="33">
        <v>-0.24199999999999999</v>
      </c>
      <c r="G102" s="33">
        <v>-0.246</v>
      </c>
      <c r="H102" s="16">
        <v>-13.458</v>
      </c>
      <c r="I102" s="1">
        <v>0</v>
      </c>
      <c r="J102" s="1">
        <v>-12.82</v>
      </c>
      <c r="K102" s="1">
        <v>-0.183</v>
      </c>
      <c r="L102" s="1">
        <v>-0.111</v>
      </c>
      <c r="M102" s="1">
        <v>-0.13100000000000001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</row>
    <row r="103" spans="1:29" x14ac:dyDescent="0.3">
      <c r="A103" s="1">
        <v>77</v>
      </c>
      <c r="B103" s="10">
        <f t="shared" si="12"/>
        <v>78</v>
      </c>
      <c r="C103" s="1">
        <v>0</v>
      </c>
      <c r="D103" s="1">
        <v>0.01</v>
      </c>
      <c r="E103" s="1">
        <v>1.4999999999999999E-2</v>
      </c>
      <c r="F103" s="33">
        <v>5.3999999999999999E-2</v>
      </c>
      <c r="G103" s="33">
        <v>-0.377</v>
      </c>
      <c r="H103" s="16">
        <v>-12.387</v>
      </c>
      <c r="I103" s="16">
        <v>-12.82</v>
      </c>
      <c r="J103" s="1">
        <v>0</v>
      </c>
      <c r="K103" s="1">
        <v>-0.214</v>
      </c>
      <c r="L103" s="1">
        <v>3.1840000000000002</v>
      </c>
      <c r="M103" s="1">
        <v>0.127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</row>
    <row r="104" spans="1:29" x14ac:dyDescent="0.3">
      <c r="A104" s="1">
        <v>79</v>
      </c>
      <c r="B104" s="10">
        <f t="shared" si="12"/>
        <v>80</v>
      </c>
      <c r="C104" s="1">
        <v>0</v>
      </c>
      <c r="D104" s="1">
        <v>8.9999999999999993E-3</v>
      </c>
      <c r="E104" s="1">
        <v>8.9999999999999993E-3</v>
      </c>
      <c r="F104" s="33">
        <v>0.46300000000000002</v>
      </c>
      <c r="G104" s="33">
        <v>1.427</v>
      </c>
      <c r="H104" s="33">
        <v>-0.20100000000000001</v>
      </c>
      <c r="I104" s="33">
        <v>-0.183</v>
      </c>
      <c r="J104" s="33">
        <v>-0.214</v>
      </c>
      <c r="K104" s="1">
        <v>0</v>
      </c>
      <c r="L104" s="1">
        <v>-12.487</v>
      </c>
      <c r="M104" s="1">
        <v>-13.026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</row>
    <row r="105" spans="1:29" x14ac:dyDescent="0.3">
      <c r="A105" s="1">
        <v>80</v>
      </c>
      <c r="B105" s="10">
        <f t="shared" si="12"/>
        <v>81</v>
      </c>
      <c r="C105" s="1">
        <v>1.4E-2</v>
      </c>
      <c r="D105" s="1">
        <v>1.4E-2</v>
      </c>
      <c r="E105" s="1">
        <v>1.9E-2</v>
      </c>
      <c r="F105" s="33">
        <v>-0.31900000000000001</v>
      </c>
      <c r="G105" s="33">
        <v>-7.8E-2</v>
      </c>
      <c r="H105" s="33">
        <v>-1E-3</v>
      </c>
      <c r="I105" s="33">
        <v>-0.111</v>
      </c>
      <c r="J105" s="33">
        <v>3.1840000000000002</v>
      </c>
      <c r="K105" s="16">
        <v>-12.487</v>
      </c>
      <c r="L105" s="1">
        <v>0</v>
      </c>
      <c r="M105" s="1">
        <v>-12.282999999999999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</row>
    <row r="106" spans="1:29" x14ac:dyDescent="0.3">
      <c r="A106" s="1">
        <v>81</v>
      </c>
      <c r="B106" s="10">
        <f t="shared" si="12"/>
        <v>82</v>
      </c>
      <c r="C106" s="1">
        <v>0</v>
      </c>
      <c r="D106" s="1">
        <v>-8.2000000000000003E-2</v>
      </c>
      <c r="E106" s="1">
        <v>-8.7999999999999995E-2</v>
      </c>
      <c r="F106" s="33">
        <v>-0.29599999999999999</v>
      </c>
      <c r="G106" s="33">
        <v>-0.42</v>
      </c>
      <c r="H106" s="33">
        <v>-0.21299999999999999</v>
      </c>
      <c r="I106" s="33">
        <v>-0.13100000000000001</v>
      </c>
      <c r="J106" s="33">
        <v>0.127</v>
      </c>
      <c r="K106" s="16">
        <v>-13.026</v>
      </c>
      <c r="L106" s="16">
        <v>-12.282999999999999</v>
      </c>
      <c r="M106" s="1">
        <v>0</v>
      </c>
      <c r="N106" s="1">
        <v>1E-3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</row>
    <row r="107" spans="1:29" x14ac:dyDescent="0.3">
      <c r="A107" s="1">
        <v>85</v>
      </c>
      <c r="B107" s="10">
        <f t="shared" si="12"/>
        <v>86</v>
      </c>
      <c r="C107" s="1">
        <v>5.1999999999999998E-2</v>
      </c>
      <c r="D107" s="1">
        <v>-0.35</v>
      </c>
      <c r="E107" s="1">
        <v>2.4E-2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1E-3</v>
      </c>
      <c r="N107" s="1">
        <v>0</v>
      </c>
      <c r="O107" s="1">
        <v>10.715</v>
      </c>
      <c r="P107" s="1">
        <v>-0.40300000000000002</v>
      </c>
      <c r="Q107" s="1">
        <v>-0.10299999999999999</v>
      </c>
      <c r="R107" s="1">
        <v>-0.157</v>
      </c>
      <c r="S107" s="1">
        <v>-7.0000000000000001E-3</v>
      </c>
      <c r="T107" s="1">
        <v>1E-3</v>
      </c>
      <c r="U107" s="1">
        <v>6.0000000000000001E-3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</row>
    <row r="108" spans="1:29" x14ac:dyDescent="0.3">
      <c r="A108" s="1">
        <v>87</v>
      </c>
      <c r="B108" s="10">
        <f t="shared" si="12"/>
        <v>88</v>
      </c>
      <c r="C108" s="1">
        <v>-3.0000000000000001E-3</v>
      </c>
      <c r="D108" s="1">
        <v>9.2999999999999999E-2</v>
      </c>
      <c r="E108" s="1">
        <v>4.0000000000000001E-3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26">
        <v>10.715</v>
      </c>
      <c r="O108" s="1">
        <v>0</v>
      </c>
      <c r="P108" s="1">
        <v>3.02</v>
      </c>
      <c r="Q108" s="1">
        <v>13.615</v>
      </c>
      <c r="R108" s="1">
        <v>4.8079999999999998</v>
      </c>
      <c r="S108" s="1">
        <v>0.186</v>
      </c>
      <c r="T108" s="1">
        <v>0.03</v>
      </c>
      <c r="U108" s="1">
        <v>0.17399999999999999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</row>
    <row r="109" spans="1:29" x14ac:dyDescent="0.3">
      <c r="A109" s="1">
        <v>89</v>
      </c>
      <c r="B109" s="10">
        <f t="shared" si="12"/>
        <v>90</v>
      </c>
      <c r="C109" s="1">
        <v>-1E-3</v>
      </c>
      <c r="D109" s="1">
        <v>-6.0000000000000001E-3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32">
        <v>-0.40300000000000002</v>
      </c>
      <c r="O109" s="25">
        <v>3.02</v>
      </c>
      <c r="P109" s="1">
        <v>0</v>
      </c>
      <c r="Q109" s="1">
        <v>-12.683</v>
      </c>
      <c r="R109" s="1">
        <v>-13.406000000000001</v>
      </c>
      <c r="S109" s="1">
        <v>1.9E-2</v>
      </c>
      <c r="T109" s="1">
        <v>0</v>
      </c>
      <c r="U109" s="1">
        <v>2.1000000000000001E-2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</row>
    <row r="110" spans="1:29" x14ac:dyDescent="0.3">
      <c r="A110" s="1">
        <v>90</v>
      </c>
      <c r="B110" s="10">
        <f t="shared" si="12"/>
        <v>91</v>
      </c>
      <c r="C110" s="1">
        <v>4.0000000000000001E-3</v>
      </c>
      <c r="D110" s="1">
        <v>1E-3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32">
        <v>-0.10299999999999999</v>
      </c>
      <c r="O110" s="25">
        <v>13.615</v>
      </c>
      <c r="P110" s="16">
        <v>-12.683</v>
      </c>
      <c r="Q110" s="1">
        <v>0</v>
      </c>
      <c r="R110" s="1">
        <v>-12.353999999999999</v>
      </c>
      <c r="S110" s="1">
        <v>-2.4E-2</v>
      </c>
      <c r="T110" s="1">
        <v>0</v>
      </c>
      <c r="U110" s="1">
        <v>-0.03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</row>
    <row r="111" spans="1:29" x14ac:dyDescent="0.3">
      <c r="A111" s="1">
        <v>91</v>
      </c>
      <c r="B111" s="10">
        <f t="shared" si="12"/>
        <v>92</v>
      </c>
      <c r="C111" s="1">
        <v>6.0000000000000001E-3</v>
      </c>
      <c r="D111" s="1">
        <v>2E-3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32">
        <v>-0.157</v>
      </c>
      <c r="O111" s="25">
        <v>4.8079999999999998</v>
      </c>
      <c r="P111" s="16">
        <v>-13.406000000000001</v>
      </c>
      <c r="Q111" s="16">
        <v>-12.353999999999999</v>
      </c>
      <c r="R111" s="1">
        <v>0</v>
      </c>
      <c r="S111" s="1">
        <v>6.0999999999999999E-2</v>
      </c>
      <c r="T111" s="1">
        <v>-3.0000000000000001E-3</v>
      </c>
      <c r="U111" s="1">
        <v>0.124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</row>
    <row r="112" spans="1:29" x14ac:dyDescent="0.3">
      <c r="A112" s="1">
        <v>96</v>
      </c>
      <c r="B112" s="10">
        <f t="shared" si="12"/>
        <v>97</v>
      </c>
      <c r="C112" s="1">
        <v>1E-3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-7.0000000000000001E-3</v>
      </c>
      <c r="O112" s="1">
        <v>0.186</v>
      </c>
      <c r="P112" s="1">
        <v>1.9E-2</v>
      </c>
      <c r="Q112" s="1">
        <v>-2.4E-2</v>
      </c>
      <c r="R112" s="1">
        <v>6.0999999999999999E-2</v>
      </c>
      <c r="S112" s="1">
        <v>0</v>
      </c>
      <c r="T112" s="1">
        <v>-10.672000000000001</v>
      </c>
      <c r="U112" s="1">
        <v>-10.489000000000001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</row>
    <row r="113" spans="1:29" x14ac:dyDescent="0.3">
      <c r="A113" s="1">
        <v>97</v>
      </c>
      <c r="B113" s="10">
        <f t="shared" si="12"/>
        <v>98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1E-3</v>
      </c>
      <c r="O113" s="1">
        <v>0.03</v>
      </c>
      <c r="P113" s="1">
        <v>0</v>
      </c>
      <c r="Q113" s="1">
        <v>0</v>
      </c>
      <c r="R113" s="1">
        <v>-3.0000000000000001E-3</v>
      </c>
      <c r="S113" s="16">
        <v>-10.672000000000001</v>
      </c>
      <c r="T113" s="1">
        <v>0</v>
      </c>
      <c r="U113" s="1">
        <v>-10.435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</row>
    <row r="114" spans="1:29" x14ac:dyDescent="0.3">
      <c r="A114" s="1">
        <v>98</v>
      </c>
      <c r="B114" s="10">
        <f t="shared" si="12"/>
        <v>99</v>
      </c>
      <c r="C114" s="1">
        <v>1E-3</v>
      </c>
      <c r="D114" s="1">
        <v>1E-3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6.0000000000000001E-3</v>
      </c>
      <c r="O114" s="1">
        <v>0.17399999999999999</v>
      </c>
      <c r="P114" s="1">
        <v>2.1000000000000001E-2</v>
      </c>
      <c r="Q114" s="1">
        <v>-0.03</v>
      </c>
      <c r="R114" s="1">
        <v>0.124</v>
      </c>
      <c r="S114" s="16">
        <v>-10.489000000000001</v>
      </c>
      <c r="T114" s="16">
        <v>-10.435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</row>
    <row r="115" spans="1:29" x14ac:dyDescent="0.3">
      <c r="A115" s="1">
        <v>102</v>
      </c>
      <c r="B115" s="10">
        <f t="shared" si="12"/>
        <v>103</v>
      </c>
      <c r="C115" s="1">
        <v>-0.38800000000000001</v>
      </c>
      <c r="D115" s="1">
        <v>2.4E-2</v>
      </c>
      <c r="E115" s="1">
        <v>5.6000000000000001E-2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10.445</v>
      </c>
      <c r="X115" s="1">
        <v>-9.2999999999999999E-2</v>
      </c>
      <c r="Y115" s="1">
        <v>-0.16800000000000001</v>
      </c>
      <c r="Z115" s="1">
        <v>-0.36799999999999999</v>
      </c>
      <c r="AA115" s="1">
        <v>-5.0000000000000001E-3</v>
      </c>
      <c r="AB115" s="1">
        <v>0.01</v>
      </c>
      <c r="AC115" s="1">
        <v>-6.0000000000000001E-3</v>
      </c>
    </row>
    <row r="116" spans="1:29" x14ac:dyDescent="0.3">
      <c r="A116" s="1">
        <v>104</v>
      </c>
      <c r="B116" s="10">
        <f t="shared" si="12"/>
        <v>105</v>
      </c>
      <c r="C116" s="1">
        <v>8.5000000000000006E-2</v>
      </c>
      <c r="D116" s="1">
        <v>8.0000000000000002E-3</v>
      </c>
      <c r="E116" s="1">
        <v>-5.0000000000000001E-3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26">
        <v>10.445</v>
      </c>
      <c r="W116" s="1">
        <v>0</v>
      </c>
      <c r="X116" s="1">
        <v>13.484</v>
      </c>
      <c r="Y116" s="1">
        <v>5.0810000000000004</v>
      </c>
      <c r="Z116" s="1">
        <v>3.069</v>
      </c>
      <c r="AA116" s="1">
        <v>3.3000000000000002E-2</v>
      </c>
      <c r="AB116" s="1">
        <v>0.27700000000000002</v>
      </c>
      <c r="AC116" s="1">
        <v>0.29499999999999998</v>
      </c>
    </row>
    <row r="117" spans="1:29" x14ac:dyDescent="0.3">
      <c r="A117" s="1">
        <v>106</v>
      </c>
      <c r="B117" s="10">
        <f t="shared" si="12"/>
        <v>107</v>
      </c>
      <c r="C117" s="1">
        <v>0</v>
      </c>
      <c r="D117" s="1">
        <v>0</v>
      </c>
      <c r="E117" s="1">
        <v>2E-3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32">
        <v>-9.2999999999999999E-2</v>
      </c>
      <c r="W117" s="25">
        <v>13.484</v>
      </c>
      <c r="X117" s="1">
        <v>0</v>
      </c>
      <c r="Y117" s="1">
        <v>-12.375</v>
      </c>
      <c r="Z117" s="1">
        <v>-12.77</v>
      </c>
      <c r="AA117" s="1">
        <v>-5.0000000000000001E-3</v>
      </c>
      <c r="AB117" s="1">
        <v>-0.03</v>
      </c>
      <c r="AC117" s="1">
        <v>-2.5000000000000001E-2</v>
      </c>
    </row>
    <row r="118" spans="1:29" x14ac:dyDescent="0.3">
      <c r="A118" s="1">
        <v>107</v>
      </c>
      <c r="B118" s="10">
        <f t="shared" si="12"/>
        <v>108</v>
      </c>
      <c r="C118" s="1">
        <v>2E-3</v>
      </c>
      <c r="D118" s="1">
        <v>0</v>
      </c>
      <c r="E118" s="1">
        <v>6.0000000000000001E-3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32">
        <v>-0.16800000000000001</v>
      </c>
      <c r="W118" s="25">
        <v>5.0810000000000004</v>
      </c>
      <c r="X118" s="16">
        <v>-12.375</v>
      </c>
      <c r="Y118" s="1">
        <v>0</v>
      </c>
      <c r="Z118" s="1">
        <v>-13.384</v>
      </c>
      <c r="AA118" s="1">
        <v>-1E-3</v>
      </c>
      <c r="AB118" s="1">
        <v>0.128</v>
      </c>
      <c r="AC118" s="1">
        <v>0.09</v>
      </c>
    </row>
    <row r="119" spans="1:29" x14ac:dyDescent="0.3">
      <c r="A119" s="1">
        <v>108</v>
      </c>
      <c r="B119" s="10">
        <f t="shared" si="12"/>
        <v>109</v>
      </c>
      <c r="C119" s="1">
        <v>-1.0999999999999999E-2</v>
      </c>
      <c r="D119" s="1">
        <v>0</v>
      </c>
      <c r="E119" s="1">
        <v>-5.0000000000000001E-3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32">
        <v>-0.36799999999999999</v>
      </c>
      <c r="W119" s="25">
        <v>3.069</v>
      </c>
      <c r="X119" s="16">
        <v>-12.77</v>
      </c>
      <c r="Y119" s="16">
        <v>-13.384</v>
      </c>
      <c r="Z119" s="1">
        <v>0</v>
      </c>
      <c r="AA119" s="1">
        <v>-2E-3</v>
      </c>
      <c r="AB119" s="1">
        <v>7.0000000000000001E-3</v>
      </c>
      <c r="AC119" s="1">
        <v>2.5999999999999999E-2</v>
      </c>
    </row>
    <row r="120" spans="1:29" x14ac:dyDescent="0.3">
      <c r="A120" s="1">
        <v>113</v>
      </c>
      <c r="B120" s="10">
        <f t="shared" si="12"/>
        <v>114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-5.0000000000000001E-3</v>
      </c>
      <c r="W120" s="1">
        <v>3.3000000000000002E-2</v>
      </c>
      <c r="X120" s="1">
        <v>-5.0000000000000001E-3</v>
      </c>
      <c r="Y120" s="1">
        <v>-1E-3</v>
      </c>
      <c r="Z120" s="1">
        <v>-2E-3</v>
      </c>
      <c r="AA120" s="1">
        <v>0</v>
      </c>
      <c r="AB120" s="1">
        <v>-10.599</v>
      </c>
      <c r="AC120" s="1">
        <v>-10.366</v>
      </c>
    </row>
    <row r="121" spans="1:29" x14ac:dyDescent="0.3">
      <c r="A121" s="1">
        <v>114</v>
      </c>
      <c r="B121" s="10">
        <f t="shared" si="12"/>
        <v>115</v>
      </c>
      <c r="C121" s="1">
        <v>1E-3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0.01</v>
      </c>
      <c r="W121" s="1">
        <v>0.27700000000000002</v>
      </c>
      <c r="X121" s="1">
        <v>-0.03</v>
      </c>
      <c r="Y121" s="1">
        <v>0.128</v>
      </c>
      <c r="Z121" s="1">
        <v>7.0000000000000001E-3</v>
      </c>
      <c r="AA121" s="16">
        <v>-10.599</v>
      </c>
      <c r="AB121" s="1">
        <v>0</v>
      </c>
      <c r="AC121" s="1">
        <v>-10.702</v>
      </c>
    </row>
    <row r="122" spans="1:29" x14ac:dyDescent="0.3">
      <c r="A122" s="1">
        <v>115</v>
      </c>
      <c r="B122" s="10">
        <f t="shared" si="12"/>
        <v>116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-6.0000000000000001E-3</v>
      </c>
      <c r="W122" s="1">
        <v>0.29499999999999998</v>
      </c>
      <c r="X122" s="1">
        <v>-2.5000000000000001E-2</v>
      </c>
      <c r="Y122" s="1">
        <v>0.09</v>
      </c>
      <c r="Z122" s="1">
        <v>2.5999999999999999E-2</v>
      </c>
      <c r="AA122" s="16">
        <v>-10.366</v>
      </c>
      <c r="AB122" s="16">
        <v>-10.702</v>
      </c>
      <c r="AC122" s="1">
        <v>0</v>
      </c>
    </row>
    <row r="123" spans="1:29" x14ac:dyDescent="0.3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53" t="s">
        <v>91</v>
      </c>
      <c r="B124" s="4">
        <f>MAX(ABS(MIN(C99:E122,F107:M122,N112:R122,S115:U122,V120:Z122)),MAX(C99:E122,F107:M122,N112:R122,S115:U122,V120:Z122))</f>
        <v>0.38800000000000001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K125" s="15" t="s">
        <v>37</v>
      </c>
    </row>
    <row r="127" spans="1:29" x14ac:dyDescent="0.3">
      <c r="A127" s="1" t="s">
        <v>9</v>
      </c>
      <c r="B127" s="10"/>
      <c r="C127" s="1">
        <v>1</v>
      </c>
      <c r="D127" s="1">
        <v>4</v>
      </c>
      <c r="E127" s="1">
        <v>7</v>
      </c>
      <c r="F127" s="1">
        <v>14</v>
      </c>
      <c r="G127" s="1">
        <v>15</v>
      </c>
      <c r="H127" s="1">
        <v>17</v>
      </c>
      <c r="I127" s="1">
        <v>18</v>
      </c>
      <c r="J127" s="1">
        <v>19</v>
      </c>
      <c r="K127" s="1">
        <v>21</v>
      </c>
      <c r="L127" s="1">
        <v>22</v>
      </c>
      <c r="M127" s="1">
        <v>23</v>
      </c>
      <c r="N127" s="1">
        <v>27</v>
      </c>
      <c r="O127" s="1">
        <v>29</v>
      </c>
      <c r="P127" s="1">
        <v>31</v>
      </c>
      <c r="Q127" s="1">
        <v>32</v>
      </c>
      <c r="R127" s="1">
        <v>33</v>
      </c>
      <c r="S127" s="1">
        <v>38</v>
      </c>
      <c r="T127" s="1">
        <v>39</v>
      </c>
      <c r="U127" s="1">
        <v>40</v>
      </c>
      <c r="V127" s="1">
        <v>44</v>
      </c>
      <c r="W127" s="1">
        <v>46</v>
      </c>
      <c r="X127" s="1">
        <v>48</v>
      </c>
      <c r="Y127" s="1">
        <v>49</v>
      </c>
      <c r="Z127" s="1">
        <v>50</v>
      </c>
      <c r="AA127" s="1">
        <v>55</v>
      </c>
      <c r="AB127" s="1">
        <v>56</v>
      </c>
      <c r="AC127" s="1">
        <v>57</v>
      </c>
    </row>
    <row r="128" spans="1:29" x14ac:dyDescent="0.3">
      <c r="A128" s="1"/>
      <c r="B128" s="10" t="s">
        <v>36</v>
      </c>
      <c r="C128" s="1">
        <f>C127+1</f>
        <v>2</v>
      </c>
      <c r="D128" s="1">
        <f>D127+1</f>
        <v>5</v>
      </c>
      <c r="E128" s="1">
        <f t="shared" ref="E128:AC128" si="13">E127+1</f>
        <v>8</v>
      </c>
      <c r="F128" s="1">
        <f t="shared" si="13"/>
        <v>15</v>
      </c>
      <c r="G128" s="1">
        <f t="shared" si="13"/>
        <v>16</v>
      </c>
      <c r="H128" s="1">
        <f t="shared" si="13"/>
        <v>18</v>
      </c>
      <c r="I128" s="1">
        <f t="shared" si="13"/>
        <v>19</v>
      </c>
      <c r="J128" s="1">
        <f t="shared" si="13"/>
        <v>20</v>
      </c>
      <c r="K128" s="1">
        <f t="shared" si="13"/>
        <v>22</v>
      </c>
      <c r="L128" s="1">
        <f t="shared" si="13"/>
        <v>23</v>
      </c>
      <c r="M128" s="1">
        <f t="shared" si="13"/>
        <v>24</v>
      </c>
      <c r="N128" s="1">
        <f t="shared" si="13"/>
        <v>28</v>
      </c>
      <c r="O128" s="1">
        <f t="shared" si="13"/>
        <v>30</v>
      </c>
      <c r="P128" s="1">
        <f t="shared" si="13"/>
        <v>32</v>
      </c>
      <c r="Q128" s="1">
        <f t="shared" si="13"/>
        <v>33</v>
      </c>
      <c r="R128" s="1">
        <f t="shared" si="13"/>
        <v>34</v>
      </c>
      <c r="S128" s="1">
        <f t="shared" si="13"/>
        <v>39</v>
      </c>
      <c r="T128" s="1">
        <f t="shared" si="13"/>
        <v>40</v>
      </c>
      <c r="U128" s="1">
        <f t="shared" si="13"/>
        <v>41</v>
      </c>
      <c r="V128" s="1">
        <f t="shared" si="13"/>
        <v>45</v>
      </c>
      <c r="W128" s="1">
        <f t="shared" si="13"/>
        <v>47</v>
      </c>
      <c r="X128" s="1">
        <f t="shared" si="13"/>
        <v>49</v>
      </c>
      <c r="Y128" s="1">
        <f t="shared" si="13"/>
        <v>50</v>
      </c>
      <c r="Z128" s="1">
        <f t="shared" si="13"/>
        <v>51</v>
      </c>
      <c r="AA128" s="1">
        <f t="shared" si="13"/>
        <v>56</v>
      </c>
      <c r="AB128" s="1">
        <f t="shared" si="13"/>
        <v>57</v>
      </c>
      <c r="AC128" s="1">
        <f t="shared" si="13"/>
        <v>58</v>
      </c>
    </row>
    <row r="129" spans="1:29" x14ac:dyDescent="0.3">
      <c r="A129" s="1">
        <v>59</v>
      </c>
      <c r="B129" s="10">
        <f t="shared" ref="B129:B155" si="14">A129+1</f>
        <v>60</v>
      </c>
      <c r="C129" s="1">
        <v>-2.9000000000000001E-2</v>
      </c>
      <c r="D129" s="1">
        <v>-1.2E-2</v>
      </c>
      <c r="E129" s="1">
        <v>-1.6E-2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-1E-3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-3.0000000000000001E-3</v>
      </c>
      <c r="W129" s="1">
        <v>0</v>
      </c>
      <c r="X129" s="1">
        <v>0</v>
      </c>
      <c r="Y129" s="1">
        <v>0</v>
      </c>
      <c r="Z129" s="1">
        <v>1E-3</v>
      </c>
      <c r="AA129" s="1">
        <v>-4.0000000000000001E-3</v>
      </c>
      <c r="AB129" s="1">
        <v>-8.0000000000000002E-3</v>
      </c>
      <c r="AC129" s="1">
        <v>1E-3</v>
      </c>
    </row>
    <row r="130" spans="1:29" x14ac:dyDescent="0.3">
      <c r="A130" s="1">
        <v>62</v>
      </c>
      <c r="B130" s="10">
        <f t="shared" si="14"/>
        <v>63</v>
      </c>
      <c r="C130" s="1">
        <v>-1.6E-2</v>
      </c>
      <c r="D130" s="1">
        <v>1E-3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-1E-3</v>
      </c>
      <c r="O130" s="1">
        <v>-6.0000000000000001E-3</v>
      </c>
      <c r="P130" s="1">
        <v>2E-3</v>
      </c>
      <c r="Q130" s="1">
        <v>1E-3</v>
      </c>
      <c r="R130" s="1">
        <v>0</v>
      </c>
      <c r="S130" s="1">
        <v>-6.0000000000000001E-3</v>
      </c>
      <c r="T130" s="1">
        <v>0</v>
      </c>
      <c r="U130" s="1">
        <v>-4.0000000000000001E-3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</row>
    <row r="131" spans="1:29" x14ac:dyDescent="0.3">
      <c r="A131" s="1">
        <v>65</v>
      </c>
      <c r="B131" s="10">
        <f t="shared" si="14"/>
        <v>66</v>
      </c>
      <c r="C131" s="1">
        <v>-1.2E-2</v>
      </c>
      <c r="D131" s="1">
        <v>1.7999999999999999E-2</v>
      </c>
      <c r="E131" s="1">
        <v>1E-3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-2E-3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</row>
    <row r="132" spans="1:29" x14ac:dyDescent="0.3">
      <c r="A132" s="1">
        <v>72</v>
      </c>
      <c r="B132" s="10">
        <f t="shared" si="14"/>
        <v>73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-1E-3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</row>
    <row r="133" spans="1:29" x14ac:dyDescent="0.3">
      <c r="A133" s="1">
        <v>73</v>
      </c>
      <c r="B133" s="10">
        <f t="shared" si="14"/>
        <v>74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-1E-3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</row>
    <row r="134" spans="1:29" x14ac:dyDescent="0.3">
      <c r="A134" s="1">
        <v>75</v>
      </c>
      <c r="B134" s="10">
        <f t="shared" si="14"/>
        <v>76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-1E-3</v>
      </c>
      <c r="O134" s="1">
        <v>1E-3</v>
      </c>
      <c r="P134" s="1">
        <v>0</v>
      </c>
      <c r="Q134" s="1">
        <v>-1E-3</v>
      </c>
      <c r="R134" s="1">
        <v>0</v>
      </c>
      <c r="S134" s="1">
        <v>-8.0000000000000002E-3</v>
      </c>
      <c r="T134" s="1">
        <v>-2.4E-2</v>
      </c>
      <c r="U134" s="1">
        <v>3.3000000000000002E-2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</row>
    <row r="135" spans="1:29" x14ac:dyDescent="0.3">
      <c r="A135" s="1">
        <v>76</v>
      </c>
      <c r="B135" s="10">
        <f t="shared" si="14"/>
        <v>77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6.0000000000000001E-3</v>
      </c>
      <c r="O135" s="1">
        <v>-4.0000000000000001E-3</v>
      </c>
      <c r="P135" s="1">
        <v>0</v>
      </c>
      <c r="Q135" s="1">
        <v>7.0000000000000001E-3</v>
      </c>
      <c r="R135" s="1">
        <v>1E-3</v>
      </c>
      <c r="S135" s="1">
        <v>4.0000000000000001E-3</v>
      </c>
      <c r="T135" s="1">
        <v>-5.0000000000000001E-3</v>
      </c>
      <c r="U135" s="1">
        <v>1E-3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</row>
    <row r="136" spans="1:29" x14ac:dyDescent="0.3">
      <c r="A136" s="1">
        <v>77</v>
      </c>
      <c r="B136" s="10">
        <f t="shared" si="14"/>
        <v>78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5.0000000000000001E-3</v>
      </c>
      <c r="O136" s="1">
        <v>-8.7999999999999995E-2</v>
      </c>
      <c r="P136" s="1">
        <v>0</v>
      </c>
      <c r="Q136" s="1">
        <v>5.0000000000000001E-3</v>
      </c>
      <c r="R136" s="1">
        <v>0</v>
      </c>
      <c r="S136" s="1">
        <v>-4.0000000000000001E-3</v>
      </c>
      <c r="T136" s="1">
        <v>-4.0000000000000001E-3</v>
      </c>
      <c r="U136" s="1">
        <v>6.0000000000000001E-3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</row>
    <row r="137" spans="1:29" x14ac:dyDescent="0.3">
      <c r="A137" s="1">
        <v>79</v>
      </c>
      <c r="B137" s="10">
        <f t="shared" si="14"/>
        <v>80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-1.6E-2</v>
      </c>
      <c r="T137" s="1">
        <v>-2E-3</v>
      </c>
      <c r="U137" s="1">
        <v>1E-3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</row>
    <row r="138" spans="1:29" x14ac:dyDescent="0.3">
      <c r="A138" s="1">
        <v>80</v>
      </c>
      <c r="B138" s="10">
        <f t="shared" si="14"/>
        <v>81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1E-3</v>
      </c>
      <c r="O138" s="1">
        <v>-2E-3</v>
      </c>
      <c r="P138" s="1">
        <v>0</v>
      </c>
      <c r="Q138" s="1">
        <v>0</v>
      </c>
      <c r="R138" s="1">
        <v>0</v>
      </c>
      <c r="S138" s="1">
        <v>-2E-3</v>
      </c>
      <c r="T138" s="1">
        <v>0</v>
      </c>
      <c r="U138" s="1">
        <v>-1E-3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</row>
    <row r="139" spans="1:29" x14ac:dyDescent="0.3">
      <c r="A139" s="1">
        <v>81</v>
      </c>
      <c r="B139" s="10">
        <f t="shared" si="14"/>
        <v>82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-4.0000000000000001E-3</v>
      </c>
      <c r="T139" s="1">
        <v>0</v>
      </c>
      <c r="U139" s="1">
        <v>-1E-3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</row>
    <row r="140" spans="1:29" x14ac:dyDescent="0.3">
      <c r="A140" s="1">
        <v>85</v>
      </c>
      <c r="B140" s="10">
        <f t="shared" si="14"/>
        <v>86</v>
      </c>
      <c r="C140" s="1">
        <v>-4.0000000000000001E-3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-3.5000000000000003E-2</v>
      </c>
      <c r="O140" s="1">
        <v>7.0000000000000001E-3</v>
      </c>
      <c r="P140" s="1">
        <v>0</v>
      </c>
      <c r="Q140" s="1">
        <v>-1E-3</v>
      </c>
      <c r="R140" s="1">
        <v>1E-3</v>
      </c>
      <c r="S140" s="1">
        <v>2E-3</v>
      </c>
      <c r="T140" s="1">
        <v>1E-3</v>
      </c>
      <c r="U140" s="1">
        <v>3.0000000000000001E-3</v>
      </c>
      <c r="V140" s="1">
        <v>0</v>
      </c>
      <c r="W140" s="1">
        <v>-1E-3</v>
      </c>
      <c r="X140" s="1">
        <v>0</v>
      </c>
      <c r="Y140" s="1">
        <v>0</v>
      </c>
      <c r="Z140" s="1">
        <v>0</v>
      </c>
      <c r="AA140" s="1">
        <v>-2E-3</v>
      </c>
      <c r="AB140" s="1">
        <v>-3.0000000000000001E-3</v>
      </c>
      <c r="AC140" s="1">
        <v>0</v>
      </c>
    </row>
    <row r="141" spans="1:29" x14ac:dyDescent="0.3">
      <c r="A141" s="1">
        <v>87</v>
      </c>
      <c r="B141" s="10">
        <f t="shared" si="14"/>
        <v>88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7.0000000000000001E-3</v>
      </c>
      <c r="O141" s="1">
        <v>-3.0000000000000001E-3</v>
      </c>
      <c r="P141" s="1">
        <v>0</v>
      </c>
      <c r="Q141" s="1">
        <v>1E-3</v>
      </c>
      <c r="R141" s="1">
        <v>0</v>
      </c>
      <c r="S141" s="1">
        <v>-1E-3</v>
      </c>
      <c r="T141" s="1">
        <v>0</v>
      </c>
      <c r="U141" s="1">
        <v>-1E-3</v>
      </c>
      <c r="V141" s="1">
        <v>-1E-3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</row>
    <row r="142" spans="1:29" x14ac:dyDescent="0.3">
      <c r="A142" s="1">
        <v>89</v>
      </c>
      <c r="B142" s="10">
        <f t="shared" si="14"/>
        <v>90</v>
      </c>
      <c r="C142" s="1">
        <v>2E-3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-1E-3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</row>
    <row r="143" spans="1:29" x14ac:dyDescent="0.3">
      <c r="A143" s="1">
        <v>90</v>
      </c>
      <c r="B143" s="10">
        <f t="shared" si="14"/>
        <v>91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3.0000000000000001E-3</v>
      </c>
      <c r="P143" s="1">
        <v>0</v>
      </c>
      <c r="Q143" s="1">
        <v>-1E-3</v>
      </c>
      <c r="R143" s="1">
        <v>0</v>
      </c>
      <c r="S143" s="1">
        <v>-2E-3</v>
      </c>
      <c r="T143" s="1">
        <v>0</v>
      </c>
      <c r="U143" s="1">
        <v>-4.0000000000000001E-3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</row>
    <row r="144" spans="1:29" x14ac:dyDescent="0.3">
      <c r="A144" s="1">
        <v>91</v>
      </c>
      <c r="B144" s="10">
        <f t="shared" si="14"/>
        <v>92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-2E-3</v>
      </c>
      <c r="O144" s="1">
        <v>1E-3</v>
      </c>
      <c r="P144" s="1">
        <v>0</v>
      </c>
      <c r="Q144" s="1">
        <v>0</v>
      </c>
      <c r="R144" s="1">
        <v>0</v>
      </c>
      <c r="S144" s="1">
        <v>-1E-3</v>
      </c>
      <c r="T144" s="1">
        <v>0</v>
      </c>
      <c r="U144" s="1">
        <v>-1E-3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</row>
    <row r="145" spans="1:29" x14ac:dyDescent="0.3">
      <c r="A145" s="1">
        <v>96</v>
      </c>
      <c r="B145" s="10">
        <f t="shared" si="14"/>
        <v>97</v>
      </c>
      <c r="C145" s="1">
        <v>-7.0000000000000001E-3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-1E-3</v>
      </c>
      <c r="R145" s="1">
        <v>0</v>
      </c>
      <c r="S145" s="1">
        <v>0</v>
      </c>
      <c r="T145" s="1">
        <v>0</v>
      </c>
      <c r="U145" s="1">
        <v>0</v>
      </c>
      <c r="V145" s="1">
        <v>-3.0000000000000001E-3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</row>
    <row r="146" spans="1:29" x14ac:dyDescent="0.3">
      <c r="A146" s="1">
        <v>97</v>
      </c>
      <c r="B146" s="10">
        <f t="shared" si="14"/>
        <v>98</v>
      </c>
      <c r="C146" s="1">
        <v>1E-3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1E-3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</row>
    <row r="147" spans="1:29" x14ac:dyDescent="0.3">
      <c r="A147" s="1">
        <v>98</v>
      </c>
      <c r="B147" s="10">
        <f t="shared" si="14"/>
        <v>99</v>
      </c>
      <c r="C147" s="1">
        <v>-4.0000000000000001E-3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2E-3</v>
      </c>
      <c r="O147" s="1">
        <v>-1E-3</v>
      </c>
      <c r="P147" s="1">
        <v>0</v>
      </c>
      <c r="Q147" s="1">
        <v>-1E-3</v>
      </c>
      <c r="R147" s="1">
        <v>0</v>
      </c>
      <c r="S147" s="1">
        <v>0</v>
      </c>
      <c r="T147" s="1">
        <v>0</v>
      </c>
      <c r="U147" s="1">
        <v>0</v>
      </c>
      <c r="V147" s="1">
        <v>-2E-3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</row>
    <row r="148" spans="1:29" x14ac:dyDescent="0.3">
      <c r="A148" s="1">
        <v>102</v>
      </c>
      <c r="B148" s="10">
        <f t="shared" si="14"/>
        <v>103</v>
      </c>
      <c r="C148" s="1">
        <v>-2E-3</v>
      </c>
      <c r="D148" s="1">
        <v>-3.0000000000000001E-3</v>
      </c>
      <c r="E148" s="1">
        <v>-1E-3</v>
      </c>
      <c r="F148" s="1">
        <v>0</v>
      </c>
      <c r="G148" s="1">
        <v>0</v>
      </c>
      <c r="H148" s="1">
        <v>6.0000000000000001E-3</v>
      </c>
      <c r="I148" s="1">
        <v>4.0000000000000001E-3</v>
      </c>
      <c r="J148" s="1">
        <v>-1E-3</v>
      </c>
      <c r="K148" s="1">
        <v>0</v>
      </c>
      <c r="L148" s="1">
        <v>1E-3</v>
      </c>
      <c r="M148" s="1">
        <v>0</v>
      </c>
      <c r="N148" s="1">
        <v>1E-3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-3.5000000000000003E-2</v>
      </c>
      <c r="W148" s="1">
        <v>7.0000000000000001E-3</v>
      </c>
      <c r="X148" s="1">
        <v>0</v>
      </c>
      <c r="Y148" s="1">
        <v>-2E-3</v>
      </c>
      <c r="Z148" s="1">
        <v>0</v>
      </c>
      <c r="AA148" s="1">
        <v>2E-3</v>
      </c>
      <c r="AB148" s="1">
        <v>0</v>
      </c>
      <c r="AC148" s="1">
        <v>1E-3</v>
      </c>
    </row>
    <row r="149" spans="1:29" x14ac:dyDescent="0.3">
      <c r="A149" s="1">
        <v>104</v>
      </c>
      <c r="B149" s="10">
        <f t="shared" si="14"/>
        <v>105</v>
      </c>
      <c r="C149" s="1">
        <v>0</v>
      </c>
      <c r="D149" s="1">
        <v>0</v>
      </c>
      <c r="E149" s="1">
        <v>-6.0000000000000001E-3</v>
      </c>
      <c r="F149" s="1">
        <v>0</v>
      </c>
      <c r="G149" s="1">
        <v>0</v>
      </c>
      <c r="H149" s="1">
        <v>-5.0000000000000001E-3</v>
      </c>
      <c r="I149" s="1">
        <v>-8.2000000000000003E-2</v>
      </c>
      <c r="J149" s="1">
        <v>0</v>
      </c>
      <c r="K149" s="1">
        <v>0</v>
      </c>
      <c r="L149" s="1">
        <v>-1E-3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7.0000000000000001E-3</v>
      </c>
      <c r="W149" s="1">
        <v>-3.0000000000000001E-3</v>
      </c>
      <c r="X149" s="1">
        <v>3.0000000000000001E-3</v>
      </c>
      <c r="Y149" s="1">
        <v>2E-3</v>
      </c>
      <c r="Z149" s="1">
        <v>0</v>
      </c>
      <c r="AA149" s="1">
        <v>-1E-3</v>
      </c>
      <c r="AB149" s="1">
        <v>0</v>
      </c>
      <c r="AC149" s="1">
        <v>0</v>
      </c>
    </row>
    <row r="150" spans="1:29" x14ac:dyDescent="0.3">
      <c r="A150" s="1">
        <v>106</v>
      </c>
      <c r="B150" s="10">
        <f t="shared" si="14"/>
        <v>107</v>
      </c>
      <c r="C150" s="1">
        <v>0</v>
      </c>
      <c r="D150" s="1">
        <v>0</v>
      </c>
      <c r="E150" s="1">
        <v>1E-3</v>
      </c>
      <c r="F150" s="1">
        <v>0</v>
      </c>
      <c r="G150" s="1">
        <v>0</v>
      </c>
      <c r="H150" s="1">
        <v>6.0000000000000001E-3</v>
      </c>
      <c r="I150" s="1">
        <v>5.0000000000000001E-3</v>
      </c>
      <c r="J150" s="1">
        <v>-1E-3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-1E-3</v>
      </c>
      <c r="W150" s="1">
        <v>1E-3</v>
      </c>
      <c r="X150" s="1">
        <v>-1E-3</v>
      </c>
      <c r="Y150" s="1">
        <v>0</v>
      </c>
      <c r="Z150" s="1">
        <v>0</v>
      </c>
      <c r="AA150" s="1">
        <v>-1E-3</v>
      </c>
      <c r="AB150" s="1">
        <v>-1E-3</v>
      </c>
      <c r="AC150" s="1">
        <v>0</v>
      </c>
    </row>
    <row r="151" spans="1:29" x14ac:dyDescent="0.3">
      <c r="A151" s="1">
        <v>107</v>
      </c>
      <c r="B151" s="10">
        <f t="shared" si="14"/>
        <v>108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1E-3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1E-3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</row>
    <row r="152" spans="1:29" x14ac:dyDescent="0.3">
      <c r="A152" s="1">
        <v>108</v>
      </c>
      <c r="B152" s="10">
        <f t="shared" si="14"/>
        <v>109</v>
      </c>
      <c r="C152" s="1">
        <v>0</v>
      </c>
      <c r="D152" s="1">
        <v>0</v>
      </c>
      <c r="E152" s="1">
        <v>2E-3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</row>
    <row r="153" spans="1:29" x14ac:dyDescent="0.3">
      <c r="A153" s="1">
        <v>113</v>
      </c>
      <c r="B153" s="10">
        <f t="shared" si="14"/>
        <v>114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-5.0000000000000001E-3</v>
      </c>
      <c r="I153" s="1">
        <v>-4.0000000000000001E-3</v>
      </c>
      <c r="J153" s="1">
        <v>-2.5000000000000001E-2</v>
      </c>
      <c r="K153" s="1">
        <v>-1E-3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1E-3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</row>
    <row r="154" spans="1:29" x14ac:dyDescent="0.3">
      <c r="A154" s="1">
        <v>114</v>
      </c>
      <c r="B154" s="10">
        <f t="shared" si="14"/>
        <v>115</v>
      </c>
      <c r="C154" s="1">
        <v>0</v>
      </c>
      <c r="D154" s="1">
        <v>0</v>
      </c>
      <c r="E154" s="1">
        <v>-4.0000000000000001E-3</v>
      </c>
      <c r="F154" s="1">
        <v>-1E-3</v>
      </c>
      <c r="G154" s="1">
        <v>-1E-3</v>
      </c>
      <c r="H154" s="1">
        <v>1E-3</v>
      </c>
      <c r="I154" s="1">
        <v>5.0000000000000001E-3</v>
      </c>
      <c r="J154" s="1">
        <v>3.3000000000000002E-2</v>
      </c>
      <c r="K154" s="1">
        <v>1E-3</v>
      </c>
      <c r="L154" s="1">
        <v>-1E-3</v>
      </c>
      <c r="M154" s="1">
        <v>-1E-3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3.0000000000000001E-3</v>
      </c>
      <c r="W154" s="1">
        <v>-1E-3</v>
      </c>
      <c r="X154" s="1">
        <v>-4.0000000000000001E-3</v>
      </c>
      <c r="Y154" s="1">
        <v>-1E-3</v>
      </c>
      <c r="Z154" s="1">
        <v>-1E-3</v>
      </c>
      <c r="AA154" s="1">
        <v>0</v>
      </c>
      <c r="AB154" s="1">
        <v>0</v>
      </c>
      <c r="AC154" s="1">
        <v>0</v>
      </c>
    </row>
    <row r="155" spans="1:29" x14ac:dyDescent="0.3">
      <c r="A155" s="1">
        <v>115</v>
      </c>
      <c r="B155" s="10">
        <f t="shared" si="14"/>
        <v>116</v>
      </c>
      <c r="C155" s="1">
        <v>0</v>
      </c>
      <c r="D155" s="1">
        <v>0</v>
      </c>
      <c r="E155" s="1">
        <v>-6.0000000000000001E-3</v>
      </c>
      <c r="F155" s="1">
        <v>0</v>
      </c>
      <c r="G155" s="1">
        <v>0</v>
      </c>
      <c r="H155" s="1">
        <v>4.0000000000000001E-3</v>
      </c>
      <c r="I155" s="1">
        <v>-4.0000000000000001E-3</v>
      </c>
      <c r="J155" s="1">
        <v>-7.0000000000000001E-3</v>
      </c>
      <c r="K155" s="1">
        <v>-1.4E-2</v>
      </c>
      <c r="L155" s="1">
        <v>-2E-3</v>
      </c>
      <c r="M155" s="1">
        <v>-4.0000000000000001E-3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2E-3</v>
      </c>
      <c r="W155" s="1">
        <v>-1E-3</v>
      </c>
      <c r="X155" s="1">
        <v>-2E-3</v>
      </c>
      <c r="Y155" s="1">
        <v>-1E-3</v>
      </c>
      <c r="Z155" s="1">
        <v>0</v>
      </c>
      <c r="AA155" s="1">
        <v>0</v>
      </c>
      <c r="AB155" s="1">
        <v>0</v>
      </c>
      <c r="AC155" s="1">
        <v>0</v>
      </c>
    </row>
    <row r="156" spans="1:29" x14ac:dyDescent="0.3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H157" s="1"/>
      <c r="I157" s="53" t="s">
        <v>91</v>
      </c>
      <c r="J157" s="4">
        <f>MAX(ABS(MIN(C129:AC155)),MAX(C129:AC155))</f>
        <v>8.7999999999999995E-2</v>
      </c>
      <c r="K157" s="1"/>
      <c r="L157" s="1"/>
      <c r="M157" s="1"/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3" t="s">
        <v>11</v>
      </c>
      <c r="C158" s="1"/>
      <c r="D158" s="1"/>
      <c r="E158" s="1"/>
      <c r="F158" s="1"/>
      <c r="K158" s="15"/>
    </row>
    <row r="159" spans="1:29" x14ac:dyDescent="0.3">
      <c r="A159" s="22" t="s">
        <v>12</v>
      </c>
      <c r="B159" s="5" t="s">
        <v>13</v>
      </c>
      <c r="C159" s="16" t="s">
        <v>14</v>
      </c>
      <c r="D159" s="16" t="s">
        <v>15</v>
      </c>
      <c r="E159" s="16" t="s">
        <v>16</v>
      </c>
      <c r="F159" s="19"/>
    </row>
    <row r="160" spans="1:29" x14ac:dyDescent="0.3">
      <c r="A160" s="22">
        <f>AVERAGE(F67,F100)</f>
        <v>-8.8559999999999999</v>
      </c>
      <c r="B160" s="5">
        <f>AVERAGE(H69,H70,I70,H102,H103,I103)</f>
        <v>-12.876833333333332</v>
      </c>
      <c r="C160" s="16">
        <f>AVERAGE(K72,K73,L73,K105,K106,L106)</f>
        <v>-12.601500000000001</v>
      </c>
      <c r="D160" s="16">
        <f>AVERAGE(P77,P78,Q78,X85,X86,Y86,P110,P111,Q111,X118,X119,Y119)</f>
        <v>-12.831833333333336</v>
      </c>
      <c r="E160" s="16">
        <f>AVERAGE(S80,S81,T81,AA88,AA89,AB89,S113,S114,T114,AA121,AA122,AB122)</f>
        <v>-10.547166666666667</v>
      </c>
      <c r="F160" s="1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3" t="s">
        <v>17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26" t="s">
        <v>18</v>
      </c>
      <c r="B163" s="25" t="s">
        <v>19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26">
        <f>AVERAGE(N75,V83,N108,V116)</f>
        <v>10.57525</v>
      </c>
      <c r="B164" s="25">
        <f>AVERAGE(W117:W119,O109:O111,W84:W86,O76:O78)</f>
        <v>7.180416666666666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1" t="s">
        <v>20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29" t="s">
        <v>21</v>
      </c>
      <c r="B167" s="31" t="s">
        <v>22</v>
      </c>
      <c r="C167" s="33" t="s">
        <v>23</v>
      </c>
      <c r="D167" s="33" t="s">
        <v>24</v>
      </c>
      <c r="E167" s="33" t="s">
        <v>25</v>
      </c>
      <c r="F167" s="32" t="s">
        <v>38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29">
        <f>AVERAGE(C64,C65,C97:C98)</f>
        <v>0.88824999999999998</v>
      </c>
      <c r="B168" s="31">
        <f>AVERAGE(D65,D98)</f>
        <v>0.71</v>
      </c>
      <c r="C168" s="33">
        <f>AVERAGE(F68:F70,F101:F103,G71:G73,G104:G106)</f>
        <v>0.11975000000000002</v>
      </c>
      <c r="D168" s="33">
        <f>AVERAGE(F71:F73,G68:G70,F104:F106,G101:G103)</f>
        <v>-8.883333333333332E-2</v>
      </c>
      <c r="E168" s="33">
        <f>AVERAGE(H71:J73,H104:J106)</f>
        <v>0.25072222222222224</v>
      </c>
      <c r="F168" s="35">
        <f>AVERAGE(N76:N78,V84:V86,N109:N111,V117:V119)</f>
        <v>-0.21550000000000002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7BA9F-AAAF-453E-871E-6B73965A28EF}">
  <dimension ref="A1:AC168"/>
  <sheetViews>
    <sheetView topLeftCell="A61" workbookViewId="0">
      <selection activeCell="B91" sqref="A91:B91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9">
        <v>1</v>
      </c>
      <c r="B3" s="9">
        <f>A3+1</f>
        <v>2</v>
      </c>
      <c r="C3" s="4">
        <v>22.677</v>
      </c>
      <c r="D3" s="4">
        <f>AVERAGE(C3,C31)</f>
        <v>22.643000000000001</v>
      </c>
      <c r="E3" s="4">
        <f>AVERAGE(C3,C31)</f>
        <v>22.643000000000001</v>
      </c>
      <c r="F3" s="4">
        <f>31.732-D3</f>
        <v>9.0889999999999986</v>
      </c>
      <c r="G3" s="4">
        <f>31.732-E3</f>
        <v>9.0889999999999986</v>
      </c>
      <c r="H3" s="40">
        <v>8.2200000000000006</v>
      </c>
      <c r="I3" s="39">
        <v>8.2899999999999991</v>
      </c>
      <c r="J3" s="7">
        <f t="shared" ref="J3:J16" si="0">D3*(-0.9618)+30.132</f>
        <v>8.3539626000000027</v>
      </c>
      <c r="K3" s="7">
        <f t="shared" ref="K3:K16" si="1">E3*(-0.9792)+30.611</f>
        <v>8.4389743999999993</v>
      </c>
      <c r="L3" s="8"/>
      <c r="M3" s="8"/>
      <c r="N3" s="9">
        <v>0</v>
      </c>
      <c r="O3" s="9">
        <f>N3+1</f>
        <v>1</v>
      </c>
      <c r="P3" s="4">
        <v>44.43</v>
      </c>
      <c r="Q3" s="4">
        <f>AVERAGE(P3,P25)</f>
        <v>44.188000000000002</v>
      </c>
      <c r="R3" s="4">
        <f>190.298-Q3</f>
        <v>146.11000000000001</v>
      </c>
      <c r="S3" s="40">
        <v>129.679</v>
      </c>
      <c r="T3" s="6">
        <f t="shared" ref="T3:T17" si="2">Q3*(-0.93)+170.24</f>
        <v>129.14516</v>
      </c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">
      <c r="A4" s="9">
        <v>4</v>
      </c>
      <c r="B4" s="9">
        <f t="shared" ref="B4:B57" si="3">A4+1</f>
        <v>5</v>
      </c>
      <c r="C4" s="4">
        <v>22.847000000000001</v>
      </c>
      <c r="D4" s="4">
        <f>AVERAGE(C4:C5,C32,C33)</f>
        <v>23.002749999999999</v>
      </c>
      <c r="E4" s="4">
        <f>AVERAGE(C4:C5,C32,C33)</f>
        <v>23.002749999999999</v>
      </c>
      <c r="F4" s="4">
        <f>31.732-D4</f>
        <v>8.7292500000000004</v>
      </c>
      <c r="G4" s="4">
        <f t="shared" ref="G4:G19" si="4">31.732-E4</f>
        <v>8.7292500000000004</v>
      </c>
      <c r="H4" s="40">
        <v>8.19</v>
      </c>
      <c r="I4" s="39">
        <v>8.2899999999999991</v>
      </c>
      <c r="J4" s="7">
        <f t="shared" si="0"/>
        <v>8.0079550500000032</v>
      </c>
      <c r="K4" s="7">
        <f t="shared" si="1"/>
        <v>8.0867072000000029</v>
      </c>
      <c r="L4" s="8"/>
      <c r="M4" s="8"/>
      <c r="N4" s="9">
        <v>2</v>
      </c>
      <c r="O4" s="9">
        <f t="shared" ref="O4:O45" si="5">N4+1</f>
        <v>3</v>
      </c>
      <c r="P4" s="4">
        <v>36.526000000000003</v>
      </c>
      <c r="Q4" s="4">
        <f>AVERAGE(P4,P8,P26,P30)</f>
        <v>40.111500000000007</v>
      </c>
      <c r="R4" s="4">
        <f t="shared" ref="R4:R18" si="6">190.298-Q4</f>
        <v>150.1865</v>
      </c>
      <c r="S4" s="40">
        <v>134.90299999999999</v>
      </c>
      <c r="T4" s="6">
        <f t="shared" si="2"/>
        <v>132.936305</v>
      </c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9">
        <v>7</v>
      </c>
      <c r="B5" s="9">
        <f t="shared" si="3"/>
        <v>8</v>
      </c>
      <c r="C5" s="4">
        <v>23.100999999999999</v>
      </c>
      <c r="D5" s="4"/>
      <c r="E5" s="4"/>
      <c r="F5" s="4"/>
      <c r="G5" s="4"/>
      <c r="H5" s="40"/>
      <c r="I5" s="39"/>
      <c r="J5" s="7"/>
      <c r="K5" s="7"/>
      <c r="L5" s="8"/>
      <c r="M5" s="8"/>
      <c r="N5" s="9">
        <v>3</v>
      </c>
      <c r="O5" s="9">
        <f t="shared" si="5"/>
        <v>4</v>
      </c>
      <c r="P5" s="4">
        <v>40.573</v>
      </c>
      <c r="Q5" s="4">
        <f>AVERAGE(P5,P7,P27,P29)</f>
        <v>43.351750000000003</v>
      </c>
      <c r="R5" s="4">
        <f t="shared" si="6"/>
        <v>146.94624999999999</v>
      </c>
      <c r="S5" s="40">
        <v>129.083</v>
      </c>
      <c r="T5" s="6">
        <f t="shared" si="2"/>
        <v>129.92287250000001</v>
      </c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9">
        <v>14</v>
      </c>
      <c r="B6" s="9">
        <f t="shared" si="3"/>
        <v>15</v>
      </c>
      <c r="C6" s="4">
        <v>26.818000000000001</v>
      </c>
      <c r="D6" s="4">
        <f>AVERAGE(C6,C34)</f>
        <v>26.795000000000002</v>
      </c>
      <c r="E6" s="4">
        <f>AVERAGE(C6,C7,C34,C35)</f>
        <v>26.904499999999999</v>
      </c>
      <c r="F6" s="4">
        <f t="shared" ref="F6:F19" si="7">31.732-D6</f>
        <v>4.9369999999999976</v>
      </c>
      <c r="G6" s="4">
        <f t="shared" si="4"/>
        <v>4.8275000000000006</v>
      </c>
      <c r="H6" s="40">
        <v>4.1900000000000004</v>
      </c>
      <c r="I6" s="39">
        <v>4.16</v>
      </c>
      <c r="J6" s="7">
        <f t="shared" si="0"/>
        <v>4.3605690000000017</v>
      </c>
      <c r="K6" s="7">
        <f t="shared" si="1"/>
        <v>4.2661136000000042</v>
      </c>
      <c r="L6" s="8"/>
      <c r="M6" s="8"/>
      <c r="N6" s="9">
        <v>5</v>
      </c>
      <c r="O6" s="9">
        <f t="shared" si="5"/>
        <v>6</v>
      </c>
      <c r="P6" s="4">
        <v>46.411000000000001</v>
      </c>
      <c r="Q6" s="4">
        <f>AVERAGE(P6,P28)</f>
        <v>46.447000000000003</v>
      </c>
      <c r="R6" s="4">
        <f t="shared" si="6"/>
        <v>143.851</v>
      </c>
      <c r="S6" s="40">
        <v>128.334</v>
      </c>
      <c r="T6" s="6">
        <f t="shared" si="2"/>
        <v>127.04429</v>
      </c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">
      <c r="A7" s="9">
        <v>15</v>
      </c>
      <c r="B7" s="9">
        <f t="shared" si="3"/>
        <v>16</v>
      </c>
      <c r="C7" s="4">
        <v>27.015000000000001</v>
      </c>
      <c r="D7" s="4">
        <f>AVERAGE(C7,C35)</f>
        <v>27.014000000000003</v>
      </c>
      <c r="E7" s="4"/>
      <c r="F7" s="4">
        <f t="shared" si="7"/>
        <v>4.7179999999999964</v>
      </c>
      <c r="G7" s="4"/>
      <c r="H7" s="40">
        <v>4.17</v>
      </c>
      <c r="I7" s="39"/>
      <c r="J7" s="7">
        <f t="shared" si="0"/>
        <v>4.1499348000000005</v>
      </c>
      <c r="K7" s="7"/>
      <c r="L7" s="8"/>
      <c r="M7" s="8"/>
      <c r="N7" s="9">
        <v>6</v>
      </c>
      <c r="O7" s="9">
        <f t="shared" si="5"/>
        <v>7</v>
      </c>
      <c r="P7" s="4">
        <v>45.814999999999998</v>
      </c>
      <c r="Q7" s="4"/>
      <c r="R7" s="4"/>
      <c r="S7" s="40"/>
      <c r="T7" s="6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">
      <c r="A8" s="9">
        <v>17</v>
      </c>
      <c r="B8" s="9">
        <f t="shared" si="3"/>
        <v>18</v>
      </c>
      <c r="C8" s="4">
        <v>30.129000000000001</v>
      </c>
      <c r="D8" s="4">
        <f>AVERAGE(C8:C10,C36:C38)</f>
        <v>30.041333333333338</v>
      </c>
      <c r="E8" s="4">
        <f>AVERAGE(C8:C10,C36:C38)</f>
        <v>30.041333333333338</v>
      </c>
      <c r="F8" s="4">
        <f>31.732-D8</f>
        <v>1.6906666666666617</v>
      </c>
      <c r="G8" s="4">
        <f>31.732-E8</f>
        <v>1.6906666666666617</v>
      </c>
      <c r="H8" s="40">
        <v>1.42</v>
      </c>
      <c r="I8" s="39">
        <v>1.41</v>
      </c>
      <c r="J8" s="7">
        <f t="shared" si="0"/>
        <v>1.2382455999999991</v>
      </c>
      <c r="K8" s="7">
        <f t="shared" si="1"/>
        <v>1.1945263999999973</v>
      </c>
      <c r="L8" s="8"/>
      <c r="M8" s="8"/>
      <c r="N8" s="9">
        <v>8</v>
      </c>
      <c r="O8" s="9">
        <f t="shared" si="5"/>
        <v>9</v>
      </c>
      <c r="P8" s="4">
        <v>44.1</v>
      </c>
      <c r="Q8" s="4"/>
      <c r="R8" s="4"/>
      <c r="S8" s="40"/>
      <c r="T8" s="6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">
      <c r="A9" s="9">
        <v>18</v>
      </c>
      <c r="B9" s="9">
        <f t="shared" si="3"/>
        <v>19</v>
      </c>
      <c r="C9" s="4">
        <v>29.888000000000002</v>
      </c>
      <c r="D9" s="4"/>
      <c r="E9" s="4"/>
      <c r="F9" s="4"/>
      <c r="G9" s="4"/>
      <c r="H9" s="40"/>
      <c r="I9" s="39"/>
      <c r="J9" s="7"/>
      <c r="K9" s="7"/>
      <c r="L9" s="8"/>
      <c r="M9" s="8"/>
      <c r="N9" s="9">
        <v>10</v>
      </c>
      <c r="O9" s="9">
        <f t="shared" si="5"/>
        <v>11</v>
      </c>
      <c r="P9" s="4">
        <v>8.6150000000000002</v>
      </c>
      <c r="Q9" s="4">
        <f>AVERAGE(P9,P31)</f>
        <v>8.129999999999999</v>
      </c>
      <c r="R9" s="4">
        <f t="shared" si="6"/>
        <v>182.16800000000001</v>
      </c>
      <c r="S9" s="40">
        <v>161.78100000000001</v>
      </c>
      <c r="T9" s="6">
        <f t="shared" si="2"/>
        <v>162.67910000000001</v>
      </c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">
      <c r="A10" s="9">
        <v>19</v>
      </c>
      <c r="B10" s="9">
        <f t="shared" si="3"/>
        <v>20</v>
      </c>
      <c r="C10" s="4">
        <v>30.094999999999999</v>
      </c>
      <c r="D10" s="4"/>
      <c r="E10" s="4"/>
      <c r="F10" s="4"/>
      <c r="G10" s="4"/>
      <c r="H10" s="40"/>
      <c r="I10" s="39"/>
      <c r="J10" s="7"/>
      <c r="K10" s="7"/>
      <c r="L10" s="8"/>
      <c r="M10" s="8"/>
      <c r="N10" s="9">
        <v>12</v>
      </c>
      <c r="O10" s="9">
        <f t="shared" si="5"/>
        <v>13</v>
      </c>
      <c r="P10" s="4">
        <v>109.696</v>
      </c>
      <c r="Q10" s="4">
        <f>AVERAGE(P10,P32)</f>
        <v>109.68</v>
      </c>
      <c r="R10" s="4">
        <f t="shared" si="6"/>
        <v>80.617999999999995</v>
      </c>
      <c r="S10" s="40">
        <v>67.471999999999994</v>
      </c>
      <c r="T10" s="6">
        <f t="shared" si="2"/>
        <v>68.2376</v>
      </c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">
      <c r="A11" s="9">
        <v>21</v>
      </c>
      <c r="B11" s="9">
        <f t="shared" si="3"/>
        <v>22</v>
      </c>
      <c r="C11" s="4">
        <v>29.943000000000001</v>
      </c>
      <c r="D11" s="4">
        <f>AVERAGE(C11:C13,C39:C41)</f>
        <v>29.511333333333337</v>
      </c>
      <c r="E11" s="4">
        <f>AVERAGE(C11:C13,C39:C41)</f>
        <v>29.511333333333337</v>
      </c>
      <c r="F11" s="4">
        <f t="shared" si="7"/>
        <v>2.2206666666666628</v>
      </c>
      <c r="G11" s="4">
        <f t="shared" si="4"/>
        <v>2.2206666666666628</v>
      </c>
      <c r="H11" s="40">
        <v>1.53</v>
      </c>
      <c r="I11" s="39">
        <v>1.4650000000000001</v>
      </c>
      <c r="J11" s="7">
        <f t="shared" si="0"/>
        <v>1.7479996</v>
      </c>
      <c r="K11" s="7">
        <f t="shared" si="1"/>
        <v>1.7135023999999994</v>
      </c>
      <c r="L11" s="8"/>
      <c r="M11" s="8"/>
      <c r="N11" s="9">
        <v>13</v>
      </c>
      <c r="O11" s="9">
        <f t="shared" si="5"/>
        <v>14</v>
      </c>
      <c r="P11" s="4">
        <v>98.835999999999999</v>
      </c>
      <c r="Q11" s="4">
        <f>AVERAGE(P11,P33)</f>
        <v>98.48599999999999</v>
      </c>
      <c r="R11" s="4">
        <f t="shared" si="6"/>
        <v>91.812000000000012</v>
      </c>
      <c r="S11" s="40">
        <v>79.352000000000004</v>
      </c>
      <c r="T11" s="6">
        <f t="shared" si="2"/>
        <v>78.648020000000017</v>
      </c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">
      <c r="A12" s="9">
        <v>22</v>
      </c>
      <c r="B12" s="9">
        <f t="shared" si="3"/>
        <v>23</v>
      </c>
      <c r="C12" s="4">
        <v>29.492999999999999</v>
      </c>
      <c r="D12" s="4"/>
      <c r="E12" s="4"/>
      <c r="F12" s="4"/>
      <c r="G12" s="4"/>
      <c r="H12" s="40"/>
      <c r="I12" s="39"/>
      <c r="J12" s="7"/>
      <c r="K12" s="7"/>
      <c r="L12" s="8"/>
      <c r="M12" s="8"/>
      <c r="N12" s="9">
        <v>16</v>
      </c>
      <c r="O12" s="9">
        <f t="shared" si="5"/>
        <v>17</v>
      </c>
      <c r="P12" s="4">
        <v>153.82</v>
      </c>
      <c r="Q12" s="4">
        <f>AVERAGE(P12,P34,P13,P35)</f>
        <v>155.24250000000001</v>
      </c>
      <c r="R12" s="4">
        <f t="shared" si="6"/>
        <v>35.055499999999995</v>
      </c>
      <c r="S12" s="40">
        <v>27.001999999999999</v>
      </c>
      <c r="T12" s="6">
        <f t="shared" si="2"/>
        <v>25.864474999999999</v>
      </c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">
      <c r="A13" s="9">
        <v>23</v>
      </c>
      <c r="B13" s="9">
        <f t="shared" si="3"/>
        <v>24</v>
      </c>
      <c r="C13" s="4">
        <v>29.131</v>
      </c>
      <c r="D13" s="4"/>
      <c r="E13" s="4"/>
      <c r="F13" s="4"/>
      <c r="G13" s="4"/>
      <c r="H13" s="40"/>
      <c r="I13" s="39"/>
      <c r="J13" s="7"/>
      <c r="K13" s="7"/>
      <c r="L13" s="8"/>
      <c r="M13" s="8"/>
      <c r="N13" s="9">
        <v>20</v>
      </c>
      <c r="O13" s="9">
        <f t="shared" si="5"/>
        <v>21</v>
      </c>
      <c r="P13" s="4">
        <v>156.80799999999999</v>
      </c>
      <c r="Q13" s="4"/>
      <c r="R13" s="4"/>
      <c r="S13" s="40"/>
      <c r="T13" s="6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">
      <c r="A14" s="9">
        <v>27</v>
      </c>
      <c r="B14" s="9">
        <f t="shared" si="3"/>
        <v>28</v>
      </c>
      <c r="C14" s="4">
        <v>22.231000000000002</v>
      </c>
      <c r="D14" s="4">
        <f>AVERAGE(C14,C22,C42,C50)</f>
        <v>22.403500000000001</v>
      </c>
      <c r="E14" s="4">
        <f>AVERAGE(C14,C22,C42,C50)</f>
        <v>22.403500000000001</v>
      </c>
      <c r="F14" s="4">
        <f t="shared" si="7"/>
        <v>9.3284999999999982</v>
      </c>
      <c r="G14" s="4">
        <f t="shared" si="4"/>
        <v>9.3284999999999982</v>
      </c>
      <c r="H14" s="40">
        <v>8.1199999999999992</v>
      </c>
      <c r="I14" s="39">
        <v>7.6150000000000002</v>
      </c>
      <c r="J14" s="7">
        <f t="shared" si="0"/>
        <v>8.5843136999999992</v>
      </c>
      <c r="K14" s="7">
        <f t="shared" si="1"/>
        <v>8.6734928000000018</v>
      </c>
      <c r="L14" s="8"/>
      <c r="M14" s="8"/>
      <c r="N14" s="9">
        <v>24</v>
      </c>
      <c r="O14" s="9">
        <f t="shared" si="5"/>
        <v>25</v>
      </c>
      <c r="P14" s="4">
        <v>2.6920000000000002</v>
      </c>
      <c r="Q14" s="4">
        <f>AVERAGE(P14,P19,P36,P41)</f>
        <v>6.2352500000000006</v>
      </c>
      <c r="R14" s="4">
        <f t="shared" si="6"/>
        <v>184.06274999999999</v>
      </c>
      <c r="S14" s="40">
        <v>166.965</v>
      </c>
      <c r="T14" s="6">
        <f t="shared" si="2"/>
        <v>164.44121750000002</v>
      </c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3">
      <c r="A15" s="9">
        <v>29</v>
      </c>
      <c r="B15" s="9">
        <f t="shared" si="3"/>
        <v>30</v>
      </c>
      <c r="C15" s="4">
        <v>26.881</v>
      </c>
      <c r="D15" s="4">
        <f>AVERAGE(C15,C23,C43,C51)</f>
        <v>26.331250000000001</v>
      </c>
      <c r="E15" s="4">
        <f>AVERAGE(C15,C23,C43,C51)</f>
        <v>26.331250000000001</v>
      </c>
      <c r="F15" s="4">
        <f t="shared" si="7"/>
        <v>5.4007499999999986</v>
      </c>
      <c r="G15" s="4">
        <f t="shared" si="4"/>
        <v>5.4007499999999986</v>
      </c>
      <c r="H15" s="40">
        <v>4.8600000000000003</v>
      </c>
      <c r="I15" s="39">
        <v>4.84</v>
      </c>
      <c r="J15" s="7">
        <f t="shared" si="0"/>
        <v>4.8066037500000007</v>
      </c>
      <c r="K15" s="7">
        <f t="shared" si="1"/>
        <v>4.8274399999999993</v>
      </c>
      <c r="L15" s="8"/>
      <c r="M15" s="8"/>
      <c r="N15" s="9">
        <v>28</v>
      </c>
      <c r="O15" s="9">
        <f t="shared" si="5"/>
        <v>29</v>
      </c>
      <c r="P15" s="4">
        <v>127.908</v>
      </c>
      <c r="Q15" s="4">
        <f>AVERAGE(P15,P20,P37,P42)</f>
        <v>129.37325000000001</v>
      </c>
      <c r="R15" s="4">
        <f t="shared" si="6"/>
        <v>60.924749999999989</v>
      </c>
      <c r="S15" s="40">
        <v>48.85</v>
      </c>
      <c r="T15" s="6">
        <f t="shared" si="2"/>
        <v>49.922877499999984</v>
      </c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3">
      <c r="A16" s="9">
        <v>31</v>
      </c>
      <c r="B16" s="9">
        <f t="shared" si="3"/>
        <v>32</v>
      </c>
      <c r="C16" s="4">
        <v>29.744</v>
      </c>
      <c r="D16" s="4">
        <f>AVERAGE(C16:C18,C24:C26,C44:C46, C52:C54)</f>
        <v>29.702416666666668</v>
      </c>
      <c r="E16" s="4">
        <f>AVERAGE(C16:C18,C24:C26,C44:C46, C52:C54)</f>
        <v>29.702416666666668</v>
      </c>
      <c r="F16" s="4">
        <f t="shared" si="7"/>
        <v>2.0295833333333313</v>
      </c>
      <c r="G16" s="4">
        <f t="shared" si="4"/>
        <v>2.0295833333333313</v>
      </c>
      <c r="H16" s="40">
        <v>1.61</v>
      </c>
      <c r="I16" s="39">
        <v>1.57</v>
      </c>
      <c r="J16" s="7">
        <f t="shared" si="0"/>
        <v>1.5642156500000013</v>
      </c>
      <c r="K16" s="7">
        <f t="shared" si="1"/>
        <v>1.5263936000000022</v>
      </c>
      <c r="L16" s="8"/>
      <c r="M16" s="8"/>
      <c r="N16" s="9">
        <v>30</v>
      </c>
      <c r="O16" s="9">
        <f t="shared" si="5"/>
        <v>31</v>
      </c>
      <c r="P16" s="4">
        <v>166.65199999999999</v>
      </c>
      <c r="Q16" s="4">
        <f>AVERAGE(P16,P21,P38,P43)</f>
        <v>165.815</v>
      </c>
      <c r="R16" s="4">
        <f t="shared" si="6"/>
        <v>24.483000000000004</v>
      </c>
      <c r="S16" s="40">
        <v>15.823</v>
      </c>
      <c r="T16" s="6">
        <f t="shared" si="2"/>
        <v>16.032049999999998</v>
      </c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">
      <c r="A17" s="9">
        <v>32</v>
      </c>
      <c r="B17" s="9">
        <f t="shared" si="3"/>
        <v>33</v>
      </c>
      <c r="C17" s="4">
        <v>29.481000000000002</v>
      </c>
      <c r="D17" s="4"/>
      <c r="E17" s="4"/>
      <c r="F17" s="4"/>
      <c r="G17" s="4"/>
      <c r="H17" s="40"/>
      <c r="I17" s="39"/>
      <c r="J17" s="7"/>
      <c r="K17" s="7"/>
      <c r="L17" s="8"/>
      <c r="M17" s="8"/>
      <c r="N17" s="9">
        <v>34</v>
      </c>
      <c r="O17" s="9">
        <f t="shared" si="5"/>
        <v>35</v>
      </c>
      <c r="P17" s="4">
        <v>-4.258</v>
      </c>
      <c r="Q17" s="4">
        <f>AVERAGE(P17,P22,P39,P44)</f>
        <v>-6.7062499999999989</v>
      </c>
      <c r="R17" s="4">
        <f t="shared" si="6"/>
        <v>197.00425000000001</v>
      </c>
      <c r="S17" s="40">
        <v>173.23</v>
      </c>
      <c r="T17" s="6">
        <f t="shared" si="2"/>
        <v>176.47681249999999</v>
      </c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3">
      <c r="A18" s="9">
        <v>33</v>
      </c>
      <c r="B18" s="9">
        <f t="shared" si="3"/>
        <v>34</v>
      </c>
      <c r="C18" s="4">
        <v>29.757000000000001</v>
      </c>
      <c r="D18" s="4"/>
      <c r="E18" s="4"/>
      <c r="F18" s="4"/>
      <c r="G18" s="4"/>
      <c r="H18" s="40"/>
      <c r="I18" s="39"/>
      <c r="J18" s="7"/>
      <c r="K18" s="7"/>
      <c r="L18" s="8"/>
      <c r="M18" s="8"/>
      <c r="N18" s="9">
        <v>37</v>
      </c>
      <c r="O18" s="9">
        <f t="shared" si="5"/>
        <v>38</v>
      </c>
      <c r="P18" s="4">
        <v>126.881</v>
      </c>
      <c r="Q18" s="4">
        <f>AVERAGE(P18,P23,P40,P45)</f>
        <v>126.47024999999999</v>
      </c>
      <c r="R18" s="4">
        <f t="shared" si="6"/>
        <v>63.827750000000009</v>
      </c>
      <c r="S18" s="40">
        <v>51.445</v>
      </c>
      <c r="T18" s="6">
        <f>Q18*(-0.93)+170.24</f>
        <v>52.622667500000006</v>
      </c>
      <c r="U18" s="8"/>
      <c r="V18" s="8"/>
      <c r="W18" s="8"/>
      <c r="X18" s="8"/>
      <c r="Y18" s="8"/>
      <c r="Z18" s="8"/>
      <c r="AA18" s="8"/>
      <c r="AB18" s="8"/>
      <c r="AC18" s="8"/>
    </row>
    <row r="19" spans="1:29" x14ac:dyDescent="0.3">
      <c r="A19" s="9">
        <v>38</v>
      </c>
      <c r="B19" s="9">
        <f t="shared" si="3"/>
        <v>39</v>
      </c>
      <c r="C19" s="4">
        <v>27.030999999999999</v>
      </c>
      <c r="D19" s="4">
        <f>AVERAGE(C19:C21,C27:C29,C47:C49,C55:C57)</f>
        <v>27.401166666666665</v>
      </c>
      <c r="E19" s="4">
        <f>AVERAGE(C19:C21,C27:C29,C47:C49,C55:C57)</f>
        <v>27.401166666666665</v>
      </c>
      <c r="F19" s="4">
        <f t="shared" si="7"/>
        <v>4.3308333333333344</v>
      </c>
      <c r="G19" s="4">
        <f t="shared" si="4"/>
        <v>4.3308333333333344</v>
      </c>
      <c r="H19" s="40">
        <v>3.82</v>
      </c>
      <c r="I19" s="39">
        <v>3.81</v>
      </c>
      <c r="J19" s="7">
        <f>D19*(-0.9618)+30.132</f>
        <v>3.777557900000005</v>
      </c>
      <c r="K19" s="7">
        <f>E19*(-0.9792)+30.611</f>
        <v>3.7797776000000027</v>
      </c>
      <c r="L19" s="8"/>
      <c r="M19" s="8"/>
      <c r="N19" s="9">
        <v>41</v>
      </c>
      <c r="O19" s="9">
        <f t="shared" si="5"/>
        <v>42</v>
      </c>
      <c r="P19" s="4">
        <v>7.36</v>
      </c>
      <c r="Q19" s="4"/>
      <c r="R19" s="4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3">
      <c r="A20" s="9">
        <v>39</v>
      </c>
      <c r="B20" s="9">
        <f t="shared" si="3"/>
        <v>40</v>
      </c>
      <c r="C20" s="4">
        <v>27.64</v>
      </c>
      <c r="D20" s="4"/>
      <c r="E20" s="4"/>
      <c r="F20" s="4"/>
      <c r="G20" s="4"/>
      <c r="H20" s="4"/>
      <c r="I20" s="13"/>
      <c r="J20" s="8"/>
      <c r="K20" s="8"/>
      <c r="L20" s="8"/>
      <c r="M20" s="8"/>
      <c r="N20" s="9">
        <v>45</v>
      </c>
      <c r="O20" s="9">
        <f t="shared" si="5"/>
        <v>46</v>
      </c>
      <c r="P20" s="4">
        <v>128.93799999999999</v>
      </c>
      <c r="Q20" s="4"/>
      <c r="R20" s="4"/>
      <c r="S20" s="37" t="s">
        <v>84</v>
      </c>
      <c r="T20" s="38">
        <f>AVERAGE(ABS(T3-S3),ABS(T4-S4),ABS(T5-S5),ABS(T6-S6),ABS(T9-S9),ABS(T10-S10),ABS(T11-S11),ABS(T12-S12),ABS(T14-S14),ABS(T15-S15),ABS(T16-S16),ABS(T17-S17),ABS(T18-S18))</f>
        <v>1.258885576923074</v>
      </c>
      <c r="U20" s="8"/>
      <c r="V20" s="8"/>
      <c r="W20" s="8"/>
      <c r="X20" s="8"/>
      <c r="Y20" s="8"/>
      <c r="Z20" s="8"/>
      <c r="AA20" s="8"/>
      <c r="AB20" s="8"/>
      <c r="AC20" s="8"/>
    </row>
    <row r="21" spans="1:29" x14ac:dyDescent="0.3">
      <c r="A21" s="9">
        <v>40</v>
      </c>
      <c r="B21" s="9">
        <f t="shared" si="3"/>
        <v>41</v>
      </c>
      <c r="C21" s="4">
        <v>27.734000000000002</v>
      </c>
      <c r="D21" s="4"/>
      <c r="E21" s="4"/>
      <c r="F21" s="4"/>
      <c r="G21" s="4"/>
      <c r="H21" s="4"/>
      <c r="I21" s="37" t="s">
        <v>39</v>
      </c>
      <c r="J21" s="38">
        <f>AVERAGE(ABS(J3-H3),ABS(J4-H4),ABS(J6-H6),ABS(J7-H7),ABS(J8-H8),ABS(J11-H11),ABS(J15-H15),ABS(J16-H16),ABS(J19-H19))</f>
        <v>0.11644649444444369</v>
      </c>
      <c r="K21" s="38">
        <f>AVERAGE(ABS(K3-I3),ABS(K4-I4),ABS(K6-I6),ABS(K8-I8),ABS(K11-I11),ABS(K15-I15),ABS(K16-I16),ABS(K19-I19))</f>
        <v>0.12609319999999977</v>
      </c>
      <c r="L21" s="8"/>
      <c r="M21" s="8"/>
      <c r="N21" s="9">
        <v>47</v>
      </c>
      <c r="O21" s="9">
        <f t="shared" si="5"/>
        <v>48</v>
      </c>
      <c r="P21" s="4">
        <v>167.69399999999999</v>
      </c>
      <c r="Q21" s="4"/>
      <c r="R21" s="4"/>
      <c r="S21" s="6"/>
      <c r="T21" s="6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3">
      <c r="A22" s="9">
        <v>44</v>
      </c>
      <c r="B22" s="9">
        <f t="shared" si="3"/>
        <v>45</v>
      </c>
      <c r="C22" s="4">
        <v>22.228000000000002</v>
      </c>
      <c r="D22" s="4"/>
      <c r="E22" s="4"/>
      <c r="F22" s="4"/>
      <c r="G22" s="4"/>
      <c r="H22" s="4"/>
      <c r="I22" s="37" t="s">
        <v>40</v>
      </c>
      <c r="J22" s="38">
        <f>ABS(J14-H14)</f>
        <v>0.46431369999999994</v>
      </c>
      <c r="K22" s="38">
        <f>ABS(K14-I14)</f>
        <v>1.0584928000000016</v>
      </c>
      <c r="L22" s="8"/>
      <c r="M22" s="8"/>
      <c r="N22" s="9">
        <v>51</v>
      </c>
      <c r="O22" s="9">
        <f t="shared" si="5"/>
        <v>52</v>
      </c>
      <c r="P22" s="4">
        <v>-9.3219999999999992</v>
      </c>
      <c r="Q22" s="4"/>
      <c r="R22" s="4"/>
      <c r="S22" s="6"/>
      <c r="T22" s="6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3">
      <c r="A23" s="9">
        <v>46</v>
      </c>
      <c r="B23" s="9">
        <f t="shared" si="3"/>
        <v>47</v>
      </c>
      <c r="C23" s="4">
        <v>26.372</v>
      </c>
      <c r="D23" s="4"/>
      <c r="E23" s="4"/>
      <c r="F23" s="4"/>
      <c r="G23" s="4"/>
      <c r="H23" s="4"/>
      <c r="I23" s="13"/>
      <c r="J23" s="8"/>
      <c r="K23" s="8"/>
      <c r="L23" s="8"/>
      <c r="M23" s="8"/>
      <c r="N23" s="9">
        <v>54</v>
      </c>
      <c r="O23" s="9">
        <f t="shared" si="5"/>
        <v>55</v>
      </c>
      <c r="P23" s="4">
        <v>126.554</v>
      </c>
      <c r="Q23" s="4"/>
      <c r="R23" s="4"/>
      <c r="S23" s="6"/>
      <c r="T23" s="6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3">
      <c r="A24" s="9">
        <v>48</v>
      </c>
      <c r="B24" s="9">
        <f t="shared" si="3"/>
        <v>49</v>
      </c>
      <c r="C24" s="4">
        <v>29.79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9"/>
      <c r="O24" s="9"/>
      <c r="P24" s="13"/>
      <c r="Q24" s="13"/>
      <c r="R24" s="13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3">
      <c r="A25" s="9">
        <v>49</v>
      </c>
      <c r="B25" s="9">
        <f t="shared" si="3"/>
        <v>50</v>
      </c>
      <c r="C25" s="4">
        <v>29.555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0">
        <v>58</v>
      </c>
      <c r="O25" s="9">
        <f t="shared" si="5"/>
        <v>59</v>
      </c>
      <c r="P25" s="2">
        <v>43.945999999999998</v>
      </c>
      <c r="Q25" s="13"/>
      <c r="R25" s="13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3">
      <c r="A26" s="9">
        <v>50</v>
      </c>
      <c r="B26" s="9">
        <f t="shared" si="3"/>
        <v>51</v>
      </c>
      <c r="C26" s="4">
        <v>29.736999999999998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0">
        <v>60</v>
      </c>
      <c r="O26" s="9">
        <f t="shared" si="5"/>
        <v>61</v>
      </c>
      <c r="P26" s="2">
        <v>35.619999999999997</v>
      </c>
      <c r="Q26" s="13"/>
      <c r="R26" s="13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3">
      <c r="A27" s="9">
        <v>55</v>
      </c>
      <c r="B27" s="9">
        <f t="shared" si="3"/>
        <v>56</v>
      </c>
      <c r="C27" s="4">
        <v>27.416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0">
        <v>61</v>
      </c>
      <c r="O27" s="9">
        <f t="shared" si="5"/>
        <v>62</v>
      </c>
      <c r="P27" s="2">
        <v>41.215000000000003</v>
      </c>
      <c r="Q27" s="13"/>
      <c r="R27" s="13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x14ac:dyDescent="0.3">
      <c r="A28" s="9">
        <v>56</v>
      </c>
      <c r="B28" s="9">
        <f t="shared" si="3"/>
        <v>57</v>
      </c>
      <c r="C28" s="4">
        <v>27.111999999999998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0">
        <v>63</v>
      </c>
      <c r="O28" s="9">
        <f t="shared" si="5"/>
        <v>64</v>
      </c>
      <c r="P28" s="2">
        <v>46.482999999999997</v>
      </c>
      <c r="Q28" s="13"/>
      <c r="R28" s="13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3">
      <c r="A29" s="10">
        <v>57</v>
      </c>
      <c r="B29" s="10">
        <f t="shared" si="3"/>
        <v>58</v>
      </c>
      <c r="C29" s="2">
        <v>27.388000000000002</v>
      </c>
      <c r="D29" s="2"/>
      <c r="E29" s="13"/>
      <c r="F29" s="13"/>
      <c r="G29" s="13"/>
      <c r="H29" s="13"/>
      <c r="I29" s="13"/>
      <c r="J29" s="8"/>
      <c r="K29" s="8"/>
      <c r="L29" s="8"/>
      <c r="M29" s="8"/>
      <c r="N29" s="10">
        <v>64</v>
      </c>
      <c r="O29" s="9">
        <f t="shared" si="5"/>
        <v>65</v>
      </c>
      <c r="P29" s="2">
        <v>45.804000000000002</v>
      </c>
      <c r="Q29" s="13"/>
      <c r="R29" s="13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x14ac:dyDescent="0.3">
      <c r="A30" s="11"/>
      <c r="B30" s="10"/>
      <c r="C30" s="13"/>
      <c r="D30" s="13"/>
      <c r="E30" s="13"/>
      <c r="F30" s="13"/>
      <c r="G30" s="13"/>
      <c r="H30" s="13"/>
      <c r="I30" s="13"/>
      <c r="J30" s="8"/>
      <c r="K30" s="8"/>
      <c r="L30" s="8"/>
      <c r="M30" s="8"/>
      <c r="N30" s="10">
        <v>66</v>
      </c>
      <c r="O30" s="9">
        <f t="shared" si="5"/>
        <v>67</v>
      </c>
      <c r="P30" s="2">
        <v>44.2</v>
      </c>
      <c r="Q30" s="13"/>
      <c r="R30" s="13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x14ac:dyDescent="0.3">
      <c r="A31" s="10">
        <v>59</v>
      </c>
      <c r="B31" s="10">
        <f t="shared" si="3"/>
        <v>60</v>
      </c>
      <c r="C31" s="2">
        <v>22.609000000000002</v>
      </c>
      <c r="D31" s="13"/>
      <c r="E31" s="13"/>
      <c r="F31" s="13"/>
      <c r="G31" s="13"/>
      <c r="H31" s="13"/>
      <c r="I31" s="13"/>
      <c r="J31" s="8"/>
      <c r="K31" s="8"/>
      <c r="L31" s="8"/>
      <c r="M31" s="8"/>
      <c r="N31" s="10">
        <v>68</v>
      </c>
      <c r="O31" s="9">
        <f t="shared" si="5"/>
        <v>69</v>
      </c>
      <c r="P31" s="2">
        <v>7.6449999999999996</v>
      </c>
      <c r="Q31" s="13"/>
      <c r="R31" s="13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x14ac:dyDescent="0.3">
      <c r="A32" s="10">
        <v>62</v>
      </c>
      <c r="B32" s="10">
        <f t="shared" si="3"/>
        <v>63</v>
      </c>
      <c r="C32" s="2">
        <v>22.891999999999999</v>
      </c>
      <c r="D32" s="13"/>
      <c r="E32" s="13"/>
      <c r="F32" s="13"/>
      <c r="G32" s="13"/>
      <c r="H32" s="13"/>
      <c r="I32" s="13"/>
      <c r="J32" s="8"/>
      <c r="K32" s="8"/>
      <c r="L32" s="8"/>
      <c r="M32" s="8"/>
      <c r="N32" s="10">
        <v>70</v>
      </c>
      <c r="O32" s="9">
        <f t="shared" si="5"/>
        <v>71</v>
      </c>
      <c r="P32" s="2">
        <v>109.664</v>
      </c>
      <c r="Q32" s="13"/>
      <c r="R32" s="13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x14ac:dyDescent="0.3">
      <c r="A33" s="10">
        <v>65</v>
      </c>
      <c r="B33" s="10">
        <f t="shared" si="3"/>
        <v>66</v>
      </c>
      <c r="C33" s="2">
        <v>23.170999999999999</v>
      </c>
      <c r="D33" s="13"/>
      <c r="E33" s="13"/>
      <c r="F33" s="13"/>
      <c r="G33" s="13"/>
      <c r="H33" s="13"/>
      <c r="I33" s="13"/>
      <c r="J33" s="8"/>
      <c r="K33" s="8"/>
      <c r="L33" s="8"/>
      <c r="M33" s="8"/>
      <c r="N33" s="10">
        <v>71</v>
      </c>
      <c r="O33" s="9">
        <f t="shared" si="5"/>
        <v>72</v>
      </c>
      <c r="P33" s="2">
        <v>98.135999999999996</v>
      </c>
      <c r="Q33" s="13"/>
      <c r="R33" s="13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3">
      <c r="A34" s="10">
        <v>72</v>
      </c>
      <c r="B34" s="10">
        <f t="shared" si="3"/>
        <v>73</v>
      </c>
      <c r="C34" s="2">
        <v>26.771999999999998</v>
      </c>
      <c r="D34" s="13"/>
      <c r="E34" s="13"/>
      <c r="F34" s="13"/>
      <c r="G34" s="13"/>
      <c r="H34" s="13"/>
      <c r="I34" s="13"/>
      <c r="J34" s="8"/>
      <c r="K34" s="8"/>
      <c r="L34" s="8"/>
      <c r="M34" s="8"/>
      <c r="N34" s="10">
        <v>74</v>
      </c>
      <c r="O34" s="9">
        <f t="shared" si="5"/>
        <v>75</v>
      </c>
      <c r="P34" s="2">
        <v>153.83699999999999</v>
      </c>
      <c r="Q34" s="13"/>
      <c r="R34" s="13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3">
      <c r="A35" s="10">
        <v>73</v>
      </c>
      <c r="B35" s="10">
        <f t="shared" si="3"/>
        <v>74</v>
      </c>
      <c r="C35" s="2">
        <v>27.013000000000002</v>
      </c>
      <c r="D35" s="13"/>
      <c r="E35" s="13"/>
      <c r="F35" s="13"/>
      <c r="G35" s="13"/>
      <c r="H35" s="13"/>
      <c r="I35" s="13"/>
      <c r="J35" s="8"/>
      <c r="K35" s="8"/>
      <c r="L35" s="8"/>
      <c r="M35" s="8"/>
      <c r="N35" s="10">
        <v>78</v>
      </c>
      <c r="O35" s="9">
        <f t="shared" si="5"/>
        <v>79</v>
      </c>
      <c r="P35" s="2">
        <v>156.505</v>
      </c>
      <c r="Q35" s="13"/>
      <c r="R35" s="1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x14ac:dyDescent="0.3">
      <c r="A36" s="10">
        <v>75</v>
      </c>
      <c r="B36" s="10">
        <f t="shared" si="3"/>
        <v>76</v>
      </c>
      <c r="C36" s="2">
        <v>29.917999999999999</v>
      </c>
      <c r="D36" s="13"/>
      <c r="E36" s="13"/>
      <c r="F36" s="13"/>
      <c r="G36" s="13"/>
      <c r="H36" s="13"/>
      <c r="I36" s="13"/>
      <c r="J36" s="8"/>
      <c r="K36" s="8"/>
      <c r="L36" s="8"/>
      <c r="M36" s="8"/>
      <c r="N36" s="10">
        <v>82</v>
      </c>
      <c r="O36" s="9">
        <f t="shared" si="5"/>
        <v>83</v>
      </c>
      <c r="P36" s="2">
        <v>5.6139999999999999</v>
      </c>
      <c r="Q36" s="13"/>
      <c r="R36" s="13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3">
      <c r="A37" s="10">
        <v>76</v>
      </c>
      <c r="B37" s="10">
        <f t="shared" si="3"/>
        <v>77</v>
      </c>
      <c r="C37" s="2">
        <v>30.103000000000002</v>
      </c>
      <c r="D37" s="13"/>
      <c r="E37" s="13"/>
      <c r="F37" s="13"/>
      <c r="G37" s="13"/>
      <c r="H37" s="13"/>
      <c r="I37" s="13"/>
      <c r="J37" s="8"/>
      <c r="K37" s="8"/>
      <c r="L37" s="8"/>
      <c r="M37" s="8"/>
      <c r="N37" s="10">
        <v>86</v>
      </c>
      <c r="O37" s="9">
        <f t="shared" si="5"/>
        <v>87</v>
      </c>
      <c r="P37" s="2">
        <v>129.84</v>
      </c>
      <c r="Q37" s="13"/>
      <c r="R37" s="13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3">
      <c r="A38" s="10">
        <v>77</v>
      </c>
      <c r="B38" s="10">
        <f t="shared" si="3"/>
        <v>78</v>
      </c>
      <c r="C38" s="2">
        <v>30.114999999999998</v>
      </c>
      <c r="D38" s="13"/>
      <c r="E38" s="13"/>
      <c r="F38" s="13"/>
      <c r="G38" s="13"/>
      <c r="H38" s="13"/>
      <c r="I38" s="13"/>
      <c r="J38" s="8"/>
      <c r="K38" s="8"/>
      <c r="L38" s="8"/>
      <c r="M38" s="8"/>
      <c r="N38" s="10">
        <v>88</v>
      </c>
      <c r="O38" s="9">
        <f t="shared" si="5"/>
        <v>89</v>
      </c>
      <c r="P38" s="2">
        <v>162.673</v>
      </c>
      <c r="Q38" s="13"/>
      <c r="R38" s="1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3">
      <c r="A39" s="10">
        <v>79</v>
      </c>
      <c r="B39" s="10">
        <f t="shared" si="3"/>
        <v>80</v>
      </c>
      <c r="C39" s="2">
        <v>29.542000000000002</v>
      </c>
      <c r="D39" s="13"/>
      <c r="E39" s="13"/>
      <c r="F39" s="13"/>
      <c r="G39" s="13"/>
      <c r="H39" s="13"/>
      <c r="I39" s="13"/>
      <c r="J39" s="8"/>
      <c r="K39" s="8"/>
      <c r="L39" s="8"/>
      <c r="M39" s="8"/>
      <c r="N39" s="10">
        <v>92</v>
      </c>
      <c r="O39" s="9">
        <f t="shared" si="5"/>
        <v>93</v>
      </c>
      <c r="P39" s="2">
        <v>-4.2169999999999996</v>
      </c>
      <c r="Q39" s="13"/>
      <c r="R39" s="13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3">
      <c r="A40" s="10">
        <v>80</v>
      </c>
      <c r="B40" s="10">
        <f t="shared" si="3"/>
        <v>81</v>
      </c>
      <c r="C40" s="2">
        <v>29.056000000000001</v>
      </c>
      <c r="D40" s="13"/>
      <c r="E40" s="13"/>
      <c r="F40" s="13"/>
      <c r="G40" s="13"/>
      <c r="H40" s="13"/>
      <c r="I40" s="13"/>
      <c r="J40" s="8"/>
      <c r="K40" s="8"/>
      <c r="L40" s="8"/>
      <c r="M40" s="8"/>
      <c r="N40" s="10">
        <v>95</v>
      </c>
      <c r="O40" s="9">
        <f t="shared" si="5"/>
        <v>96</v>
      </c>
      <c r="P40" s="2">
        <v>125.931</v>
      </c>
      <c r="Q40" s="13"/>
      <c r="R40" s="13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x14ac:dyDescent="0.3">
      <c r="A41" s="10">
        <v>81</v>
      </c>
      <c r="B41" s="10">
        <f t="shared" si="3"/>
        <v>82</v>
      </c>
      <c r="C41" s="2">
        <v>29.902999999999999</v>
      </c>
      <c r="D41" s="13"/>
      <c r="E41" s="13"/>
      <c r="F41" s="13"/>
      <c r="G41" s="13"/>
      <c r="H41" s="13"/>
      <c r="I41" s="13"/>
      <c r="J41" s="8"/>
      <c r="K41" s="8"/>
      <c r="L41" s="8"/>
      <c r="M41" s="8"/>
      <c r="N41" s="10">
        <v>99</v>
      </c>
      <c r="O41" s="9">
        <f t="shared" si="5"/>
        <v>100</v>
      </c>
      <c r="P41" s="2">
        <v>9.2750000000000004</v>
      </c>
      <c r="Q41" s="13"/>
      <c r="R41" s="1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3">
      <c r="A42" s="10">
        <v>85</v>
      </c>
      <c r="B42" s="10">
        <f t="shared" si="3"/>
        <v>86</v>
      </c>
      <c r="C42" s="2">
        <v>22.774999999999999</v>
      </c>
      <c r="D42" s="13"/>
      <c r="E42" s="13"/>
      <c r="F42" s="13"/>
      <c r="G42" s="13"/>
      <c r="H42" s="13"/>
      <c r="I42" s="13"/>
      <c r="J42" s="8"/>
      <c r="K42" s="8"/>
      <c r="L42" s="8"/>
      <c r="M42" s="8"/>
      <c r="N42" s="10">
        <v>103</v>
      </c>
      <c r="O42" s="9">
        <f t="shared" si="5"/>
        <v>104</v>
      </c>
      <c r="P42" s="2">
        <v>130.80699999999999</v>
      </c>
      <c r="Q42" s="13"/>
      <c r="R42" s="1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3">
      <c r="A43" s="10">
        <v>87</v>
      </c>
      <c r="B43" s="10">
        <f t="shared" si="3"/>
        <v>88</v>
      </c>
      <c r="C43" s="2">
        <v>26.053999999999998</v>
      </c>
      <c r="D43" s="13"/>
      <c r="E43" s="13"/>
      <c r="F43" s="13"/>
      <c r="G43" s="13"/>
      <c r="H43" s="13"/>
      <c r="I43" s="13"/>
      <c r="J43" s="8"/>
      <c r="K43" s="8"/>
      <c r="L43" s="8"/>
      <c r="M43" s="8"/>
      <c r="N43" s="10">
        <v>105</v>
      </c>
      <c r="O43" s="9">
        <f t="shared" si="5"/>
        <v>106</v>
      </c>
      <c r="P43" s="2">
        <v>166.24100000000001</v>
      </c>
      <c r="Q43" s="13"/>
      <c r="R43" s="1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3">
      <c r="A44" s="10">
        <v>89</v>
      </c>
      <c r="B44" s="10">
        <f t="shared" si="3"/>
        <v>90</v>
      </c>
      <c r="C44" s="2">
        <v>29.521000000000001</v>
      </c>
      <c r="D44" s="13"/>
      <c r="E44" s="13"/>
      <c r="F44" s="13"/>
      <c r="G44" s="13"/>
      <c r="H44" s="13"/>
      <c r="I44" s="13"/>
      <c r="J44" s="8"/>
      <c r="K44" s="8"/>
      <c r="L44" s="8"/>
      <c r="M44" s="8"/>
      <c r="N44" s="10">
        <v>109</v>
      </c>
      <c r="O44" s="9">
        <f t="shared" si="5"/>
        <v>110</v>
      </c>
      <c r="P44" s="2">
        <v>-9.0280000000000005</v>
      </c>
      <c r="Q44" s="13"/>
      <c r="R44" s="13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x14ac:dyDescent="0.3">
      <c r="A45" s="10">
        <v>90</v>
      </c>
      <c r="B45" s="10">
        <f t="shared" si="3"/>
        <v>91</v>
      </c>
      <c r="C45" s="2">
        <v>29.79</v>
      </c>
      <c r="D45" s="13"/>
      <c r="E45" s="13"/>
      <c r="F45" s="13"/>
      <c r="G45" s="13"/>
      <c r="H45" s="13"/>
      <c r="I45" s="13"/>
      <c r="J45" s="8"/>
      <c r="K45" s="8"/>
      <c r="L45" s="8"/>
      <c r="M45" s="8"/>
      <c r="N45" s="10">
        <v>112</v>
      </c>
      <c r="O45" s="9">
        <f t="shared" si="5"/>
        <v>113</v>
      </c>
      <c r="P45" s="2">
        <v>126.515</v>
      </c>
      <c r="Q45" s="13"/>
      <c r="R45" s="13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x14ac:dyDescent="0.3">
      <c r="A46" s="10">
        <v>91</v>
      </c>
      <c r="B46" s="10">
        <f t="shared" si="3"/>
        <v>92</v>
      </c>
      <c r="C46" s="2">
        <v>29.678000000000001</v>
      </c>
      <c r="D46" s="13"/>
      <c r="E46" s="13"/>
      <c r="F46" s="13"/>
      <c r="G46" s="13"/>
      <c r="H46" s="13"/>
      <c r="I46" s="1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3">
      <c r="A47" s="10">
        <v>96</v>
      </c>
      <c r="B47" s="10">
        <f t="shared" si="3"/>
        <v>97</v>
      </c>
      <c r="C47" s="2">
        <v>27.436</v>
      </c>
      <c r="D47" s="13"/>
      <c r="E47" s="13"/>
      <c r="F47" s="13"/>
      <c r="G47" s="13"/>
      <c r="H47" s="13"/>
      <c r="I47" s="1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3">
      <c r="A48" s="10">
        <v>97</v>
      </c>
      <c r="B48" s="10">
        <f t="shared" si="3"/>
        <v>98</v>
      </c>
      <c r="C48" s="2">
        <v>27.606000000000002</v>
      </c>
      <c r="D48" s="13"/>
      <c r="E48" s="13"/>
      <c r="F48" s="13"/>
      <c r="G48" s="13"/>
      <c r="H48" s="13"/>
      <c r="I48" s="1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3">
      <c r="A49" s="10">
        <v>98</v>
      </c>
      <c r="B49" s="10">
        <f t="shared" si="3"/>
        <v>99</v>
      </c>
      <c r="C49" s="2">
        <v>27.567</v>
      </c>
      <c r="D49" s="13"/>
      <c r="E49" s="13"/>
      <c r="F49" s="13"/>
      <c r="G49" s="13"/>
      <c r="H49" s="13"/>
      <c r="I49" s="1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x14ac:dyDescent="0.3">
      <c r="A50" s="10">
        <v>102</v>
      </c>
      <c r="B50" s="10">
        <f t="shared" si="3"/>
        <v>103</v>
      </c>
      <c r="C50" s="2">
        <v>22.38</v>
      </c>
      <c r="D50" s="13"/>
      <c r="E50" s="13"/>
      <c r="F50" s="13"/>
      <c r="G50" s="13"/>
      <c r="H50" s="13"/>
      <c r="I50" s="1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x14ac:dyDescent="0.3">
      <c r="A51" s="10">
        <v>104</v>
      </c>
      <c r="B51" s="10">
        <f t="shared" si="3"/>
        <v>105</v>
      </c>
      <c r="C51" s="2">
        <v>26.018000000000001</v>
      </c>
      <c r="D51" s="13"/>
      <c r="E51" s="13"/>
      <c r="F51" s="13"/>
      <c r="G51" s="13"/>
      <c r="H51" s="13"/>
      <c r="I51" s="1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x14ac:dyDescent="0.3">
      <c r="A52" s="10">
        <v>106</v>
      </c>
      <c r="B52" s="10">
        <f t="shared" si="3"/>
        <v>107</v>
      </c>
      <c r="C52" s="2">
        <v>29.885999999999999</v>
      </c>
      <c r="D52" s="13"/>
      <c r="E52" s="13"/>
      <c r="F52" s="13"/>
      <c r="G52" s="13"/>
      <c r="H52" s="13"/>
      <c r="I52" s="1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3">
      <c r="A53" s="10">
        <v>107</v>
      </c>
      <c r="B53" s="10">
        <f t="shared" si="3"/>
        <v>108</v>
      </c>
      <c r="C53" s="2">
        <v>29.594000000000001</v>
      </c>
      <c r="D53" s="13"/>
      <c r="E53" s="13"/>
      <c r="F53" s="13"/>
      <c r="G53" s="13"/>
      <c r="H53" s="13"/>
      <c r="I53" s="1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x14ac:dyDescent="0.3">
      <c r="A54" s="10">
        <v>108</v>
      </c>
      <c r="B54" s="10">
        <f t="shared" si="3"/>
        <v>109</v>
      </c>
      <c r="C54" s="2">
        <v>29.896000000000001</v>
      </c>
      <c r="D54" s="13"/>
      <c r="E54" s="13"/>
      <c r="F54" s="13"/>
      <c r="G54" s="13"/>
      <c r="H54" s="13"/>
      <c r="I54" s="1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x14ac:dyDescent="0.3">
      <c r="A55" s="10">
        <v>113</v>
      </c>
      <c r="B55" s="10">
        <f t="shared" si="3"/>
        <v>114</v>
      </c>
      <c r="C55" s="2">
        <v>26.998000000000001</v>
      </c>
      <c r="D55" s="13"/>
      <c r="E55" s="13"/>
      <c r="F55" s="13"/>
      <c r="G55" s="13"/>
      <c r="H55" s="13"/>
      <c r="I55" s="1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x14ac:dyDescent="0.3">
      <c r="A56" s="10">
        <v>114</v>
      </c>
      <c r="B56" s="10">
        <f t="shared" si="3"/>
        <v>115</v>
      </c>
      <c r="C56" s="2">
        <v>27.381</v>
      </c>
      <c r="D56" s="13"/>
      <c r="E56" s="13"/>
      <c r="F56" s="13"/>
      <c r="G56" s="13"/>
      <c r="H56" s="13"/>
      <c r="I56" s="1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3">
      <c r="A57" s="10">
        <v>115</v>
      </c>
      <c r="B57" s="10">
        <f t="shared" si="3"/>
        <v>116</v>
      </c>
      <c r="C57" s="2">
        <v>27.504999999999999</v>
      </c>
      <c r="D57" s="13"/>
      <c r="E57" s="13"/>
      <c r="F57" s="13"/>
      <c r="G57" s="13"/>
      <c r="H57" s="13"/>
      <c r="I57" s="1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14" t="s">
        <v>34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x14ac:dyDescent="0.3">
      <c r="A61" s="9" t="s">
        <v>9</v>
      </c>
      <c r="B61" s="9"/>
      <c r="C61" s="17">
        <v>1</v>
      </c>
      <c r="D61" s="17">
        <v>4</v>
      </c>
      <c r="E61" s="17">
        <v>7</v>
      </c>
      <c r="F61" s="17">
        <v>14</v>
      </c>
      <c r="G61" s="17">
        <v>15</v>
      </c>
      <c r="H61" s="17">
        <v>17</v>
      </c>
      <c r="I61" s="17">
        <v>18</v>
      </c>
      <c r="J61" s="17">
        <v>19</v>
      </c>
      <c r="K61" s="17">
        <v>21</v>
      </c>
      <c r="L61" s="17">
        <v>22</v>
      </c>
      <c r="M61" s="17">
        <v>23</v>
      </c>
      <c r="N61" s="17">
        <v>27</v>
      </c>
      <c r="O61" s="17">
        <v>29</v>
      </c>
      <c r="P61" s="17">
        <v>31</v>
      </c>
      <c r="Q61" s="17">
        <v>32</v>
      </c>
      <c r="R61" s="17">
        <v>33</v>
      </c>
      <c r="S61" s="17">
        <v>38</v>
      </c>
      <c r="T61" s="17">
        <v>39</v>
      </c>
      <c r="U61" s="17">
        <v>40</v>
      </c>
      <c r="V61" s="17">
        <v>44</v>
      </c>
      <c r="W61" s="17">
        <v>46</v>
      </c>
      <c r="X61" s="17">
        <v>48</v>
      </c>
      <c r="Y61" s="17">
        <v>49</v>
      </c>
      <c r="Z61" s="17">
        <v>50</v>
      </c>
      <c r="AA61" s="17">
        <v>55</v>
      </c>
      <c r="AB61" s="17">
        <v>56</v>
      </c>
      <c r="AC61" s="17">
        <v>57</v>
      </c>
    </row>
    <row r="62" spans="1:29" x14ac:dyDescent="0.3">
      <c r="A62" s="9"/>
      <c r="B62" s="9" t="s">
        <v>10</v>
      </c>
      <c r="C62" s="17">
        <f>C61+1</f>
        <v>2</v>
      </c>
      <c r="D62" s="17">
        <f t="shared" ref="D62:V62" si="8">D61+1</f>
        <v>5</v>
      </c>
      <c r="E62" s="17">
        <f t="shared" si="8"/>
        <v>8</v>
      </c>
      <c r="F62" s="17">
        <f t="shared" si="8"/>
        <v>15</v>
      </c>
      <c r="G62" s="17">
        <f t="shared" si="8"/>
        <v>16</v>
      </c>
      <c r="H62" s="17">
        <f t="shared" si="8"/>
        <v>18</v>
      </c>
      <c r="I62" s="17">
        <f t="shared" si="8"/>
        <v>19</v>
      </c>
      <c r="J62" s="17">
        <f t="shared" si="8"/>
        <v>20</v>
      </c>
      <c r="K62" s="17">
        <f t="shared" si="8"/>
        <v>22</v>
      </c>
      <c r="L62" s="17">
        <f t="shared" si="8"/>
        <v>23</v>
      </c>
      <c r="M62" s="17">
        <f t="shared" si="8"/>
        <v>24</v>
      </c>
      <c r="N62" s="17">
        <f t="shared" si="8"/>
        <v>28</v>
      </c>
      <c r="O62" s="17">
        <f t="shared" si="8"/>
        <v>30</v>
      </c>
      <c r="P62" s="17">
        <f t="shared" si="8"/>
        <v>32</v>
      </c>
      <c r="Q62" s="17">
        <f t="shared" si="8"/>
        <v>33</v>
      </c>
      <c r="R62" s="17">
        <f t="shared" si="8"/>
        <v>34</v>
      </c>
      <c r="S62" s="17">
        <f t="shared" si="8"/>
        <v>39</v>
      </c>
      <c r="T62" s="17">
        <f t="shared" si="8"/>
        <v>40</v>
      </c>
      <c r="U62" s="17">
        <f t="shared" si="8"/>
        <v>41</v>
      </c>
      <c r="V62" s="17">
        <f t="shared" si="8"/>
        <v>45</v>
      </c>
      <c r="W62" s="17">
        <f>W61+1</f>
        <v>47</v>
      </c>
      <c r="X62" s="17">
        <f t="shared" ref="X62:AC62" si="9">X61+1</f>
        <v>49</v>
      </c>
      <c r="Y62" s="17">
        <f t="shared" si="9"/>
        <v>50</v>
      </c>
      <c r="Z62" s="17">
        <f t="shared" si="9"/>
        <v>51</v>
      </c>
      <c r="AA62" s="17">
        <f t="shared" si="9"/>
        <v>56</v>
      </c>
      <c r="AB62" s="17">
        <f t="shared" si="9"/>
        <v>57</v>
      </c>
      <c r="AC62" s="17">
        <f t="shared" si="9"/>
        <v>58</v>
      </c>
    </row>
    <row r="63" spans="1:29" x14ac:dyDescent="0.3">
      <c r="A63" s="18">
        <v>1</v>
      </c>
      <c r="B63" s="18">
        <f>A63+1</f>
        <v>2</v>
      </c>
      <c r="C63" s="18">
        <v>0</v>
      </c>
      <c r="D63" s="18">
        <v>0.80100000000000005</v>
      </c>
      <c r="E63" s="18">
        <v>0.96899999999999997</v>
      </c>
      <c r="F63" s="18">
        <v>-1.2E-2</v>
      </c>
      <c r="G63" s="18">
        <v>0</v>
      </c>
      <c r="H63" s="18">
        <v>1.2E-2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-0.11</v>
      </c>
      <c r="O63" s="18">
        <v>-5.8000000000000003E-2</v>
      </c>
      <c r="P63" s="18">
        <v>0</v>
      </c>
      <c r="Q63" s="18">
        <v>2E-3</v>
      </c>
      <c r="R63" s="18">
        <v>8.9999999999999993E-3</v>
      </c>
      <c r="S63" s="18">
        <v>0</v>
      </c>
      <c r="T63" s="18">
        <v>0</v>
      </c>
      <c r="U63" s="18">
        <v>0</v>
      </c>
      <c r="V63" s="18">
        <v>5.7000000000000002E-2</v>
      </c>
      <c r="W63" s="18">
        <v>-5.8999999999999997E-2</v>
      </c>
      <c r="X63" s="18">
        <v>8.9999999999999993E-3</v>
      </c>
      <c r="Y63" s="18">
        <v>-1E-3</v>
      </c>
      <c r="Z63" s="18">
        <v>1E-3</v>
      </c>
      <c r="AA63" s="18">
        <v>0</v>
      </c>
      <c r="AB63" s="18">
        <v>0</v>
      </c>
      <c r="AC63" s="18">
        <v>0</v>
      </c>
    </row>
    <row r="64" spans="1:29" x14ac:dyDescent="0.3">
      <c r="A64" s="18">
        <v>4</v>
      </c>
      <c r="B64" s="18">
        <f t="shared" ref="B64:B89" si="10">A64+1</f>
        <v>5</v>
      </c>
      <c r="C64" s="28">
        <v>0.80100000000000005</v>
      </c>
      <c r="D64" s="18">
        <v>0</v>
      </c>
      <c r="E64" s="18">
        <v>0.65700000000000003</v>
      </c>
      <c r="F64" s="18">
        <v>-8.0000000000000002E-3</v>
      </c>
      <c r="G64" s="18">
        <v>1.2E-2</v>
      </c>
      <c r="H64" s="18">
        <v>1.2999999999999999E-2</v>
      </c>
      <c r="I64" s="18">
        <v>7.0000000000000001E-3</v>
      </c>
      <c r="J64" s="18">
        <v>-8.8999999999999996E-2</v>
      </c>
      <c r="K64" s="18">
        <v>-0.02</v>
      </c>
      <c r="L64" s="18">
        <v>6.0000000000000001E-3</v>
      </c>
      <c r="M64" s="18">
        <v>8.9999999999999993E-3</v>
      </c>
      <c r="N64" s="18">
        <v>3.6999999999999998E-2</v>
      </c>
      <c r="O64" s="18">
        <v>-7.9000000000000001E-2</v>
      </c>
      <c r="P64" s="18">
        <v>0</v>
      </c>
      <c r="Q64" s="18">
        <v>4.0000000000000001E-3</v>
      </c>
      <c r="R64" s="18">
        <v>0.01</v>
      </c>
      <c r="S64" s="18">
        <v>0</v>
      </c>
      <c r="T64" s="18">
        <v>0</v>
      </c>
      <c r="U64" s="18">
        <v>0</v>
      </c>
      <c r="V64" s="18">
        <v>3.3000000000000002E-2</v>
      </c>
      <c r="W64" s="18">
        <v>-3.9E-2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</row>
    <row r="65" spans="1:29" x14ac:dyDescent="0.3">
      <c r="A65" s="18">
        <v>7</v>
      </c>
      <c r="B65" s="18">
        <f t="shared" si="10"/>
        <v>8</v>
      </c>
      <c r="C65" s="28">
        <v>0.96899999999999997</v>
      </c>
      <c r="D65" s="30">
        <v>0.65700000000000003</v>
      </c>
      <c r="E65" s="18">
        <v>0</v>
      </c>
      <c r="F65" s="18">
        <v>5.0000000000000001E-3</v>
      </c>
      <c r="G65" s="18">
        <v>-2E-3</v>
      </c>
      <c r="H65" s="18">
        <v>1.7000000000000001E-2</v>
      </c>
      <c r="I65" s="18">
        <v>8.0000000000000002E-3</v>
      </c>
      <c r="J65" s="18">
        <v>-9.1999999999999998E-2</v>
      </c>
      <c r="K65" s="18">
        <v>-1.4999999999999999E-2</v>
      </c>
      <c r="L65" s="18">
        <v>2E-3</v>
      </c>
      <c r="M65" s="18">
        <v>1.2E-2</v>
      </c>
      <c r="N65" s="18">
        <v>-2E-3</v>
      </c>
      <c r="O65" s="18">
        <v>-4.8000000000000001E-2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-0.33400000000000002</v>
      </c>
      <c r="W65" s="18">
        <v>-2E-3</v>
      </c>
      <c r="X65" s="18">
        <v>5.0000000000000001E-3</v>
      </c>
      <c r="Y65" s="18">
        <v>-2E-3</v>
      </c>
      <c r="Z65" s="18">
        <v>0</v>
      </c>
      <c r="AA65" s="18">
        <v>1E-3</v>
      </c>
      <c r="AB65" s="18">
        <v>0</v>
      </c>
      <c r="AC65" s="18">
        <v>0</v>
      </c>
    </row>
    <row r="66" spans="1:29" x14ac:dyDescent="0.3">
      <c r="A66" s="18">
        <v>14</v>
      </c>
      <c r="B66" s="18">
        <f t="shared" si="10"/>
        <v>15</v>
      </c>
      <c r="C66" s="18">
        <v>-1.2E-2</v>
      </c>
      <c r="D66" s="18">
        <v>-8.0000000000000002E-3</v>
      </c>
      <c r="E66" s="18">
        <v>5.0000000000000001E-3</v>
      </c>
      <c r="F66" s="18">
        <v>0</v>
      </c>
      <c r="G66" s="18">
        <v>-8.6560000000000006</v>
      </c>
      <c r="H66" s="18">
        <v>-5.0999999999999997E-2</v>
      </c>
      <c r="I66" s="18">
        <v>1.27</v>
      </c>
      <c r="J66" s="18">
        <v>-0.40300000000000002</v>
      </c>
      <c r="K66" s="18">
        <v>-0.26700000000000002</v>
      </c>
      <c r="L66" s="18">
        <v>0.3</v>
      </c>
      <c r="M66" s="18">
        <v>-0.373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</row>
    <row r="67" spans="1:29" x14ac:dyDescent="0.3">
      <c r="A67" s="18">
        <v>15</v>
      </c>
      <c r="B67" s="18">
        <f t="shared" si="10"/>
        <v>16</v>
      </c>
      <c r="C67" s="18">
        <v>0</v>
      </c>
      <c r="D67" s="18">
        <v>1.2E-2</v>
      </c>
      <c r="E67" s="18">
        <v>-2E-3</v>
      </c>
      <c r="F67" s="21">
        <v>-8.6560000000000006</v>
      </c>
      <c r="G67" s="18">
        <v>0</v>
      </c>
      <c r="H67" s="18">
        <v>-0.34100000000000003</v>
      </c>
      <c r="I67" s="18">
        <v>0.42799999999999999</v>
      </c>
      <c r="J67" s="18">
        <v>-0.309</v>
      </c>
      <c r="K67" s="18">
        <v>-0.252</v>
      </c>
      <c r="L67" s="18">
        <v>5.3999999999999999E-2</v>
      </c>
      <c r="M67" s="18">
        <v>0.06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</row>
    <row r="68" spans="1:29" x14ac:dyDescent="0.3">
      <c r="A68" s="18">
        <v>17</v>
      </c>
      <c r="B68" s="18">
        <f t="shared" si="10"/>
        <v>18</v>
      </c>
      <c r="C68" s="18">
        <v>1.2E-2</v>
      </c>
      <c r="D68" s="18">
        <v>1.2999999999999999E-2</v>
      </c>
      <c r="E68" s="18">
        <v>1.7000000000000001E-2</v>
      </c>
      <c r="F68" s="34">
        <v>-5.0999999999999997E-2</v>
      </c>
      <c r="G68" s="34">
        <v>-0.34100000000000003</v>
      </c>
      <c r="H68" s="18">
        <v>0</v>
      </c>
      <c r="I68" s="18">
        <v>-12.615</v>
      </c>
      <c r="J68" s="18">
        <v>-12.239000000000001</v>
      </c>
      <c r="K68" s="18">
        <v>-9.1999999999999998E-2</v>
      </c>
      <c r="L68" s="18">
        <v>-4.1000000000000002E-2</v>
      </c>
      <c r="M68" s="18">
        <v>3.1989999999999998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</row>
    <row r="69" spans="1:29" x14ac:dyDescent="0.3">
      <c r="A69" s="18">
        <v>18</v>
      </c>
      <c r="B69" s="18">
        <f t="shared" si="10"/>
        <v>19</v>
      </c>
      <c r="C69" s="18">
        <v>0</v>
      </c>
      <c r="D69" s="18">
        <v>7.0000000000000001E-3</v>
      </c>
      <c r="E69" s="18">
        <v>8.0000000000000002E-3</v>
      </c>
      <c r="F69" s="34">
        <v>1.27</v>
      </c>
      <c r="G69" s="34">
        <v>0.42799999999999999</v>
      </c>
      <c r="H69" s="23">
        <v>-12.615</v>
      </c>
      <c r="I69" s="18">
        <v>0</v>
      </c>
      <c r="J69" s="18">
        <v>-13.234999999999999</v>
      </c>
      <c r="K69" s="18">
        <v>-0.20499999999999999</v>
      </c>
      <c r="L69" s="18">
        <v>-0.17100000000000001</v>
      </c>
      <c r="M69" s="18">
        <v>-0.189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</row>
    <row r="70" spans="1:29" x14ac:dyDescent="0.3">
      <c r="A70" s="18">
        <v>19</v>
      </c>
      <c r="B70" s="18">
        <f t="shared" si="10"/>
        <v>20</v>
      </c>
      <c r="C70" s="18">
        <v>0</v>
      </c>
      <c r="D70" s="18">
        <v>-8.8999999999999996E-2</v>
      </c>
      <c r="E70" s="18">
        <v>-9.1999999999999998E-2</v>
      </c>
      <c r="F70" s="34">
        <v>-0.40300000000000002</v>
      </c>
      <c r="G70" s="34">
        <v>-0.309</v>
      </c>
      <c r="H70" s="23">
        <v>-12.239000000000001</v>
      </c>
      <c r="I70" s="23">
        <v>-13.234999999999999</v>
      </c>
      <c r="J70" s="18">
        <v>0</v>
      </c>
      <c r="K70" s="18">
        <v>-0.16300000000000001</v>
      </c>
      <c r="L70" s="18">
        <v>-0.218</v>
      </c>
      <c r="M70" s="18">
        <v>5.8000000000000003E-2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</row>
    <row r="71" spans="1:29" x14ac:dyDescent="0.3">
      <c r="A71" s="18">
        <v>21</v>
      </c>
      <c r="B71" s="18">
        <f t="shared" si="10"/>
        <v>22</v>
      </c>
      <c r="C71" s="18">
        <v>0</v>
      </c>
      <c r="D71" s="18">
        <v>-0.02</v>
      </c>
      <c r="E71" s="18">
        <v>-1.4999999999999999E-2</v>
      </c>
      <c r="F71" s="34">
        <v>-0.26700000000000002</v>
      </c>
      <c r="G71" s="34">
        <v>-0.252</v>
      </c>
      <c r="H71" s="34">
        <v>-9.1999999999999998E-2</v>
      </c>
      <c r="I71" s="34">
        <v>-0.20499999999999999</v>
      </c>
      <c r="J71" s="34">
        <v>-0.16300000000000001</v>
      </c>
      <c r="K71" s="18">
        <v>0</v>
      </c>
      <c r="L71" s="18">
        <v>-13.598000000000001</v>
      </c>
      <c r="M71" s="18">
        <v>-13.266999999999999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</row>
    <row r="72" spans="1:29" x14ac:dyDescent="0.3">
      <c r="A72" s="18">
        <v>22</v>
      </c>
      <c r="B72" s="18">
        <f t="shared" si="10"/>
        <v>23</v>
      </c>
      <c r="C72" s="18">
        <v>0</v>
      </c>
      <c r="D72" s="18">
        <v>6.0000000000000001E-3</v>
      </c>
      <c r="E72" s="18">
        <v>2E-3</v>
      </c>
      <c r="F72" s="34">
        <v>0.3</v>
      </c>
      <c r="G72" s="34">
        <v>5.3999999999999999E-2</v>
      </c>
      <c r="H72" s="34">
        <v>-4.1000000000000002E-2</v>
      </c>
      <c r="I72" s="34">
        <v>-0.17100000000000001</v>
      </c>
      <c r="J72" s="34">
        <v>-0.218</v>
      </c>
      <c r="K72" s="23">
        <v>-13.598000000000001</v>
      </c>
      <c r="L72" s="18">
        <v>0</v>
      </c>
      <c r="M72" s="18">
        <v>-12.132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</row>
    <row r="73" spans="1:29" x14ac:dyDescent="0.3">
      <c r="A73" s="18">
        <v>23</v>
      </c>
      <c r="B73" s="18">
        <f t="shared" si="10"/>
        <v>24</v>
      </c>
      <c r="C73" s="18">
        <v>0</v>
      </c>
      <c r="D73" s="18">
        <v>8.9999999999999993E-3</v>
      </c>
      <c r="E73" s="18">
        <v>1.2E-2</v>
      </c>
      <c r="F73" s="34">
        <v>-0.373</v>
      </c>
      <c r="G73" s="34">
        <v>0.06</v>
      </c>
      <c r="H73" s="34">
        <v>3.1989999999999998</v>
      </c>
      <c r="I73" s="34">
        <v>-0.189</v>
      </c>
      <c r="J73" s="34">
        <v>5.8000000000000003E-2</v>
      </c>
      <c r="K73" s="23">
        <v>-13.266999999999999</v>
      </c>
      <c r="L73" s="23">
        <v>-12.132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</row>
    <row r="74" spans="1:29" x14ac:dyDescent="0.3">
      <c r="A74" s="18">
        <v>27</v>
      </c>
      <c r="B74" s="18">
        <f t="shared" si="10"/>
        <v>28</v>
      </c>
      <c r="C74" s="18">
        <v>-0.11</v>
      </c>
      <c r="D74" s="18">
        <v>3.6999999999999998E-2</v>
      </c>
      <c r="E74" s="18">
        <v>-2E-3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5.569</v>
      </c>
      <c r="P74" s="18">
        <v>-0.20599999999999999</v>
      </c>
      <c r="Q74" s="18">
        <v>-0.215</v>
      </c>
      <c r="R74" s="18">
        <v>-0.36299999999999999</v>
      </c>
      <c r="S74" s="18">
        <v>-2.4E-2</v>
      </c>
      <c r="T74" s="18">
        <v>-1.9E-2</v>
      </c>
      <c r="U74" s="18">
        <v>-2.7E-2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</row>
    <row r="75" spans="1:29" x14ac:dyDescent="0.3">
      <c r="A75" s="18">
        <v>29</v>
      </c>
      <c r="B75" s="18">
        <f t="shared" si="10"/>
        <v>30</v>
      </c>
      <c r="C75" s="18">
        <v>-5.8000000000000003E-2</v>
      </c>
      <c r="D75" s="18">
        <v>-7.9000000000000001E-2</v>
      </c>
      <c r="E75" s="18">
        <v>-4.8000000000000001E-2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27">
        <v>5.569</v>
      </c>
      <c r="O75" s="18">
        <v>0</v>
      </c>
      <c r="P75" s="18">
        <v>13.696999999999999</v>
      </c>
      <c r="Q75" s="18">
        <v>4.827</v>
      </c>
      <c r="R75" s="18">
        <v>3.1379999999999999</v>
      </c>
      <c r="S75" s="18">
        <v>0.13500000000000001</v>
      </c>
      <c r="T75" s="18">
        <v>-1E-3</v>
      </c>
      <c r="U75" s="18">
        <v>0.17699999999999999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</row>
    <row r="76" spans="1:29" x14ac:dyDescent="0.3">
      <c r="A76" s="18">
        <v>31</v>
      </c>
      <c r="B76" s="18">
        <f t="shared" si="10"/>
        <v>32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36">
        <v>-0.20599999999999999</v>
      </c>
      <c r="O76" s="24">
        <v>13.696999999999999</v>
      </c>
      <c r="P76" s="18">
        <v>0</v>
      </c>
      <c r="Q76" s="18">
        <v>-11.776999999999999</v>
      </c>
      <c r="R76" s="18">
        <v>-13.047000000000001</v>
      </c>
      <c r="S76" s="18">
        <v>-2.1000000000000001E-2</v>
      </c>
      <c r="T76" s="18">
        <v>1E-3</v>
      </c>
      <c r="U76" s="18">
        <v>-2.7E-2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</row>
    <row r="77" spans="1:29" x14ac:dyDescent="0.3">
      <c r="A77" s="18">
        <v>32</v>
      </c>
      <c r="B77" s="18">
        <f t="shared" si="10"/>
        <v>33</v>
      </c>
      <c r="C77" s="18">
        <v>2E-3</v>
      </c>
      <c r="D77" s="18">
        <v>4.0000000000000001E-3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36">
        <v>-0.215</v>
      </c>
      <c r="O77" s="24">
        <v>4.827</v>
      </c>
      <c r="P77" s="23">
        <v>-11.776999999999999</v>
      </c>
      <c r="Q77" s="18">
        <v>0</v>
      </c>
      <c r="R77" s="18">
        <v>-14.032</v>
      </c>
      <c r="S77" s="18">
        <v>2.1000000000000001E-2</v>
      </c>
      <c r="T77" s="18">
        <v>-5.0000000000000001E-3</v>
      </c>
      <c r="U77" s="18">
        <v>9.4E-2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</row>
    <row r="78" spans="1:29" x14ac:dyDescent="0.3">
      <c r="A78" s="18">
        <v>33</v>
      </c>
      <c r="B78" s="18">
        <f t="shared" si="10"/>
        <v>34</v>
      </c>
      <c r="C78" s="18">
        <v>8.9999999999999993E-3</v>
      </c>
      <c r="D78" s="18">
        <v>0.01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36">
        <v>-0.36299999999999999</v>
      </c>
      <c r="O78" s="24">
        <v>3.1379999999999999</v>
      </c>
      <c r="P78" s="23">
        <v>-13.047000000000001</v>
      </c>
      <c r="Q78" s="23">
        <v>-14.032</v>
      </c>
      <c r="R78" s="18">
        <v>0</v>
      </c>
      <c r="S78" s="18">
        <v>1.2999999999999999E-2</v>
      </c>
      <c r="T78" s="18">
        <v>-1E-3</v>
      </c>
      <c r="U78" s="18">
        <v>2.1999999999999999E-2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</row>
    <row r="79" spans="1:29" x14ac:dyDescent="0.3">
      <c r="A79" s="18">
        <v>38</v>
      </c>
      <c r="B79" s="18">
        <f t="shared" si="10"/>
        <v>39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-2.4E-2</v>
      </c>
      <c r="O79" s="18">
        <v>0.13500000000000001</v>
      </c>
      <c r="P79" s="18">
        <v>-2.1000000000000001E-2</v>
      </c>
      <c r="Q79" s="18">
        <v>2.1000000000000001E-2</v>
      </c>
      <c r="R79" s="18">
        <v>1.2999999999999999E-2</v>
      </c>
      <c r="S79" s="18">
        <v>0</v>
      </c>
      <c r="T79" s="18">
        <v>-10.509</v>
      </c>
      <c r="U79" s="18">
        <v>-11.157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</row>
    <row r="80" spans="1:29" x14ac:dyDescent="0.3">
      <c r="A80" s="18">
        <v>39</v>
      </c>
      <c r="B80" s="18">
        <f t="shared" si="10"/>
        <v>40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-1.9E-2</v>
      </c>
      <c r="O80" s="18">
        <v>-1E-3</v>
      </c>
      <c r="P80" s="18">
        <v>1E-3</v>
      </c>
      <c r="Q80" s="18">
        <v>-5.0000000000000001E-3</v>
      </c>
      <c r="R80" s="18">
        <v>-1E-3</v>
      </c>
      <c r="S80" s="23">
        <v>-10.509</v>
      </c>
      <c r="T80" s="18">
        <v>0</v>
      </c>
      <c r="U80" s="18">
        <v>-10.442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</row>
    <row r="81" spans="1:29" x14ac:dyDescent="0.3">
      <c r="A81" s="18">
        <v>40</v>
      </c>
      <c r="B81" s="18">
        <f t="shared" si="10"/>
        <v>41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-2.7E-2</v>
      </c>
      <c r="O81" s="18">
        <v>0.17699999999999999</v>
      </c>
      <c r="P81" s="18">
        <v>-2.7E-2</v>
      </c>
      <c r="Q81" s="18">
        <v>9.4E-2</v>
      </c>
      <c r="R81" s="18">
        <v>2.1999999999999999E-2</v>
      </c>
      <c r="S81" s="23">
        <v>-11.157</v>
      </c>
      <c r="T81" s="23">
        <v>-10.442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</row>
    <row r="82" spans="1:29" x14ac:dyDescent="0.3">
      <c r="A82" s="18">
        <v>44</v>
      </c>
      <c r="B82" s="18">
        <f t="shared" si="10"/>
        <v>45</v>
      </c>
      <c r="C82" s="18">
        <v>5.7000000000000002E-2</v>
      </c>
      <c r="D82" s="18">
        <v>3.3000000000000002E-2</v>
      </c>
      <c r="E82" s="18">
        <v>-0.33400000000000002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7.8179999999999996</v>
      </c>
      <c r="X82" s="18">
        <v>-0.40799999999999997</v>
      </c>
      <c r="Y82" s="18">
        <v>-0.17199999999999999</v>
      </c>
      <c r="Z82" s="18">
        <v>-0.20599999999999999</v>
      </c>
      <c r="AA82" s="18">
        <v>-1.4999999999999999E-2</v>
      </c>
      <c r="AB82" s="18">
        <v>-1.4999999999999999E-2</v>
      </c>
      <c r="AC82" s="18">
        <v>-1.7999999999999999E-2</v>
      </c>
    </row>
    <row r="83" spans="1:29" x14ac:dyDescent="0.3">
      <c r="A83" s="18">
        <v>46</v>
      </c>
      <c r="B83" s="18">
        <f t="shared" si="10"/>
        <v>47</v>
      </c>
      <c r="C83" s="18">
        <v>-5.8999999999999997E-2</v>
      </c>
      <c r="D83" s="18">
        <v>-3.9E-2</v>
      </c>
      <c r="E83" s="18">
        <v>-2E-3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27">
        <v>7.8179999999999996</v>
      </c>
      <c r="W83" s="18">
        <v>0</v>
      </c>
      <c r="X83" s="18">
        <v>3.2770000000000001</v>
      </c>
      <c r="Y83" s="18">
        <v>13.853</v>
      </c>
      <c r="Z83" s="18">
        <v>4.9020000000000001</v>
      </c>
      <c r="AA83" s="18">
        <v>0.14799999999999999</v>
      </c>
      <c r="AB83" s="18">
        <v>0.152</v>
      </c>
      <c r="AC83" s="18">
        <v>1.9E-2</v>
      </c>
    </row>
    <row r="84" spans="1:29" x14ac:dyDescent="0.3">
      <c r="A84" s="18">
        <v>48</v>
      </c>
      <c r="B84" s="18">
        <f t="shared" si="10"/>
        <v>49</v>
      </c>
      <c r="C84" s="18">
        <v>8.9999999999999993E-3</v>
      </c>
      <c r="D84" s="18">
        <v>0</v>
      </c>
      <c r="E84" s="18">
        <v>5.0000000000000001E-3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36">
        <v>-0.40799999999999997</v>
      </c>
      <c r="W84" s="24">
        <v>3.2770000000000001</v>
      </c>
      <c r="X84" s="18">
        <v>0</v>
      </c>
      <c r="Y84" s="18">
        <v>-13.041</v>
      </c>
      <c r="Z84" s="18">
        <v>-13.912000000000001</v>
      </c>
      <c r="AA84" s="18">
        <v>0.02</v>
      </c>
      <c r="AB84" s="18">
        <v>8.0000000000000002E-3</v>
      </c>
      <c r="AC84" s="18">
        <v>-1E-3</v>
      </c>
    </row>
    <row r="85" spans="1:29" x14ac:dyDescent="0.3">
      <c r="A85" s="18">
        <v>49</v>
      </c>
      <c r="B85" s="18">
        <f t="shared" si="10"/>
        <v>50</v>
      </c>
      <c r="C85" s="18">
        <v>-1E-3</v>
      </c>
      <c r="D85" s="18">
        <v>0</v>
      </c>
      <c r="E85" s="18">
        <v>-2E-3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36">
        <v>-0.17199999999999999</v>
      </c>
      <c r="W85" s="24">
        <v>13.853</v>
      </c>
      <c r="X85" s="23">
        <v>-13.041</v>
      </c>
      <c r="Y85" s="18">
        <v>0</v>
      </c>
      <c r="Z85" s="18">
        <v>-12.673999999999999</v>
      </c>
      <c r="AA85" s="18">
        <v>-2.5999999999999999E-2</v>
      </c>
      <c r="AB85" s="18">
        <v>-2.1000000000000001E-2</v>
      </c>
      <c r="AC85" s="18">
        <v>2E-3</v>
      </c>
    </row>
    <row r="86" spans="1:29" x14ac:dyDescent="0.3">
      <c r="A86" s="18">
        <v>50</v>
      </c>
      <c r="B86" s="18">
        <f t="shared" si="10"/>
        <v>51</v>
      </c>
      <c r="C86" s="18">
        <v>1E-3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36">
        <v>-0.20599999999999999</v>
      </c>
      <c r="W86" s="24">
        <v>4.9020000000000001</v>
      </c>
      <c r="X86" s="23">
        <v>-13.912000000000001</v>
      </c>
      <c r="Y86" s="23">
        <v>-12.673999999999999</v>
      </c>
      <c r="Z86" s="18">
        <v>0</v>
      </c>
      <c r="AA86" s="18">
        <v>9.7000000000000003E-2</v>
      </c>
      <c r="AB86" s="18">
        <v>2.4E-2</v>
      </c>
      <c r="AC86" s="18">
        <v>-3.0000000000000001E-3</v>
      </c>
    </row>
    <row r="87" spans="1:29" x14ac:dyDescent="0.3">
      <c r="A87" s="18">
        <v>55</v>
      </c>
      <c r="B87" s="18">
        <f t="shared" si="10"/>
        <v>56</v>
      </c>
      <c r="C87" s="18">
        <v>0</v>
      </c>
      <c r="D87" s="18">
        <v>0</v>
      </c>
      <c r="E87" s="18">
        <v>1E-3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-1.4999999999999999E-2</v>
      </c>
      <c r="W87" s="18">
        <v>0.14799999999999999</v>
      </c>
      <c r="X87" s="18">
        <v>0.02</v>
      </c>
      <c r="Y87" s="18">
        <v>-2.5999999999999999E-2</v>
      </c>
      <c r="Z87" s="18">
        <v>9.7000000000000003E-2</v>
      </c>
      <c r="AA87" s="18">
        <v>0</v>
      </c>
      <c r="AB87" s="18">
        <v>-10.84</v>
      </c>
      <c r="AC87" s="18">
        <v>-10.567</v>
      </c>
    </row>
    <row r="88" spans="1:29" x14ac:dyDescent="0.3">
      <c r="A88" s="18">
        <v>56</v>
      </c>
      <c r="B88" s="18">
        <f t="shared" si="10"/>
        <v>57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-1.4999999999999999E-2</v>
      </c>
      <c r="W88" s="18">
        <v>0.152</v>
      </c>
      <c r="X88" s="18">
        <v>8.0000000000000002E-3</v>
      </c>
      <c r="Y88" s="18">
        <v>-2.1000000000000001E-2</v>
      </c>
      <c r="Z88" s="18">
        <v>2.4E-2</v>
      </c>
      <c r="AA88" s="23">
        <v>-10.84</v>
      </c>
      <c r="AB88" s="18">
        <v>0</v>
      </c>
      <c r="AC88" s="18">
        <v>-10.598000000000001</v>
      </c>
    </row>
    <row r="89" spans="1:29" x14ac:dyDescent="0.3">
      <c r="A89" s="18">
        <v>57</v>
      </c>
      <c r="B89" s="18">
        <f t="shared" si="10"/>
        <v>58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-1.7999999999999999E-2</v>
      </c>
      <c r="W89" s="18">
        <v>1.9E-2</v>
      </c>
      <c r="X89" s="18">
        <v>-1E-3</v>
      </c>
      <c r="Y89" s="18">
        <v>2E-3</v>
      </c>
      <c r="Z89" s="18">
        <v>-3.0000000000000001E-3</v>
      </c>
      <c r="AA89" s="23">
        <v>-10.567</v>
      </c>
      <c r="AB89" s="23">
        <v>-10.598000000000001</v>
      </c>
      <c r="AC89" s="18">
        <v>0</v>
      </c>
    </row>
    <row r="90" spans="1:29" x14ac:dyDescent="0.3">
      <c r="B90" s="12"/>
    </row>
    <row r="91" spans="1:29" x14ac:dyDescent="0.3">
      <c r="A91" s="53" t="s">
        <v>91</v>
      </c>
      <c r="B91" s="4">
        <f>MAX(ABS(MIN(C66:E89,F74:M89,N79:R89,S82:U89,V87:Z89)),MAX(C66:E89,F74:M89,N79:R89,S82:U89,V87:Z89))</f>
        <v>0.33400000000000002</v>
      </c>
    </row>
    <row r="92" spans="1:29" x14ac:dyDescent="0.3">
      <c r="K92" s="15" t="s">
        <v>35</v>
      </c>
    </row>
    <row r="94" spans="1:29" x14ac:dyDescent="0.3">
      <c r="A94" s="1" t="s">
        <v>9</v>
      </c>
      <c r="B94" s="10"/>
      <c r="C94" s="1">
        <v>59</v>
      </c>
      <c r="D94" s="1">
        <v>62</v>
      </c>
      <c r="E94" s="1">
        <v>65</v>
      </c>
      <c r="F94" s="1">
        <v>72</v>
      </c>
      <c r="G94" s="1">
        <v>73</v>
      </c>
      <c r="H94" s="1">
        <v>75</v>
      </c>
      <c r="I94" s="1">
        <v>76</v>
      </c>
      <c r="J94" s="1">
        <v>77</v>
      </c>
      <c r="K94" s="1">
        <v>79</v>
      </c>
      <c r="L94" s="1">
        <v>80</v>
      </c>
      <c r="M94" s="1">
        <v>81</v>
      </c>
      <c r="N94" s="1">
        <v>85</v>
      </c>
      <c r="O94" s="1">
        <v>87</v>
      </c>
      <c r="P94" s="1">
        <v>89</v>
      </c>
      <c r="Q94" s="1">
        <v>90</v>
      </c>
      <c r="R94" s="1">
        <v>91</v>
      </c>
      <c r="S94" s="1">
        <v>96</v>
      </c>
      <c r="T94" s="1">
        <v>97</v>
      </c>
      <c r="U94" s="1">
        <v>98</v>
      </c>
      <c r="V94" s="1">
        <v>102</v>
      </c>
      <c r="W94" s="1">
        <v>104</v>
      </c>
      <c r="X94" s="1">
        <v>106</v>
      </c>
      <c r="Y94" s="1">
        <v>107</v>
      </c>
      <c r="Z94" s="1">
        <v>108</v>
      </c>
      <c r="AA94" s="1">
        <v>113</v>
      </c>
      <c r="AB94" s="1">
        <v>114</v>
      </c>
      <c r="AC94" s="1">
        <v>115</v>
      </c>
    </row>
    <row r="95" spans="1:29" x14ac:dyDescent="0.3">
      <c r="A95" s="1"/>
      <c r="B95" s="10" t="s">
        <v>36</v>
      </c>
      <c r="C95" s="1">
        <f>C94+1</f>
        <v>60</v>
      </c>
      <c r="D95" s="1">
        <f>D94+1</f>
        <v>63</v>
      </c>
      <c r="E95" s="1">
        <f t="shared" ref="E95:AC95" si="11">E94+1</f>
        <v>66</v>
      </c>
      <c r="F95" s="1">
        <f t="shared" si="11"/>
        <v>73</v>
      </c>
      <c r="G95" s="1">
        <f t="shared" si="11"/>
        <v>74</v>
      </c>
      <c r="H95" s="1">
        <f t="shared" si="11"/>
        <v>76</v>
      </c>
      <c r="I95" s="1">
        <f t="shared" si="11"/>
        <v>77</v>
      </c>
      <c r="J95" s="1">
        <f t="shared" si="11"/>
        <v>78</v>
      </c>
      <c r="K95" s="1">
        <f t="shared" si="11"/>
        <v>80</v>
      </c>
      <c r="L95" s="1">
        <f t="shared" si="11"/>
        <v>81</v>
      </c>
      <c r="M95" s="1">
        <f t="shared" si="11"/>
        <v>82</v>
      </c>
      <c r="N95" s="1">
        <f t="shared" si="11"/>
        <v>86</v>
      </c>
      <c r="O95" s="1">
        <f t="shared" si="11"/>
        <v>88</v>
      </c>
      <c r="P95" s="1">
        <f t="shared" si="11"/>
        <v>90</v>
      </c>
      <c r="Q95" s="1">
        <f t="shared" si="11"/>
        <v>91</v>
      </c>
      <c r="R95" s="1">
        <f t="shared" si="11"/>
        <v>92</v>
      </c>
      <c r="S95" s="1">
        <f t="shared" si="11"/>
        <v>97</v>
      </c>
      <c r="T95" s="1">
        <f t="shared" si="11"/>
        <v>98</v>
      </c>
      <c r="U95" s="1">
        <f t="shared" si="11"/>
        <v>99</v>
      </c>
      <c r="V95" s="1">
        <f t="shared" si="11"/>
        <v>103</v>
      </c>
      <c r="W95" s="1">
        <f t="shared" si="11"/>
        <v>105</v>
      </c>
      <c r="X95" s="1">
        <f t="shared" si="11"/>
        <v>107</v>
      </c>
      <c r="Y95" s="1">
        <f t="shared" si="11"/>
        <v>108</v>
      </c>
      <c r="Z95" s="1">
        <f t="shared" si="11"/>
        <v>109</v>
      </c>
      <c r="AA95" s="1">
        <f t="shared" si="11"/>
        <v>114</v>
      </c>
      <c r="AB95" s="1">
        <f t="shared" si="11"/>
        <v>115</v>
      </c>
      <c r="AC95" s="1">
        <f t="shared" si="11"/>
        <v>116</v>
      </c>
    </row>
    <row r="96" spans="1:29" x14ac:dyDescent="0.3">
      <c r="A96" s="1">
        <v>59</v>
      </c>
      <c r="B96" s="10">
        <f t="shared" ref="B96:B122" si="12">A96+1</f>
        <v>60</v>
      </c>
      <c r="C96" s="1">
        <v>0</v>
      </c>
      <c r="D96" s="1">
        <v>0.83699999999999997</v>
      </c>
      <c r="E96" s="1">
        <v>0.98699999999999999</v>
      </c>
      <c r="F96" s="1">
        <v>-1.4E-2</v>
      </c>
      <c r="G96" s="1">
        <v>0</v>
      </c>
      <c r="H96" s="1">
        <v>0</v>
      </c>
      <c r="I96" s="1">
        <v>0</v>
      </c>
      <c r="J96" s="1">
        <v>1.0999999999999999E-2</v>
      </c>
      <c r="K96" s="1">
        <v>0</v>
      </c>
      <c r="L96" s="1">
        <v>0</v>
      </c>
      <c r="M96" s="1">
        <v>0</v>
      </c>
      <c r="N96" s="1">
        <v>-0.151</v>
      </c>
      <c r="O96" s="1">
        <v>3.5000000000000003E-2</v>
      </c>
      <c r="P96" s="1">
        <v>1E-3</v>
      </c>
      <c r="Q96" s="1">
        <v>1E-3</v>
      </c>
      <c r="R96" s="1">
        <v>-3.0000000000000001E-3</v>
      </c>
      <c r="S96" s="1">
        <v>0</v>
      </c>
      <c r="T96" s="1">
        <v>0</v>
      </c>
      <c r="U96" s="1">
        <v>0</v>
      </c>
      <c r="V96" s="1">
        <v>5.2999999999999999E-2</v>
      </c>
      <c r="W96" s="1">
        <v>-2.7E-2</v>
      </c>
      <c r="X96" s="1">
        <v>4.0000000000000001E-3</v>
      </c>
      <c r="Y96" s="1">
        <v>0</v>
      </c>
      <c r="Z96" s="1">
        <v>4.0000000000000001E-3</v>
      </c>
      <c r="AA96" s="1">
        <v>0</v>
      </c>
      <c r="AB96" s="1">
        <v>0</v>
      </c>
      <c r="AC96" s="1">
        <v>1E-3</v>
      </c>
    </row>
    <row r="97" spans="1:29" x14ac:dyDescent="0.3">
      <c r="A97" s="1">
        <v>62</v>
      </c>
      <c r="B97" s="10">
        <f t="shared" si="12"/>
        <v>63</v>
      </c>
      <c r="C97" s="29">
        <v>0.83699999999999997</v>
      </c>
      <c r="D97" s="1">
        <v>0</v>
      </c>
      <c r="E97" s="1">
        <v>0.65700000000000003</v>
      </c>
      <c r="F97" s="1">
        <v>-1.2E-2</v>
      </c>
      <c r="G97" s="1">
        <v>1.2E-2</v>
      </c>
      <c r="H97" s="1">
        <v>7.0000000000000001E-3</v>
      </c>
      <c r="I97" s="1">
        <v>-8.3000000000000004E-2</v>
      </c>
      <c r="J97" s="1">
        <v>1.0999999999999999E-2</v>
      </c>
      <c r="K97" s="1">
        <v>5.0000000000000001E-3</v>
      </c>
      <c r="L97" s="1">
        <v>8.0000000000000002E-3</v>
      </c>
      <c r="M97" s="1">
        <v>-2.1000000000000001E-2</v>
      </c>
      <c r="N97" s="1">
        <v>3.5000000000000003E-2</v>
      </c>
      <c r="O97" s="1">
        <v>-8.9999999999999993E-3</v>
      </c>
      <c r="P97" s="1">
        <v>4.0000000000000001E-3</v>
      </c>
      <c r="Q97" s="1">
        <v>5.0000000000000001E-3</v>
      </c>
      <c r="R97" s="1">
        <v>-1E-3</v>
      </c>
      <c r="S97" s="1">
        <v>0</v>
      </c>
      <c r="T97" s="1">
        <v>0</v>
      </c>
      <c r="U97" s="1">
        <v>0</v>
      </c>
      <c r="V97" s="1">
        <v>3.1E-2</v>
      </c>
      <c r="W97" s="1">
        <v>-1.4999999999999999E-2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</row>
    <row r="98" spans="1:29" x14ac:dyDescent="0.3">
      <c r="A98" s="1">
        <v>65</v>
      </c>
      <c r="B98" s="10">
        <f t="shared" si="12"/>
        <v>66</v>
      </c>
      <c r="C98" s="29">
        <v>0.98699999999999999</v>
      </c>
      <c r="D98" s="31">
        <v>0.65700000000000003</v>
      </c>
      <c r="E98" s="1">
        <v>0</v>
      </c>
      <c r="F98" s="1">
        <v>-2E-3</v>
      </c>
      <c r="G98" s="1">
        <v>-3.0000000000000001E-3</v>
      </c>
      <c r="H98" s="1">
        <v>7.0000000000000001E-3</v>
      </c>
      <c r="I98" s="1">
        <v>-8.5000000000000006E-2</v>
      </c>
      <c r="J98" s="1">
        <v>1.4999999999999999E-2</v>
      </c>
      <c r="K98" s="1">
        <v>2E-3</v>
      </c>
      <c r="L98" s="1">
        <v>1.0999999999999999E-2</v>
      </c>
      <c r="M98" s="1">
        <v>-1.4E-2</v>
      </c>
      <c r="N98" s="1">
        <v>2E-3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-0.33100000000000002</v>
      </c>
      <c r="W98" s="1">
        <v>4.7E-2</v>
      </c>
      <c r="X98" s="1">
        <v>-1E-3</v>
      </c>
      <c r="Y98" s="1">
        <v>-1E-3</v>
      </c>
      <c r="Z98" s="1">
        <v>1E-3</v>
      </c>
      <c r="AA98" s="1">
        <v>0</v>
      </c>
      <c r="AB98" s="1">
        <v>0</v>
      </c>
      <c r="AC98" s="1">
        <v>1E-3</v>
      </c>
    </row>
    <row r="99" spans="1:29" x14ac:dyDescent="0.3">
      <c r="A99" s="1">
        <v>72</v>
      </c>
      <c r="B99" s="10">
        <f t="shared" si="12"/>
        <v>73</v>
      </c>
      <c r="C99" s="1">
        <v>-1.4E-2</v>
      </c>
      <c r="D99" s="1">
        <v>-1.2E-2</v>
      </c>
      <c r="E99" s="1">
        <v>-2E-3</v>
      </c>
      <c r="F99" s="1">
        <v>0</v>
      </c>
      <c r="G99" s="1">
        <v>-8.5779999999999994</v>
      </c>
      <c r="H99" s="1">
        <v>1.238</v>
      </c>
      <c r="I99" s="1">
        <v>-0.40200000000000002</v>
      </c>
      <c r="J99" s="1">
        <v>-3.9E-2</v>
      </c>
      <c r="K99" s="1">
        <v>0.27800000000000002</v>
      </c>
      <c r="L99" s="1">
        <v>-0.38</v>
      </c>
      <c r="M99" s="1">
        <v>-0.27500000000000002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</row>
    <row r="100" spans="1:29" x14ac:dyDescent="0.3">
      <c r="A100" s="1">
        <v>73</v>
      </c>
      <c r="B100" s="10">
        <f t="shared" si="12"/>
        <v>74</v>
      </c>
      <c r="C100" s="1">
        <v>0</v>
      </c>
      <c r="D100" s="1">
        <v>1.2E-2</v>
      </c>
      <c r="E100" s="1">
        <v>-3.0000000000000001E-3</v>
      </c>
      <c r="F100" s="20">
        <v>-8.5779999999999994</v>
      </c>
      <c r="G100" s="1">
        <v>0</v>
      </c>
      <c r="H100" s="1">
        <v>0.45300000000000001</v>
      </c>
      <c r="I100" s="1">
        <v>-0.30299999999999999</v>
      </c>
      <c r="J100" s="1">
        <v>-0.32400000000000001</v>
      </c>
      <c r="K100" s="1">
        <v>0.112</v>
      </c>
      <c r="L100" s="1">
        <v>8.2000000000000003E-2</v>
      </c>
      <c r="M100" s="1">
        <v>-0.23499999999999999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</row>
    <row r="101" spans="1:29" x14ac:dyDescent="0.3">
      <c r="A101" s="1">
        <v>75</v>
      </c>
      <c r="B101" s="10">
        <f t="shared" si="12"/>
        <v>76</v>
      </c>
      <c r="C101" s="1">
        <v>0</v>
      </c>
      <c r="D101" s="1">
        <v>7.0000000000000001E-3</v>
      </c>
      <c r="E101" s="1">
        <v>7.0000000000000001E-3</v>
      </c>
      <c r="F101" s="33">
        <v>1.238</v>
      </c>
      <c r="G101" s="33">
        <v>0.45300000000000001</v>
      </c>
      <c r="H101" s="1">
        <v>0</v>
      </c>
      <c r="I101" s="1">
        <v>-13.304</v>
      </c>
      <c r="J101" s="1">
        <v>-12.525</v>
      </c>
      <c r="K101" s="1">
        <v>-0.16500000000000001</v>
      </c>
      <c r="L101" s="1">
        <v>-0.14599999999999999</v>
      </c>
      <c r="M101" s="1">
        <v>-0.20599999999999999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</row>
    <row r="102" spans="1:29" x14ac:dyDescent="0.3">
      <c r="A102" s="1">
        <v>76</v>
      </c>
      <c r="B102" s="10">
        <f t="shared" si="12"/>
        <v>77</v>
      </c>
      <c r="C102" s="1">
        <v>0</v>
      </c>
      <c r="D102" s="1">
        <v>-8.3000000000000004E-2</v>
      </c>
      <c r="E102" s="1">
        <v>-8.5000000000000006E-2</v>
      </c>
      <c r="F102" s="33">
        <v>-0.40200000000000002</v>
      </c>
      <c r="G102" s="33">
        <v>-0.30299999999999999</v>
      </c>
      <c r="H102" s="16">
        <v>-13.304</v>
      </c>
      <c r="I102" s="1">
        <v>0</v>
      </c>
      <c r="J102" s="1">
        <v>-12.396000000000001</v>
      </c>
      <c r="K102" s="1">
        <v>-0.21099999999999999</v>
      </c>
      <c r="L102" s="1">
        <v>1.6E-2</v>
      </c>
      <c r="M102" s="1">
        <v>-0.161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</row>
    <row r="103" spans="1:29" x14ac:dyDescent="0.3">
      <c r="A103" s="1">
        <v>77</v>
      </c>
      <c r="B103" s="10">
        <f t="shared" si="12"/>
        <v>78</v>
      </c>
      <c r="C103" s="1">
        <v>1.0999999999999999E-2</v>
      </c>
      <c r="D103" s="1">
        <v>1.0999999999999999E-2</v>
      </c>
      <c r="E103" s="1">
        <v>1.4999999999999999E-2</v>
      </c>
      <c r="F103" s="33">
        <v>-3.9E-2</v>
      </c>
      <c r="G103" s="33">
        <v>-0.32400000000000001</v>
      </c>
      <c r="H103" s="16">
        <v>-12.525</v>
      </c>
      <c r="I103" s="16">
        <v>-12.396000000000001</v>
      </c>
      <c r="J103" s="1">
        <v>0</v>
      </c>
      <c r="K103" s="1">
        <v>-8.6999999999999994E-2</v>
      </c>
      <c r="L103" s="1">
        <v>3.1970000000000001</v>
      </c>
      <c r="M103" s="1">
        <v>-4.1000000000000002E-2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</row>
    <row r="104" spans="1:29" x14ac:dyDescent="0.3">
      <c r="A104" s="1">
        <v>79</v>
      </c>
      <c r="B104" s="10">
        <f t="shared" si="12"/>
        <v>80</v>
      </c>
      <c r="C104" s="1">
        <v>0</v>
      </c>
      <c r="D104" s="1">
        <v>5.0000000000000001E-3</v>
      </c>
      <c r="E104" s="1">
        <v>2E-3</v>
      </c>
      <c r="F104" s="33">
        <v>0.27800000000000002</v>
      </c>
      <c r="G104" s="33">
        <v>0.112</v>
      </c>
      <c r="H104" s="33">
        <v>-0.16500000000000001</v>
      </c>
      <c r="I104" s="33">
        <v>-0.21099999999999999</v>
      </c>
      <c r="J104" s="33">
        <v>-8.6999999999999994E-2</v>
      </c>
      <c r="K104" s="1">
        <v>0</v>
      </c>
      <c r="L104" s="1">
        <v>-12.257999999999999</v>
      </c>
      <c r="M104" s="1">
        <v>-13.621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</row>
    <row r="105" spans="1:29" x14ac:dyDescent="0.3">
      <c r="A105" s="1">
        <v>80</v>
      </c>
      <c r="B105" s="10">
        <f t="shared" si="12"/>
        <v>81</v>
      </c>
      <c r="C105" s="1">
        <v>0</v>
      </c>
      <c r="D105" s="1">
        <v>8.0000000000000002E-3</v>
      </c>
      <c r="E105" s="1">
        <v>1.0999999999999999E-2</v>
      </c>
      <c r="F105" s="33">
        <v>-0.38</v>
      </c>
      <c r="G105" s="33">
        <v>8.2000000000000003E-2</v>
      </c>
      <c r="H105" s="33">
        <v>-0.14599999999999999</v>
      </c>
      <c r="I105" s="33">
        <v>1.6E-2</v>
      </c>
      <c r="J105" s="33">
        <v>3.1970000000000001</v>
      </c>
      <c r="K105" s="16">
        <v>-12.257999999999999</v>
      </c>
      <c r="L105" s="1">
        <v>0</v>
      </c>
      <c r="M105" s="1">
        <v>-13.186999999999999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</row>
    <row r="106" spans="1:29" x14ac:dyDescent="0.3">
      <c r="A106" s="1">
        <v>81</v>
      </c>
      <c r="B106" s="10">
        <f t="shared" si="12"/>
        <v>82</v>
      </c>
      <c r="C106" s="1">
        <v>0</v>
      </c>
      <c r="D106" s="1">
        <v>-2.1000000000000001E-2</v>
      </c>
      <c r="E106" s="1">
        <v>-1.4E-2</v>
      </c>
      <c r="F106" s="33">
        <v>-0.27500000000000002</v>
      </c>
      <c r="G106" s="33">
        <v>-0.23499999999999999</v>
      </c>
      <c r="H106" s="33">
        <v>-0.20599999999999999</v>
      </c>
      <c r="I106" s="33">
        <v>-0.161</v>
      </c>
      <c r="J106" s="33">
        <v>-4.1000000000000002E-2</v>
      </c>
      <c r="K106" s="16">
        <v>-13.621</v>
      </c>
      <c r="L106" s="16">
        <v>-13.186999999999999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</row>
    <row r="107" spans="1:29" x14ac:dyDescent="0.3">
      <c r="A107" s="1">
        <v>85</v>
      </c>
      <c r="B107" s="10">
        <f t="shared" si="12"/>
        <v>86</v>
      </c>
      <c r="C107" s="1">
        <v>-0.151</v>
      </c>
      <c r="D107" s="1">
        <v>3.5000000000000003E-2</v>
      </c>
      <c r="E107" s="1">
        <v>2E-3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10.726000000000001</v>
      </c>
      <c r="P107" s="1">
        <v>-0.11</v>
      </c>
      <c r="Q107" s="1">
        <v>-0.16900000000000001</v>
      </c>
      <c r="R107" s="1">
        <v>-0.39500000000000002</v>
      </c>
      <c r="S107" s="1">
        <v>0.01</v>
      </c>
      <c r="T107" s="1">
        <v>-8.0000000000000002E-3</v>
      </c>
      <c r="U107" s="1">
        <v>-1E-3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</row>
    <row r="108" spans="1:29" x14ac:dyDescent="0.3">
      <c r="A108" s="1">
        <v>87</v>
      </c>
      <c r="B108" s="10">
        <f t="shared" si="12"/>
        <v>88</v>
      </c>
      <c r="C108" s="1">
        <v>3.5000000000000003E-2</v>
      </c>
      <c r="D108" s="1">
        <v>-8.9999999999999993E-3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26">
        <v>10.726000000000001</v>
      </c>
      <c r="O108" s="1">
        <v>0</v>
      </c>
      <c r="P108" s="1">
        <v>13.879</v>
      </c>
      <c r="Q108" s="1">
        <v>4.7770000000000001</v>
      </c>
      <c r="R108" s="1">
        <v>3.1339999999999999</v>
      </c>
      <c r="S108" s="1">
        <v>0.121</v>
      </c>
      <c r="T108" s="1">
        <v>0.185</v>
      </c>
      <c r="U108" s="1">
        <v>0.09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</row>
    <row r="109" spans="1:29" x14ac:dyDescent="0.3">
      <c r="A109" s="1">
        <v>89</v>
      </c>
      <c r="B109" s="10">
        <f t="shared" si="12"/>
        <v>90</v>
      </c>
      <c r="C109" s="1">
        <v>1E-3</v>
      </c>
      <c r="D109" s="1">
        <v>4.0000000000000001E-3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32">
        <v>-0.11</v>
      </c>
      <c r="O109" s="25">
        <v>13.879</v>
      </c>
      <c r="P109" s="1">
        <v>0</v>
      </c>
      <c r="Q109" s="1">
        <v>-11.563000000000001</v>
      </c>
      <c r="R109" s="1">
        <v>-13.159000000000001</v>
      </c>
      <c r="S109" s="1">
        <v>0</v>
      </c>
      <c r="T109" s="1">
        <v>-1.4E-2</v>
      </c>
      <c r="U109" s="1">
        <v>-8.9999999999999993E-3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</row>
    <row r="110" spans="1:29" x14ac:dyDescent="0.3">
      <c r="A110" s="1">
        <v>90</v>
      </c>
      <c r="B110" s="10">
        <f t="shared" si="12"/>
        <v>91</v>
      </c>
      <c r="C110" s="1">
        <v>1E-3</v>
      </c>
      <c r="D110" s="1">
        <v>5.0000000000000001E-3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32">
        <v>-0.16900000000000001</v>
      </c>
      <c r="O110" s="25">
        <v>4.7770000000000001</v>
      </c>
      <c r="P110" s="16">
        <v>-11.563000000000001</v>
      </c>
      <c r="Q110" s="1">
        <v>0</v>
      </c>
      <c r="R110" s="1">
        <v>-13.605</v>
      </c>
      <c r="S110" s="1">
        <v>1.7000000000000001E-2</v>
      </c>
      <c r="T110" s="1">
        <v>3.2000000000000001E-2</v>
      </c>
      <c r="U110" s="1">
        <v>0.09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</row>
    <row r="111" spans="1:29" x14ac:dyDescent="0.3">
      <c r="A111" s="1">
        <v>91</v>
      </c>
      <c r="B111" s="10">
        <f t="shared" si="12"/>
        <v>92</v>
      </c>
      <c r="C111" s="1">
        <v>-3.0000000000000001E-3</v>
      </c>
      <c r="D111" s="1">
        <v>-1E-3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32">
        <v>-0.39500000000000002</v>
      </c>
      <c r="O111" s="25">
        <v>3.1339999999999999</v>
      </c>
      <c r="P111" s="16">
        <v>-13.159000000000001</v>
      </c>
      <c r="Q111" s="16">
        <v>-13.605</v>
      </c>
      <c r="R111" s="1">
        <v>0</v>
      </c>
      <c r="S111" s="1">
        <v>-2E-3</v>
      </c>
      <c r="T111" s="1">
        <v>-2.7E-2</v>
      </c>
      <c r="U111" s="1">
        <v>-1.7000000000000001E-2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</row>
    <row r="112" spans="1:29" x14ac:dyDescent="0.3">
      <c r="A112" s="1">
        <v>96</v>
      </c>
      <c r="B112" s="10">
        <f t="shared" si="12"/>
        <v>97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0.01</v>
      </c>
      <c r="O112" s="1">
        <v>0.121</v>
      </c>
      <c r="P112" s="1">
        <v>0</v>
      </c>
      <c r="Q112" s="1">
        <v>1.7000000000000001E-2</v>
      </c>
      <c r="R112" s="1">
        <v>-2E-3</v>
      </c>
      <c r="S112" s="1">
        <v>0</v>
      </c>
      <c r="T112" s="1">
        <v>-11.63</v>
      </c>
      <c r="U112" s="1">
        <v>-9.7070000000000007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</row>
    <row r="113" spans="1:29" x14ac:dyDescent="0.3">
      <c r="A113" s="1">
        <v>97</v>
      </c>
      <c r="B113" s="10">
        <f t="shared" si="12"/>
        <v>98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-8.0000000000000002E-3</v>
      </c>
      <c r="O113" s="1">
        <v>0.185</v>
      </c>
      <c r="P113" s="1">
        <v>-1.4E-2</v>
      </c>
      <c r="Q113" s="1">
        <v>3.2000000000000001E-2</v>
      </c>
      <c r="R113" s="1">
        <v>-2.7E-2</v>
      </c>
      <c r="S113" s="16">
        <v>-11.63</v>
      </c>
      <c r="T113" s="1">
        <v>0</v>
      </c>
      <c r="U113" s="1">
        <v>-9.9659999999999993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</row>
    <row r="114" spans="1:29" x14ac:dyDescent="0.3">
      <c r="A114" s="1">
        <v>98</v>
      </c>
      <c r="B114" s="10">
        <f t="shared" si="12"/>
        <v>99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-1E-3</v>
      </c>
      <c r="O114" s="1">
        <v>0.09</v>
      </c>
      <c r="P114" s="1">
        <v>-8.9999999999999993E-3</v>
      </c>
      <c r="Q114" s="1">
        <v>0.09</v>
      </c>
      <c r="R114" s="1">
        <v>-1.7000000000000001E-2</v>
      </c>
      <c r="S114" s="16">
        <v>-9.7070000000000007</v>
      </c>
      <c r="T114" s="16">
        <v>-9.9659999999999993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</row>
    <row r="115" spans="1:29" x14ac:dyDescent="0.3">
      <c r="A115" s="1">
        <v>102</v>
      </c>
      <c r="B115" s="10">
        <f t="shared" si="12"/>
        <v>103</v>
      </c>
      <c r="C115" s="1">
        <v>5.2999999999999999E-2</v>
      </c>
      <c r="D115" s="1">
        <v>3.1E-2</v>
      </c>
      <c r="E115" s="1">
        <v>-0.33100000000000002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9.4380000000000006</v>
      </c>
      <c r="X115" s="1">
        <v>-0.40500000000000003</v>
      </c>
      <c r="Y115" s="1">
        <v>-0.14599999999999999</v>
      </c>
      <c r="Z115" s="1">
        <v>-0.189</v>
      </c>
      <c r="AA115" s="1">
        <v>-6.0000000000000001E-3</v>
      </c>
      <c r="AB115" s="1">
        <v>-1.4E-2</v>
      </c>
      <c r="AC115" s="1">
        <v>-1.2999999999999999E-2</v>
      </c>
    </row>
    <row r="116" spans="1:29" x14ac:dyDescent="0.3">
      <c r="A116" s="1">
        <v>104</v>
      </c>
      <c r="B116" s="10">
        <f t="shared" si="12"/>
        <v>105</v>
      </c>
      <c r="C116" s="1">
        <v>-2.7E-2</v>
      </c>
      <c r="D116" s="1">
        <v>-1.4999999999999999E-2</v>
      </c>
      <c r="E116" s="1">
        <v>4.7E-2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26">
        <v>9.4380000000000006</v>
      </c>
      <c r="W116" s="1">
        <v>0</v>
      </c>
      <c r="X116" s="1">
        <v>2.9820000000000002</v>
      </c>
      <c r="Y116" s="1">
        <v>13.686999999999999</v>
      </c>
      <c r="Z116" s="1">
        <v>4.8289999999999997</v>
      </c>
      <c r="AA116" s="1">
        <v>6.5000000000000002E-2</v>
      </c>
      <c r="AB116" s="1">
        <v>2.3E-2</v>
      </c>
      <c r="AC116" s="1">
        <v>7.3999999999999996E-2</v>
      </c>
    </row>
    <row r="117" spans="1:29" x14ac:dyDescent="0.3">
      <c r="A117" s="1">
        <v>106</v>
      </c>
      <c r="B117" s="10">
        <f t="shared" si="12"/>
        <v>107</v>
      </c>
      <c r="C117" s="1">
        <v>4.0000000000000001E-3</v>
      </c>
      <c r="D117" s="1">
        <v>0</v>
      </c>
      <c r="E117" s="1">
        <v>-1E-3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32">
        <v>-0.40500000000000003</v>
      </c>
      <c r="W117" s="25">
        <v>2.9820000000000002</v>
      </c>
      <c r="X117" s="1">
        <v>0</v>
      </c>
      <c r="Y117" s="1">
        <v>-13.047000000000001</v>
      </c>
      <c r="Z117" s="1">
        <v>-13.699</v>
      </c>
      <c r="AA117" s="1">
        <v>-2E-3</v>
      </c>
      <c r="AB117" s="1">
        <v>-1E-3</v>
      </c>
      <c r="AC117" s="1">
        <v>2.5000000000000001E-2</v>
      </c>
    </row>
    <row r="118" spans="1:29" x14ac:dyDescent="0.3">
      <c r="A118" s="1">
        <v>107</v>
      </c>
      <c r="B118" s="10">
        <f t="shared" si="12"/>
        <v>108</v>
      </c>
      <c r="C118" s="1">
        <v>0</v>
      </c>
      <c r="D118" s="1">
        <v>0</v>
      </c>
      <c r="E118" s="1">
        <v>-1E-3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32">
        <v>-0.14599999999999999</v>
      </c>
      <c r="W118" s="25">
        <v>13.686999999999999</v>
      </c>
      <c r="X118" s="16">
        <v>-13.047000000000001</v>
      </c>
      <c r="Y118" s="1">
        <v>0</v>
      </c>
      <c r="Z118" s="1">
        <v>-12.519</v>
      </c>
      <c r="AA118" s="1">
        <v>-1.4E-2</v>
      </c>
      <c r="AB118" s="1">
        <v>0.01</v>
      </c>
      <c r="AC118" s="1">
        <v>-2.1999999999999999E-2</v>
      </c>
    </row>
    <row r="119" spans="1:29" x14ac:dyDescent="0.3">
      <c r="A119" s="1">
        <v>108</v>
      </c>
      <c r="B119" s="10">
        <f t="shared" si="12"/>
        <v>109</v>
      </c>
      <c r="C119" s="1">
        <v>4.0000000000000001E-3</v>
      </c>
      <c r="D119" s="1">
        <v>0</v>
      </c>
      <c r="E119" s="1">
        <v>1E-3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32">
        <v>-0.189</v>
      </c>
      <c r="W119" s="25">
        <v>4.8289999999999997</v>
      </c>
      <c r="X119" s="16">
        <v>-13.699</v>
      </c>
      <c r="Y119" s="16">
        <v>-12.519</v>
      </c>
      <c r="Z119" s="1">
        <v>0</v>
      </c>
      <c r="AA119" s="1">
        <v>-1E-3</v>
      </c>
      <c r="AB119" s="1">
        <v>-8.9999999999999993E-3</v>
      </c>
      <c r="AC119" s="1">
        <v>8.2000000000000003E-2</v>
      </c>
    </row>
    <row r="120" spans="1:29" x14ac:dyDescent="0.3">
      <c r="A120" s="1">
        <v>113</v>
      </c>
      <c r="B120" s="10">
        <f t="shared" si="12"/>
        <v>114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-6.0000000000000001E-3</v>
      </c>
      <c r="W120" s="1">
        <v>6.5000000000000002E-2</v>
      </c>
      <c r="X120" s="1">
        <v>-2E-3</v>
      </c>
      <c r="Y120" s="1">
        <v>-1.4E-2</v>
      </c>
      <c r="Z120" s="1">
        <v>-1E-3</v>
      </c>
      <c r="AA120" s="1">
        <v>0</v>
      </c>
      <c r="AB120" s="1">
        <v>-10.396000000000001</v>
      </c>
      <c r="AC120" s="1">
        <v>-11.055</v>
      </c>
    </row>
    <row r="121" spans="1:29" x14ac:dyDescent="0.3">
      <c r="A121" s="1">
        <v>114</v>
      </c>
      <c r="B121" s="10">
        <f t="shared" si="12"/>
        <v>115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-1.4E-2</v>
      </c>
      <c r="W121" s="1">
        <v>2.3E-2</v>
      </c>
      <c r="X121" s="1">
        <v>-1E-3</v>
      </c>
      <c r="Y121" s="1">
        <v>0.01</v>
      </c>
      <c r="Z121" s="1">
        <v>-8.9999999999999993E-3</v>
      </c>
      <c r="AA121" s="16">
        <v>-10.396000000000001</v>
      </c>
      <c r="AB121" s="1">
        <v>0</v>
      </c>
      <c r="AC121" s="1">
        <v>-10.734999999999999</v>
      </c>
    </row>
    <row r="122" spans="1:29" x14ac:dyDescent="0.3">
      <c r="A122" s="1">
        <v>115</v>
      </c>
      <c r="B122" s="10">
        <f t="shared" si="12"/>
        <v>116</v>
      </c>
      <c r="C122" s="1">
        <v>1E-3</v>
      </c>
      <c r="D122" s="1">
        <v>0</v>
      </c>
      <c r="E122" s="1">
        <v>1E-3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-1.2999999999999999E-2</v>
      </c>
      <c r="W122" s="1">
        <v>7.3999999999999996E-2</v>
      </c>
      <c r="X122" s="1">
        <v>2.5000000000000001E-2</v>
      </c>
      <c r="Y122" s="1">
        <v>-2.1999999999999999E-2</v>
      </c>
      <c r="Z122" s="1">
        <v>8.2000000000000003E-2</v>
      </c>
      <c r="AA122" s="16">
        <v>-11.055</v>
      </c>
      <c r="AB122" s="16">
        <v>-10.734999999999999</v>
      </c>
      <c r="AC122" s="1">
        <v>0</v>
      </c>
    </row>
    <row r="123" spans="1:29" x14ac:dyDescent="0.3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53" t="s">
        <v>91</v>
      </c>
      <c r="B124" s="4">
        <f>MAX(ABS(MIN(C99:E122,F107:M122,N112:R122,S115:U122,V120:Z122)),MAX(C99:E122,F107:M122,N112:R122,S115:U122,V120:Z122))</f>
        <v>0.33100000000000002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K125" s="15" t="s">
        <v>37</v>
      </c>
    </row>
    <row r="127" spans="1:29" x14ac:dyDescent="0.3">
      <c r="A127" s="1" t="s">
        <v>9</v>
      </c>
      <c r="B127" s="10"/>
      <c r="C127" s="1">
        <v>1</v>
      </c>
      <c r="D127" s="1">
        <v>4</v>
      </c>
      <c r="E127" s="1">
        <v>7</v>
      </c>
      <c r="F127" s="1">
        <v>14</v>
      </c>
      <c r="G127" s="1">
        <v>15</v>
      </c>
      <c r="H127" s="1">
        <v>17</v>
      </c>
      <c r="I127" s="1">
        <v>18</v>
      </c>
      <c r="J127" s="1">
        <v>19</v>
      </c>
      <c r="K127" s="1">
        <v>21</v>
      </c>
      <c r="L127" s="1">
        <v>22</v>
      </c>
      <c r="M127" s="1">
        <v>23</v>
      </c>
      <c r="N127" s="1">
        <v>27</v>
      </c>
      <c r="O127" s="1">
        <v>29</v>
      </c>
      <c r="P127" s="1">
        <v>31</v>
      </c>
      <c r="Q127" s="1">
        <v>32</v>
      </c>
      <c r="R127" s="1">
        <v>33</v>
      </c>
      <c r="S127" s="1">
        <v>38</v>
      </c>
      <c r="T127" s="1">
        <v>39</v>
      </c>
      <c r="U127" s="1">
        <v>40</v>
      </c>
      <c r="V127" s="1">
        <v>44</v>
      </c>
      <c r="W127" s="1">
        <v>46</v>
      </c>
      <c r="X127" s="1">
        <v>48</v>
      </c>
      <c r="Y127" s="1">
        <v>49</v>
      </c>
      <c r="Z127" s="1">
        <v>50</v>
      </c>
      <c r="AA127" s="1">
        <v>55</v>
      </c>
      <c r="AB127" s="1">
        <v>56</v>
      </c>
      <c r="AC127" s="1">
        <v>57</v>
      </c>
    </row>
    <row r="128" spans="1:29" x14ac:dyDescent="0.3">
      <c r="A128" s="1"/>
      <c r="B128" s="10" t="s">
        <v>36</v>
      </c>
      <c r="C128" s="1">
        <f>C127+1</f>
        <v>2</v>
      </c>
      <c r="D128" s="1">
        <f>D127+1</f>
        <v>5</v>
      </c>
      <c r="E128" s="1">
        <f t="shared" ref="E128:AC128" si="13">E127+1</f>
        <v>8</v>
      </c>
      <c r="F128" s="1">
        <f t="shared" si="13"/>
        <v>15</v>
      </c>
      <c r="G128" s="1">
        <f t="shared" si="13"/>
        <v>16</v>
      </c>
      <c r="H128" s="1">
        <f t="shared" si="13"/>
        <v>18</v>
      </c>
      <c r="I128" s="1">
        <f t="shared" si="13"/>
        <v>19</v>
      </c>
      <c r="J128" s="1">
        <f t="shared" si="13"/>
        <v>20</v>
      </c>
      <c r="K128" s="1">
        <f t="shared" si="13"/>
        <v>22</v>
      </c>
      <c r="L128" s="1">
        <f t="shared" si="13"/>
        <v>23</v>
      </c>
      <c r="M128" s="1">
        <f t="shared" si="13"/>
        <v>24</v>
      </c>
      <c r="N128" s="1">
        <f t="shared" si="13"/>
        <v>28</v>
      </c>
      <c r="O128" s="1">
        <f t="shared" si="13"/>
        <v>30</v>
      </c>
      <c r="P128" s="1">
        <f t="shared" si="13"/>
        <v>32</v>
      </c>
      <c r="Q128" s="1">
        <f t="shared" si="13"/>
        <v>33</v>
      </c>
      <c r="R128" s="1">
        <f t="shared" si="13"/>
        <v>34</v>
      </c>
      <c r="S128" s="1">
        <f t="shared" si="13"/>
        <v>39</v>
      </c>
      <c r="T128" s="1">
        <f t="shared" si="13"/>
        <v>40</v>
      </c>
      <c r="U128" s="1">
        <f t="shared" si="13"/>
        <v>41</v>
      </c>
      <c r="V128" s="1">
        <f t="shared" si="13"/>
        <v>45</v>
      </c>
      <c r="W128" s="1">
        <f t="shared" si="13"/>
        <v>47</v>
      </c>
      <c r="X128" s="1">
        <f t="shared" si="13"/>
        <v>49</v>
      </c>
      <c r="Y128" s="1">
        <f t="shared" si="13"/>
        <v>50</v>
      </c>
      <c r="Z128" s="1">
        <f t="shared" si="13"/>
        <v>51</v>
      </c>
      <c r="AA128" s="1">
        <f t="shared" si="13"/>
        <v>56</v>
      </c>
      <c r="AB128" s="1">
        <f t="shared" si="13"/>
        <v>57</v>
      </c>
      <c r="AC128" s="1">
        <f t="shared" si="13"/>
        <v>58</v>
      </c>
    </row>
    <row r="129" spans="1:29" x14ac:dyDescent="0.3">
      <c r="A129" s="1">
        <v>59</v>
      </c>
      <c r="B129" s="10">
        <f t="shared" ref="B129:B155" si="14">A129+1</f>
        <v>60</v>
      </c>
      <c r="C129" s="1">
        <v>1E-3</v>
      </c>
      <c r="D129" s="1">
        <v>-3.0000000000000001E-3</v>
      </c>
      <c r="E129" s="1">
        <v>-4.0000000000000001E-3</v>
      </c>
      <c r="F129" s="1">
        <v>-5.0000000000000001E-3</v>
      </c>
      <c r="G129" s="1">
        <v>0</v>
      </c>
      <c r="H129" s="1">
        <v>1E-3</v>
      </c>
      <c r="I129" s="1">
        <v>1E-3</v>
      </c>
      <c r="J129" s="1">
        <v>4.0000000000000001E-3</v>
      </c>
      <c r="K129" s="1">
        <v>-1.9E-2</v>
      </c>
      <c r="L129" s="1">
        <v>7.0000000000000001E-3</v>
      </c>
      <c r="M129" s="1">
        <v>-0.113</v>
      </c>
      <c r="N129" s="1">
        <v>1E-3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</row>
    <row r="130" spans="1:29" x14ac:dyDescent="0.3">
      <c r="A130" s="1">
        <v>62</v>
      </c>
      <c r="B130" s="10">
        <f t="shared" si="14"/>
        <v>63</v>
      </c>
      <c r="C130" s="1">
        <v>0</v>
      </c>
      <c r="D130" s="1">
        <v>-8.0000000000000002E-3</v>
      </c>
      <c r="E130" s="1">
        <v>-0.01</v>
      </c>
      <c r="F130" s="1">
        <v>-2E-3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-2E-3</v>
      </c>
      <c r="N130" s="1">
        <v>-4.8000000000000001E-2</v>
      </c>
      <c r="O130" s="1">
        <v>0</v>
      </c>
      <c r="P130" s="1">
        <v>-1.2999999999999999E-2</v>
      </c>
      <c r="Q130" s="1">
        <v>-4.0000000000000001E-3</v>
      </c>
      <c r="R130" s="1">
        <v>-1E-3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</row>
    <row r="131" spans="1:29" x14ac:dyDescent="0.3">
      <c r="A131" s="1">
        <v>65</v>
      </c>
      <c r="B131" s="10">
        <f t="shared" si="14"/>
        <v>66</v>
      </c>
      <c r="C131" s="1">
        <v>-8.0000000000000002E-3</v>
      </c>
      <c r="D131" s="1">
        <v>-1.4E-2</v>
      </c>
      <c r="E131" s="1">
        <v>-1E-3</v>
      </c>
      <c r="F131" s="1">
        <v>-3.0000000000000001E-3</v>
      </c>
      <c r="G131" s="1">
        <v>-2E-3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2E-3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-1E-3</v>
      </c>
      <c r="W131" s="1">
        <v>-4.0000000000000001E-3</v>
      </c>
      <c r="X131" s="1">
        <v>0</v>
      </c>
      <c r="Y131" s="1">
        <v>0</v>
      </c>
      <c r="Z131" s="1">
        <v>-1E-3</v>
      </c>
      <c r="AA131" s="1">
        <v>-5.0000000000000001E-3</v>
      </c>
      <c r="AB131" s="1">
        <v>-4.0000000000000001E-3</v>
      </c>
      <c r="AC131" s="1">
        <v>0</v>
      </c>
    </row>
    <row r="132" spans="1:29" x14ac:dyDescent="0.3">
      <c r="A132" s="1">
        <v>72</v>
      </c>
      <c r="B132" s="10">
        <f t="shared" si="14"/>
        <v>73</v>
      </c>
      <c r="C132" s="1">
        <v>-4.0000000000000001E-3</v>
      </c>
      <c r="D132" s="1">
        <v>-1E-3</v>
      </c>
      <c r="E132" s="1">
        <v>-1E-3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7.0000000000000001E-3</v>
      </c>
      <c r="O132" s="1">
        <v>-2E-3</v>
      </c>
      <c r="P132" s="1">
        <v>-1E-3</v>
      </c>
      <c r="Q132" s="1">
        <v>-1E-3</v>
      </c>
      <c r="R132" s="1">
        <v>-1E-3</v>
      </c>
      <c r="S132" s="1">
        <v>0</v>
      </c>
      <c r="T132" s="1">
        <v>0</v>
      </c>
      <c r="U132" s="1">
        <v>0</v>
      </c>
      <c r="V132" s="1">
        <v>2E-3</v>
      </c>
      <c r="W132" s="1">
        <v>-3.0000000000000001E-3</v>
      </c>
      <c r="X132" s="1">
        <v>0</v>
      </c>
      <c r="Y132" s="1">
        <v>0</v>
      </c>
      <c r="Z132" s="1">
        <v>0</v>
      </c>
      <c r="AA132" s="1">
        <v>0.02</v>
      </c>
      <c r="AB132" s="1">
        <v>-1E-3</v>
      </c>
      <c r="AC132" s="1">
        <v>-1E-3</v>
      </c>
    </row>
    <row r="133" spans="1:29" x14ac:dyDescent="0.3">
      <c r="A133" s="1">
        <v>73</v>
      </c>
      <c r="B133" s="10">
        <f t="shared" si="14"/>
        <v>74</v>
      </c>
      <c r="C133" s="1">
        <v>0</v>
      </c>
      <c r="D133" s="1">
        <v>0</v>
      </c>
      <c r="E133" s="1">
        <v>-1E-3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-5.0000000000000001E-3</v>
      </c>
      <c r="O133" s="1">
        <v>0</v>
      </c>
      <c r="P133" s="1">
        <v>-1E-3</v>
      </c>
      <c r="Q133" s="1">
        <v>-1E-3</v>
      </c>
      <c r="R133" s="1">
        <v>-1E-3</v>
      </c>
      <c r="S133" s="1">
        <v>0</v>
      </c>
      <c r="T133" s="1">
        <v>0</v>
      </c>
      <c r="U133" s="1">
        <v>0</v>
      </c>
      <c r="V133" s="1">
        <v>3.0000000000000001E-3</v>
      </c>
      <c r="W133" s="1">
        <v>3.0000000000000001E-3</v>
      </c>
      <c r="X133" s="1">
        <v>0</v>
      </c>
      <c r="Y133" s="1">
        <v>0</v>
      </c>
      <c r="Z133" s="1">
        <v>0</v>
      </c>
      <c r="AA133" s="1">
        <v>4.0000000000000001E-3</v>
      </c>
      <c r="AB133" s="1">
        <v>-1.4999999999999999E-2</v>
      </c>
      <c r="AC133" s="1">
        <v>-3.0000000000000001E-3</v>
      </c>
    </row>
    <row r="134" spans="1:29" x14ac:dyDescent="0.3">
      <c r="A134" s="1">
        <v>75</v>
      </c>
      <c r="B134" s="10">
        <f t="shared" si="14"/>
        <v>76</v>
      </c>
      <c r="C134" s="1">
        <v>1E-3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2E-3</v>
      </c>
      <c r="O134" s="1">
        <v>2E-3</v>
      </c>
      <c r="P134" s="1">
        <v>-2.7E-2</v>
      </c>
      <c r="Q134" s="1">
        <v>-4.4999999999999998E-2</v>
      </c>
      <c r="R134" s="1">
        <v>1E-3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2E-3</v>
      </c>
      <c r="AC134" s="1">
        <v>0</v>
      </c>
    </row>
    <row r="135" spans="1:29" x14ac:dyDescent="0.3">
      <c r="A135" s="1">
        <v>76</v>
      </c>
      <c r="B135" s="10">
        <f t="shared" si="14"/>
        <v>77</v>
      </c>
      <c r="C135" s="1">
        <v>3.0000000000000001E-3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5.0000000000000001E-3</v>
      </c>
      <c r="O135" s="1">
        <v>5.0000000000000001E-3</v>
      </c>
      <c r="P135" s="1">
        <v>8.0000000000000002E-3</v>
      </c>
      <c r="Q135" s="1">
        <v>-4.0000000000000001E-3</v>
      </c>
      <c r="R135" s="1">
        <v>6.0000000000000001E-3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</row>
    <row r="136" spans="1:29" x14ac:dyDescent="0.3">
      <c r="A136" s="1">
        <v>77</v>
      </c>
      <c r="B136" s="10">
        <f t="shared" si="14"/>
        <v>78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-3.0000000000000001E-3</v>
      </c>
      <c r="O136" s="1">
        <v>1E-3</v>
      </c>
      <c r="P136" s="1">
        <v>-6.0000000000000001E-3</v>
      </c>
      <c r="Q136" s="1">
        <v>-1.2E-2</v>
      </c>
      <c r="R136" s="1">
        <v>-3.0000000000000001E-3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1E-3</v>
      </c>
      <c r="AC136" s="1">
        <v>0</v>
      </c>
    </row>
    <row r="137" spans="1:29" x14ac:dyDescent="0.3">
      <c r="A137" s="1">
        <v>79</v>
      </c>
      <c r="B137" s="10">
        <f t="shared" si="14"/>
        <v>80</v>
      </c>
      <c r="C137" s="1">
        <v>8.9999999999999993E-3</v>
      </c>
      <c r="D137" s="1">
        <v>-1E-3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-0.01</v>
      </c>
      <c r="O137" s="1">
        <v>-3.0000000000000001E-3</v>
      </c>
      <c r="P137" s="1">
        <v>-5.0000000000000001E-3</v>
      </c>
      <c r="Q137" s="1">
        <v>-0.14000000000000001</v>
      </c>
      <c r="R137" s="1">
        <v>-7.0000000000000001E-3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1E-3</v>
      </c>
      <c r="AC137" s="1">
        <v>0</v>
      </c>
    </row>
    <row r="138" spans="1:29" x14ac:dyDescent="0.3">
      <c r="A138" s="1">
        <v>80</v>
      </c>
      <c r="B138" s="10">
        <f t="shared" si="14"/>
        <v>81</v>
      </c>
      <c r="C138" s="1">
        <v>-0.108</v>
      </c>
      <c r="D138" s="1">
        <v>-2E-3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2E-3</v>
      </c>
      <c r="O138" s="1">
        <v>-1E-3</v>
      </c>
      <c r="P138" s="1">
        <v>0</v>
      </c>
      <c r="Q138" s="1">
        <v>-0.02</v>
      </c>
      <c r="R138" s="1">
        <v>-6.0000000000000001E-3</v>
      </c>
      <c r="S138" s="1">
        <v>0</v>
      </c>
      <c r="T138" s="1">
        <v>0</v>
      </c>
      <c r="U138" s="1">
        <v>0</v>
      </c>
      <c r="V138" s="1">
        <v>-7.0000000000000001E-3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</row>
    <row r="139" spans="1:29" x14ac:dyDescent="0.3">
      <c r="A139" s="1">
        <v>81</v>
      </c>
      <c r="B139" s="10">
        <f t="shared" si="14"/>
        <v>82</v>
      </c>
      <c r="C139" s="1">
        <v>-1.7000000000000001E-2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1.7000000000000001E-2</v>
      </c>
      <c r="O139" s="1">
        <v>-3.0000000000000001E-3</v>
      </c>
      <c r="P139" s="1">
        <v>-1E-3</v>
      </c>
      <c r="Q139" s="1">
        <v>-8.9999999999999993E-3</v>
      </c>
      <c r="R139" s="1">
        <v>7.0000000000000001E-3</v>
      </c>
      <c r="S139" s="1">
        <v>0</v>
      </c>
      <c r="T139" s="1">
        <v>0</v>
      </c>
      <c r="U139" s="1">
        <v>0</v>
      </c>
      <c r="V139" s="1">
        <v>-2E-3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</row>
    <row r="140" spans="1:29" x14ac:dyDescent="0.3">
      <c r="A140" s="1">
        <v>85</v>
      </c>
      <c r="B140" s="10">
        <f t="shared" si="14"/>
        <v>86</v>
      </c>
      <c r="C140" s="1">
        <v>2E-3</v>
      </c>
      <c r="D140" s="1">
        <v>-3.2000000000000001E-2</v>
      </c>
      <c r="E140" s="1">
        <v>3.0000000000000001E-3</v>
      </c>
      <c r="F140" s="1">
        <v>5.0000000000000001E-3</v>
      </c>
      <c r="G140" s="1">
        <v>-6.0000000000000001E-3</v>
      </c>
      <c r="H140" s="1">
        <v>-2E-3</v>
      </c>
      <c r="I140" s="1">
        <v>1E-3</v>
      </c>
      <c r="J140" s="1">
        <v>4.0000000000000001E-3</v>
      </c>
      <c r="K140" s="1">
        <v>1.2E-2</v>
      </c>
      <c r="L140" s="1">
        <v>-1.4E-2</v>
      </c>
      <c r="M140" s="1">
        <v>-1E-3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</row>
    <row r="141" spans="1:29" x14ac:dyDescent="0.3">
      <c r="A141" s="1">
        <v>87</v>
      </c>
      <c r="B141" s="10">
        <f t="shared" si="14"/>
        <v>88</v>
      </c>
      <c r="C141" s="1">
        <v>0</v>
      </c>
      <c r="D141" s="1">
        <v>3.0000000000000001E-3</v>
      </c>
      <c r="E141" s="1">
        <v>0</v>
      </c>
      <c r="F141" s="1">
        <v>-3.0000000000000001E-3</v>
      </c>
      <c r="G141" s="1">
        <v>0</v>
      </c>
      <c r="H141" s="1">
        <v>0</v>
      </c>
      <c r="I141" s="1">
        <v>4.0000000000000001E-3</v>
      </c>
      <c r="J141" s="1">
        <v>1E-3</v>
      </c>
      <c r="K141" s="1">
        <v>6.0000000000000001E-3</v>
      </c>
      <c r="L141" s="1">
        <v>3.0000000000000001E-3</v>
      </c>
      <c r="M141" s="1">
        <v>-4.0000000000000001E-3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1E-3</v>
      </c>
      <c r="T141" s="1">
        <v>1E-3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</row>
    <row r="142" spans="1:29" x14ac:dyDescent="0.3">
      <c r="A142" s="1">
        <v>89</v>
      </c>
      <c r="B142" s="10">
        <f t="shared" si="14"/>
        <v>90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-0.01</v>
      </c>
      <c r="I142" s="1">
        <v>-5.8000000000000003E-2</v>
      </c>
      <c r="J142" s="1">
        <v>-8.9999999999999993E-3</v>
      </c>
      <c r="K142" s="1">
        <v>-6.0000000000000001E-3</v>
      </c>
      <c r="L142" s="1">
        <v>-0.23499999999999999</v>
      </c>
      <c r="M142" s="1">
        <v>-3.9E-2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</row>
    <row r="143" spans="1:29" x14ac:dyDescent="0.3">
      <c r="A143" s="1">
        <v>90</v>
      </c>
      <c r="B143" s="10">
        <f t="shared" si="14"/>
        <v>91</v>
      </c>
      <c r="C143" s="1">
        <v>0</v>
      </c>
      <c r="D143" s="1">
        <v>0</v>
      </c>
      <c r="E143" s="1">
        <v>0</v>
      </c>
      <c r="F143" s="1">
        <v>2E-3</v>
      </c>
      <c r="G143" s="1">
        <v>1E-3</v>
      </c>
      <c r="H143" s="1">
        <v>-2E-3</v>
      </c>
      <c r="I143" s="1">
        <v>-1.0999999999999999E-2</v>
      </c>
      <c r="J143" s="1">
        <v>-1E-3</v>
      </c>
      <c r="K143" s="1">
        <v>-3.0000000000000001E-3</v>
      </c>
      <c r="L143" s="1">
        <v>-6.7000000000000004E-2</v>
      </c>
      <c r="M143" s="1">
        <v>-0.01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2E-3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</row>
    <row r="144" spans="1:29" x14ac:dyDescent="0.3">
      <c r="A144" s="1">
        <v>91</v>
      </c>
      <c r="B144" s="10">
        <f t="shared" si="14"/>
        <v>92</v>
      </c>
      <c r="C144" s="1">
        <v>0</v>
      </c>
      <c r="D144" s="1">
        <v>0</v>
      </c>
      <c r="E144" s="1">
        <v>0</v>
      </c>
      <c r="F144" s="1">
        <v>1E-3</v>
      </c>
      <c r="G144" s="1">
        <v>0</v>
      </c>
      <c r="H144" s="1">
        <v>-2E-3</v>
      </c>
      <c r="I144" s="1">
        <v>-8.0000000000000002E-3</v>
      </c>
      <c r="J144" s="1">
        <v>-1E-3</v>
      </c>
      <c r="K144" s="1">
        <v>2.3E-2</v>
      </c>
      <c r="L144" s="1">
        <v>-3.6999999999999998E-2</v>
      </c>
      <c r="M144" s="1">
        <v>-1.7999999999999999E-2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-1E-3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</row>
    <row r="145" spans="1:29" x14ac:dyDescent="0.3">
      <c r="A145" s="1">
        <v>96</v>
      </c>
      <c r="B145" s="10">
        <f t="shared" si="14"/>
        <v>97</v>
      </c>
      <c r="C145" s="1">
        <v>-1E-3</v>
      </c>
      <c r="D145" s="1">
        <v>-1.9E-2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6.0000000000000001E-3</v>
      </c>
      <c r="O145" s="1">
        <v>-1E-3</v>
      </c>
      <c r="P145" s="1">
        <v>0</v>
      </c>
      <c r="Q145" s="1">
        <v>0</v>
      </c>
      <c r="R145" s="1">
        <v>0</v>
      </c>
      <c r="S145" s="1">
        <v>-2.7E-2</v>
      </c>
      <c r="T145" s="1">
        <v>-3.0000000000000001E-3</v>
      </c>
      <c r="U145" s="1">
        <v>1E-3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</row>
    <row r="146" spans="1:29" x14ac:dyDescent="0.3">
      <c r="A146" s="1">
        <v>97</v>
      </c>
      <c r="B146" s="10">
        <f t="shared" si="14"/>
        <v>98</v>
      </c>
      <c r="C146" s="1">
        <v>-2E-3</v>
      </c>
      <c r="D146" s="1">
        <v>-3.0000000000000001E-3</v>
      </c>
      <c r="E146" s="1">
        <v>-2E-3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5.0000000000000001E-3</v>
      </c>
      <c r="O146" s="1">
        <v>-3.0000000000000001E-3</v>
      </c>
      <c r="P146" s="1">
        <v>0</v>
      </c>
      <c r="Q146" s="1">
        <v>0</v>
      </c>
      <c r="R146" s="1">
        <v>0</v>
      </c>
      <c r="S146" s="1">
        <v>-0.16700000000000001</v>
      </c>
      <c r="T146" s="1">
        <v>-8.0000000000000002E-3</v>
      </c>
      <c r="U146" s="1">
        <v>-3.5000000000000003E-2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</row>
    <row r="147" spans="1:29" x14ac:dyDescent="0.3">
      <c r="A147" s="1">
        <v>98</v>
      </c>
      <c r="B147" s="10">
        <f t="shared" si="14"/>
        <v>99</v>
      </c>
      <c r="C147" s="1">
        <v>-2E-3</v>
      </c>
      <c r="D147" s="1">
        <v>1.2E-2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1.0999999999999999E-2</v>
      </c>
      <c r="O147" s="1">
        <v>4.0000000000000001E-3</v>
      </c>
      <c r="P147" s="1">
        <v>0</v>
      </c>
      <c r="Q147" s="1">
        <v>0</v>
      </c>
      <c r="R147" s="1">
        <v>0</v>
      </c>
      <c r="S147" s="1">
        <v>-0.01</v>
      </c>
      <c r="T147" s="1">
        <v>2E-3</v>
      </c>
      <c r="U147" s="1">
        <v>-6.0000000000000001E-3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</row>
    <row r="148" spans="1:29" x14ac:dyDescent="0.3">
      <c r="A148" s="1">
        <v>102</v>
      </c>
      <c r="B148" s="10">
        <f t="shared" si="14"/>
        <v>103</v>
      </c>
      <c r="C148" s="1">
        <v>0</v>
      </c>
      <c r="D148" s="1">
        <v>0</v>
      </c>
      <c r="E148" s="1">
        <v>1E-3</v>
      </c>
      <c r="F148" s="1">
        <v>1E-3</v>
      </c>
      <c r="G148" s="1">
        <v>-5.0000000000000001E-3</v>
      </c>
      <c r="H148" s="1">
        <v>0</v>
      </c>
      <c r="I148" s="1">
        <v>0</v>
      </c>
      <c r="J148" s="1">
        <v>0</v>
      </c>
      <c r="K148" s="1">
        <v>-2E-3</v>
      </c>
      <c r="L148" s="1">
        <v>0</v>
      </c>
      <c r="M148" s="1">
        <v>-8.0000000000000002E-3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-8.9999999999999993E-3</v>
      </c>
      <c r="W148" s="1">
        <v>4.0000000000000001E-3</v>
      </c>
      <c r="X148" s="1">
        <v>0</v>
      </c>
      <c r="Y148" s="1">
        <v>-2E-3</v>
      </c>
      <c r="Z148" s="1">
        <v>0</v>
      </c>
      <c r="AA148" s="1">
        <v>2E-3</v>
      </c>
      <c r="AB148" s="1">
        <v>2E-3</v>
      </c>
      <c r="AC148" s="1">
        <v>1E-3</v>
      </c>
    </row>
    <row r="149" spans="1:29" x14ac:dyDescent="0.3">
      <c r="A149" s="1">
        <v>104</v>
      </c>
      <c r="B149" s="10">
        <f t="shared" si="14"/>
        <v>105</v>
      </c>
      <c r="C149" s="1">
        <v>0</v>
      </c>
      <c r="D149" s="1">
        <v>0</v>
      </c>
      <c r="E149" s="1">
        <v>4.0000000000000001E-3</v>
      </c>
      <c r="F149" s="1">
        <v>2E-3</v>
      </c>
      <c r="G149" s="1">
        <v>3.0000000000000001E-3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6.0000000000000001E-3</v>
      </c>
      <c r="W149" s="1">
        <v>6.0000000000000001E-3</v>
      </c>
      <c r="X149" s="1">
        <v>-5.0000000000000001E-3</v>
      </c>
      <c r="Y149" s="1">
        <v>-7.0000000000000001E-3</v>
      </c>
      <c r="Z149" s="1">
        <v>8.9999999999999993E-3</v>
      </c>
      <c r="AA149" s="1">
        <v>0</v>
      </c>
      <c r="AB149" s="1">
        <v>-1E-3</v>
      </c>
      <c r="AC149" s="1">
        <v>0</v>
      </c>
    </row>
    <row r="150" spans="1:29" x14ac:dyDescent="0.3">
      <c r="A150" s="1">
        <v>106</v>
      </c>
      <c r="B150" s="10">
        <f t="shared" si="14"/>
        <v>107</v>
      </c>
      <c r="C150" s="1">
        <v>0</v>
      </c>
      <c r="D150" s="1">
        <v>0</v>
      </c>
      <c r="E150" s="1">
        <v>1E-3</v>
      </c>
      <c r="F150" s="1">
        <v>-1E-3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-5.0000000000000001E-3</v>
      </c>
      <c r="X150" s="1">
        <v>2E-3</v>
      </c>
      <c r="Y150" s="1">
        <v>-6.0000000000000001E-3</v>
      </c>
      <c r="Z150" s="1">
        <v>-6.0000000000000001E-3</v>
      </c>
      <c r="AA150" s="1">
        <v>1E-3</v>
      </c>
      <c r="AB150" s="1">
        <v>1E-3</v>
      </c>
      <c r="AC150" s="1">
        <v>0</v>
      </c>
    </row>
    <row r="151" spans="1:29" x14ac:dyDescent="0.3">
      <c r="A151" s="1">
        <v>107</v>
      </c>
      <c r="B151" s="10">
        <f t="shared" si="14"/>
        <v>108</v>
      </c>
      <c r="C151" s="1">
        <v>0</v>
      </c>
      <c r="D151" s="1">
        <v>0</v>
      </c>
      <c r="E151" s="1">
        <v>1E-3</v>
      </c>
      <c r="F151" s="1">
        <v>1E-3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-4.0000000000000001E-3</v>
      </c>
      <c r="X151" s="1">
        <v>-7.0000000000000001E-3</v>
      </c>
      <c r="Y151" s="1">
        <v>-0.219</v>
      </c>
      <c r="Z151" s="1">
        <v>-5.0999999999999997E-2</v>
      </c>
      <c r="AA151" s="1">
        <v>-1E-3</v>
      </c>
      <c r="AB151" s="1">
        <v>0</v>
      </c>
      <c r="AC151" s="1">
        <v>0</v>
      </c>
    </row>
    <row r="152" spans="1:29" x14ac:dyDescent="0.3">
      <c r="A152" s="1">
        <v>108</v>
      </c>
      <c r="B152" s="10">
        <f t="shared" si="14"/>
        <v>109</v>
      </c>
      <c r="C152" s="1">
        <v>0</v>
      </c>
      <c r="D152" s="1">
        <v>0</v>
      </c>
      <c r="E152" s="1">
        <v>-3.0000000000000001E-3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-2E-3</v>
      </c>
      <c r="W152" s="1">
        <v>7.0000000000000001E-3</v>
      </c>
      <c r="X152" s="1">
        <v>-7.0000000000000001E-3</v>
      </c>
      <c r="Y152" s="1">
        <v>-0.05</v>
      </c>
      <c r="Z152" s="1">
        <v>-4.0000000000000001E-3</v>
      </c>
      <c r="AA152" s="1">
        <v>-1E-3</v>
      </c>
      <c r="AB152" s="1">
        <v>0</v>
      </c>
      <c r="AC152" s="1">
        <v>0</v>
      </c>
    </row>
    <row r="153" spans="1:29" x14ac:dyDescent="0.3">
      <c r="A153" s="1">
        <v>113</v>
      </c>
      <c r="B153" s="10">
        <f t="shared" si="14"/>
        <v>114</v>
      </c>
      <c r="C153" s="1">
        <v>0</v>
      </c>
      <c r="D153" s="1">
        <v>0</v>
      </c>
      <c r="E153" s="1">
        <v>-7.0000000000000001E-3</v>
      </c>
      <c r="F153" s="1">
        <v>1.7000000000000001E-2</v>
      </c>
      <c r="G153" s="1">
        <v>3.0000000000000001E-3</v>
      </c>
      <c r="H153" s="1">
        <v>0</v>
      </c>
      <c r="I153" s="1">
        <v>1E-3</v>
      </c>
      <c r="J153" s="1">
        <v>0</v>
      </c>
      <c r="K153" s="1">
        <v>0</v>
      </c>
      <c r="L153" s="1">
        <v>2E-3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1E-3</v>
      </c>
      <c r="W153" s="1">
        <v>-1E-3</v>
      </c>
      <c r="X153" s="1">
        <v>1E-3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</row>
    <row r="154" spans="1:29" x14ac:dyDescent="0.3">
      <c r="A154" s="1">
        <v>114</v>
      </c>
      <c r="B154" s="10">
        <f t="shared" si="14"/>
        <v>115</v>
      </c>
      <c r="C154" s="1">
        <v>0</v>
      </c>
      <c r="D154" s="1">
        <v>0</v>
      </c>
      <c r="E154" s="1">
        <v>1E-3</v>
      </c>
      <c r="F154" s="1">
        <v>4.0000000000000001E-3</v>
      </c>
      <c r="G154" s="1">
        <v>8.0000000000000002E-3</v>
      </c>
      <c r="H154" s="1">
        <v>0</v>
      </c>
      <c r="I154" s="1">
        <v>0</v>
      </c>
      <c r="J154" s="1">
        <v>0</v>
      </c>
      <c r="K154" s="1">
        <v>0</v>
      </c>
      <c r="L154" s="1">
        <v>1E-3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1E-3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</row>
    <row r="155" spans="1:29" x14ac:dyDescent="0.3">
      <c r="A155" s="1">
        <v>115</v>
      </c>
      <c r="B155" s="10">
        <f t="shared" si="14"/>
        <v>116</v>
      </c>
      <c r="C155" s="1">
        <v>0</v>
      </c>
      <c r="D155" s="1">
        <v>0</v>
      </c>
      <c r="E155" s="1">
        <v>-5.0000000000000001E-3</v>
      </c>
      <c r="F155" s="1">
        <v>1.4999999999999999E-2</v>
      </c>
      <c r="G155" s="1">
        <v>6.2E-2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3.0000000000000001E-3</v>
      </c>
      <c r="W155" s="1">
        <v>-1E-3</v>
      </c>
      <c r="X155" s="1">
        <v>1E-3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</row>
    <row r="156" spans="1:29" x14ac:dyDescent="0.3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H157" s="1"/>
      <c r="I157" s="53" t="s">
        <v>91</v>
      </c>
      <c r="J157" s="4">
        <f>MAX(ABS(MIN(C129:AC155)),MAX(C129:AC155))</f>
        <v>0.23499999999999999</v>
      </c>
      <c r="K157" s="1"/>
      <c r="L157" s="1"/>
      <c r="M157" s="1"/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3" t="s">
        <v>11</v>
      </c>
      <c r="C158" s="1"/>
      <c r="D158" s="1"/>
      <c r="E158" s="1"/>
      <c r="F158" s="1"/>
      <c r="K158" s="15"/>
    </row>
    <row r="159" spans="1:29" x14ac:dyDescent="0.3">
      <c r="A159" s="22" t="s">
        <v>12</v>
      </c>
      <c r="B159" s="5" t="s">
        <v>13</v>
      </c>
      <c r="C159" s="16" t="s">
        <v>14</v>
      </c>
      <c r="D159" s="16" t="s">
        <v>15</v>
      </c>
      <c r="E159" s="16" t="s">
        <v>16</v>
      </c>
      <c r="F159" s="19"/>
    </row>
    <row r="160" spans="1:29" x14ac:dyDescent="0.3">
      <c r="A160" s="22">
        <f>AVERAGE(F67,F100)</f>
        <v>-8.6170000000000009</v>
      </c>
      <c r="B160" s="5">
        <f>AVERAGE(H69,H70,I70,H102,H103,I103)</f>
        <v>-12.718999999999999</v>
      </c>
      <c r="C160" s="16">
        <f>AVERAGE(K72,K73,L73,K105,K106,L106)</f>
        <v>-13.010499999999999</v>
      </c>
      <c r="D160" s="16">
        <f>AVERAGE(P77,P78,Q78,X85,X86,Y86,P110,P111,Q111,X118,X119,Y119)</f>
        <v>-13.006250000000003</v>
      </c>
      <c r="E160" s="16">
        <f>AVERAGE(S80,S81,T81,AA88,AA89,AB89,S113,S114,T114,AA121,AA122,AB122)</f>
        <v>-10.633500000000002</v>
      </c>
      <c r="F160" s="1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3" t="s">
        <v>17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26" t="s">
        <v>18</v>
      </c>
      <c r="B163" s="25" t="s">
        <v>19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26">
        <f>AVERAGE(N75,V83,N108,V116)</f>
        <v>8.3877500000000005</v>
      </c>
      <c r="B164" s="25">
        <f>AVERAGE(W117:W119,O109:O111,W84:W86,O76:O78)</f>
        <v>7.2485000000000008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1" t="s">
        <v>20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29" t="s">
        <v>21</v>
      </c>
      <c r="B167" s="31" t="s">
        <v>22</v>
      </c>
      <c r="C167" s="33" t="s">
        <v>23</v>
      </c>
      <c r="D167" s="33" t="s">
        <v>24</v>
      </c>
      <c r="E167" s="33" t="s">
        <v>25</v>
      </c>
      <c r="F167" s="32" t="s">
        <v>38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29">
        <f>AVERAGE(C64,C65,C97:C98)</f>
        <v>0.89850000000000008</v>
      </c>
      <c r="B168" s="31">
        <f>AVERAGE(D65,D98)</f>
        <v>0.65700000000000003</v>
      </c>
      <c r="C168" s="33">
        <f>AVERAGE(F68:F70,F101:F103,G71:G73,G104:G106)</f>
        <v>0.11950000000000005</v>
      </c>
      <c r="D168" s="33">
        <f>AVERAGE(F71:F73,G68:G70,F104:F106,G101:G103)</f>
        <v>-9.2749999999999999E-2</v>
      </c>
      <c r="E168" s="33">
        <f>AVERAGE(H71:J73,H104:J106)</f>
        <v>0.24299999999999999</v>
      </c>
      <c r="F168" s="35">
        <f>AVERAGE(N76:N78,V84:V86,N109:N111,V117:V119)</f>
        <v>-0.24866666666666667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B027C-9A64-4091-88FF-330FE2908D60}">
  <dimension ref="A1:AC168"/>
  <sheetViews>
    <sheetView topLeftCell="A61" workbookViewId="0">
      <selection activeCell="B91" sqref="A91:B91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9">
        <v>1</v>
      </c>
      <c r="B3" s="9">
        <f>A3+1</f>
        <v>2</v>
      </c>
      <c r="C3" s="4">
        <v>23.039000000000001</v>
      </c>
      <c r="D3" s="4">
        <f>AVERAGE(C3,C31)</f>
        <v>22.929500000000001</v>
      </c>
      <c r="E3" s="4">
        <f>AVERAGE(C3,C31)</f>
        <v>22.929500000000001</v>
      </c>
      <c r="F3" s="4">
        <f>31.732-D3</f>
        <v>8.8024999999999984</v>
      </c>
      <c r="G3" s="4">
        <f>31.732-E3</f>
        <v>8.8024999999999984</v>
      </c>
      <c r="H3" s="40">
        <v>8.2200000000000006</v>
      </c>
      <c r="I3" s="39">
        <v>8.2899999999999991</v>
      </c>
      <c r="J3" s="7">
        <f t="shared" ref="J3:J16" si="0">D3*(-0.9559)+30.066</f>
        <v>8.1476909499999977</v>
      </c>
      <c r="K3" s="7">
        <f t="shared" ref="K3:K16" si="1">E3*(-0.9734)+30.547</f>
        <v>8.2274247000000003</v>
      </c>
      <c r="L3" s="8"/>
      <c r="M3" s="8"/>
      <c r="N3" s="9">
        <v>0</v>
      </c>
      <c r="O3" s="9">
        <f>N3+1</f>
        <v>1</v>
      </c>
      <c r="P3" s="4">
        <v>47.131</v>
      </c>
      <c r="Q3" s="4">
        <f>AVERAGE(P3,P25)</f>
        <v>45.951000000000001</v>
      </c>
      <c r="R3" s="4">
        <f>190.298-Q3</f>
        <v>144.34700000000001</v>
      </c>
      <c r="S3" s="40">
        <v>129.679</v>
      </c>
      <c r="T3" s="6">
        <f t="shared" ref="T3:T17" si="2">Q3*(-0.9274)+170.48</f>
        <v>127.86504259999998</v>
      </c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">
      <c r="A4" s="9">
        <v>4</v>
      </c>
      <c r="B4" s="9">
        <f t="shared" ref="B4:B57" si="3">A4+1</f>
        <v>5</v>
      </c>
      <c r="C4" s="4">
        <v>22.751999999999999</v>
      </c>
      <c r="D4" s="4">
        <f>AVERAGE(C4:C5,C32,C33)</f>
        <v>22.834</v>
      </c>
      <c r="E4" s="4">
        <f>AVERAGE(C4:C5,C32,C33)</f>
        <v>22.834</v>
      </c>
      <c r="F4" s="4">
        <f>31.732-D4</f>
        <v>8.8979999999999997</v>
      </c>
      <c r="G4" s="4">
        <f t="shared" ref="G4:G19" si="4">31.732-E4</f>
        <v>8.8979999999999997</v>
      </c>
      <c r="H4" s="40">
        <v>8.19</v>
      </c>
      <c r="I4" s="39">
        <v>8.2899999999999991</v>
      </c>
      <c r="J4" s="7">
        <f t="shared" si="0"/>
        <v>8.2389794000000016</v>
      </c>
      <c r="K4" s="7">
        <f t="shared" si="1"/>
        <v>8.3203843999999982</v>
      </c>
      <c r="L4" s="8"/>
      <c r="M4" s="8"/>
      <c r="N4" s="9">
        <v>2</v>
      </c>
      <c r="O4" s="9">
        <f t="shared" ref="O4:O45" si="5">N4+1</f>
        <v>3</v>
      </c>
      <c r="P4" s="4">
        <v>42.822000000000003</v>
      </c>
      <c r="Q4" s="4">
        <f>AVERAGE(P4,P8,P26,P30)</f>
        <v>40.27675</v>
      </c>
      <c r="R4" s="4">
        <f t="shared" ref="R4:R18" si="6">190.298-Q4</f>
        <v>150.02125000000001</v>
      </c>
      <c r="S4" s="40">
        <v>134.90299999999999</v>
      </c>
      <c r="T4" s="6">
        <f t="shared" si="2"/>
        <v>133.12734204999998</v>
      </c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9">
        <v>7</v>
      </c>
      <c r="B5" s="9">
        <f t="shared" si="3"/>
        <v>8</v>
      </c>
      <c r="C5" s="4">
        <v>23.172999999999998</v>
      </c>
      <c r="D5" s="4"/>
      <c r="E5" s="4"/>
      <c r="F5" s="4"/>
      <c r="G5" s="4"/>
      <c r="H5" s="40"/>
      <c r="I5" s="39"/>
      <c r="J5" s="7"/>
      <c r="K5" s="7"/>
      <c r="L5" s="8"/>
      <c r="M5" s="8"/>
      <c r="N5" s="9">
        <v>3</v>
      </c>
      <c r="O5" s="9">
        <f t="shared" si="5"/>
        <v>4</v>
      </c>
      <c r="P5" s="4">
        <v>40.643999999999998</v>
      </c>
      <c r="Q5" s="4">
        <f>AVERAGE(P5,P7,P27,P29)</f>
        <v>42.41375</v>
      </c>
      <c r="R5" s="4">
        <f t="shared" si="6"/>
        <v>147.88425000000001</v>
      </c>
      <c r="S5" s="40">
        <v>129.083</v>
      </c>
      <c r="T5" s="6">
        <f t="shared" si="2"/>
        <v>131.14548825</v>
      </c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9">
        <v>14</v>
      </c>
      <c r="B6" s="9">
        <f t="shared" si="3"/>
        <v>15</v>
      </c>
      <c r="C6" s="4">
        <v>27.04</v>
      </c>
      <c r="D6" s="4">
        <f>AVERAGE(C6,C34)</f>
        <v>26.922499999999999</v>
      </c>
      <c r="E6" s="4">
        <f>AVERAGE(C6,C7,C34,C35)</f>
        <v>27.021999999999998</v>
      </c>
      <c r="F6" s="4">
        <f t="shared" ref="F6:F19" si="7">31.732-D6</f>
        <v>4.8094999999999999</v>
      </c>
      <c r="G6" s="4">
        <f t="shared" si="4"/>
        <v>4.7100000000000009</v>
      </c>
      <c r="H6" s="40">
        <v>4.1900000000000004</v>
      </c>
      <c r="I6" s="39">
        <v>4.16</v>
      </c>
      <c r="J6" s="7">
        <f t="shared" si="0"/>
        <v>4.3307822499999986</v>
      </c>
      <c r="K6" s="7">
        <f t="shared" si="1"/>
        <v>4.2437852000000014</v>
      </c>
      <c r="L6" s="8"/>
      <c r="M6" s="8"/>
      <c r="N6" s="9">
        <v>5</v>
      </c>
      <c r="O6" s="9">
        <f t="shared" si="5"/>
        <v>6</v>
      </c>
      <c r="P6" s="4">
        <v>47.155999999999999</v>
      </c>
      <c r="Q6" s="4">
        <f>AVERAGE(P6,P28)</f>
        <v>47.381500000000003</v>
      </c>
      <c r="R6" s="4">
        <f t="shared" si="6"/>
        <v>142.91649999999998</v>
      </c>
      <c r="S6" s="40">
        <v>128.334</v>
      </c>
      <c r="T6" s="6">
        <f t="shared" si="2"/>
        <v>126.53839689999998</v>
      </c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">
      <c r="A7" s="9">
        <v>15</v>
      </c>
      <c r="B7" s="9">
        <f t="shared" si="3"/>
        <v>16</v>
      </c>
      <c r="C7" s="4">
        <v>26.954999999999998</v>
      </c>
      <c r="D7" s="4">
        <f>AVERAGE(C7,C35)</f>
        <v>27.121499999999997</v>
      </c>
      <c r="E7" s="4"/>
      <c r="F7" s="4">
        <f t="shared" si="7"/>
        <v>4.6105000000000018</v>
      </c>
      <c r="G7" s="4"/>
      <c r="H7" s="40">
        <v>4.17</v>
      </c>
      <c r="I7" s="39"/>
      <c r="J7" s="7">
        <f t="shared" si="0"/>
        <v>4.1405581500000004</v>
      </c>
      <c r="K7" s="7"/>
      <c r="L7" s="8"/>
      <c r="M7" s="8"/>
      <c r="N7" s="9">
        <v>6</v>
      </c>
      <c r="O7" s="9">
        <f t="shared" si="5"/>
        <v>7</v>
      </c>
      <c r="P7" s="4">
        <v>43.518999999999998</v>
      </c>
      <c r="Q7" s="4"/>
      <c r="R7" s="4"/>
      <c r="S7" s="40"/>
      <c r="T7" s="6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">
      <c r="A8" s="9">
        <v>17</v>
      </c>
      <c r="B8" s="9">
        <f t="shared" si="3"/>
        <v>18</v>
      </c>
      <c r="C8" s="4">
        <v>30.170999999999999</v>
      </c>
      <c r="D8" s="4">
        <f>AVERAGE(C8:C10,C36:C38)</f>
        <v>30.054166666666664</v>
      </c>
      <c r="E8" s="4">
        <f>AVERAGE(C8:C10,C36:C38)</f>
        <v>30.054166666666664</v>
      </c>
      <c r="F8" s="4">
        <f>31.732-D8</f>
        <v>1.6778333333333357</v>
      </c>
      <c r="G8" s="4">
        <f>31.732-E8</f>
        <v>1.6778333333333357</v>
      </c>
      <c r="H8" s="40">
        <v>1.42</v>
      </c>
      <c r="I8" s="39">
        <v>1.41</v>
      </c>
      <c r="J8" s="7">
        <f t="shared" si="0"/>
        <v>1.3372220833333373</v>
      </c>
      <c r="K8" s="7">
        <f t="shared" si="1"/>
        <v>1.2922741666666688</v>
      </c>
      <c r="L8" s="8"/>
      <c r="M8" s="8"/>
      <c r="N8" s="9">
        <v>8</v>
      </c>
      <c r="O8" s="9">
        <f t="shared" si="5"/>
        <v>9</v>
      </c>
      <c r="P8" s="4">
        <v>35.890999999999998</v>
      </c>
      <c r="Q8" s="4"/>
      <c r="R8" s="4"/>
      <c r="S8" s="40"/>
      <c r="T8" s="6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">
      <c r="A9" s="9">
        <v>18</v>
      </c>
      <c r="B9" s="9">
        <f t="shared" si="3"/>
        <v>19</v>
      </c>
      <c r="C9" s="4">
        <v>30.259</v>
      </c>
      <c r="D9" s="4"/>
      <c r="E9" s="4"/>
      <c r="F9" s="4"/>
      <c r="G9" s="4"/>
      <c r="H9" s="40"/>
      <c r="I9" s="39"/>
      <c r="J9" s="7"/>
      <c r="K9" s="7"/>
      <c r="L9" s="8"/>
      <c r="M9" s="8"/>
      <c r="N9" s="9">
        <v>10</v>
      </c>
      <c r="O9" s="9">
        <f t="shared" si="5"/>
        <v>11</v>
      </c>
      <c r="P9" s="4">
        <v>8.4139999999999997</v>
      </c>
      <c r="Q9" s="4">
        <f>AVERAGE(P9,P31)</f>
        <v>9.5560000000000009</v>
      </c>
      <c r="R9" s="4">
        <f t="shared" si="6"/>
        <v>180.74199999999999</v>
      </c>
      <c r="S9" s="40">
        <v>161.78100000000001</v>
      </c>
      <c r="T9" s="6">
        <f t="shared" si="2"/>
        <v>161.61776559999998</v>
      </c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">
      <c r="A10" s="9">
        <v>19</v>
      </c>
      <c r="B10" s="9">
        <f t="shared" si="3"/>
        <v>20</v>
      </c>
      <c r="C10" s="4">
        <v>29.86</v>
      </c>
      <c r="D10" s="4"/>
      <c r="E10" s="4"/>
      <c r="F10" s="4"/>
      <c r="G10" s="4"/>
      <c r="H10" s="40"/>
      <c r="I10" s="39"/>
      <c r="J10" s="7"/>
      <c r="K10" s="7"/>
      <c r="L10" s="8"/>
      <c r="M10" s="8"/>
      <c r="N10" s="9">
        <v>12</v>
      </c>
      <c r="O10" s="9">
        <f t="shared" si="5"/>
        <v>13</v>
      </c>
      <c r="P10" s="4">
        <v>110.139</v>
      </c>
      <c r="Q10" s="4">
        <f>AVERAGE(P10,P32)</f>
        <v>110.30199999999999</v>
      </c>
      <c r="R10" s="4">
        <f t="shared" si="6"/>
        <v>79.996000000000009</v>
      </c>
      <c r="S10" s="40">
        <v>67.471999999999994</v>
      </c>
      <c r="T10" s="6">
        <f t="shared" si="2"/>
        <v>68.1859252</v>
      </c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">
      <c r="A11" s="9">
        <v>21</v>
      </c>
      <c r="B11" s="9">
        <f t="shared" si="3"/>
        <v>22</v>
      </c>
      <c r="C11" s="4">
        <v>29.495000000000001</v>
      </c>
      <c r="D11" s="4">
        <f>AVERAGE(C11:C13,C39:C41)</f>
        <v>29.793333333333333</v>
      </c>
      <c r="E11" s="4">
        <f>AVERAGE(C11:C13,C39:C41)</f>
        <v>29.793333333333333</v>
      </c>
      <c r="F11" s="4">
        <f t="shared" si="7"/>
        <v>1.9386666666666663</v>
      </c>
      <c r="G11" s="4">
        <f t="shared" si="4"/>
        <v>1.9386666666666663</v>
      </c>
      <c r="H11" s="40">
        <v>1.53</v>
      </c>
      <c r="I11" s="39">
        <v>1.4650000000000001</v>
      </c>
      <c r="J11" s="7">
        <f t="shared" si="0"/>
        <v>1.5865526666666661</v>
      </c>
      <c r="K11" s="7">
        <f t="shared" si="1"/>
        <v>1.5461693333333315</v>
      </c>
      <c r="L11" s="8"/>
      <c r="M11" s="8"/>
      <c r="N11" s="9">
        <v>13</v>
      </c>
      <c r="O11" s="9">
        <f t="shared" si="5"/>
        <v>14</v>
      </c>
      <c r="P11" s="4">
        <v>98.844999999999999</v>
      </c>
      <c r="Q11" s="4">
        <f>AVERAGE(P11,P33)</f>
        <v>98.833500000000001</v>
      </c>
      <c r="R11" s="4">
        <f t="shared" si="6"/>
        <v>91.464500000000001</v>
      </c>
      <c r="S11" s="40">
        <v>79.352000000000004</v>
      </c>
      <c r="T11" s="6">
        <f t="shared" si="2"/>
        <v>78.821812099999988</v>
      </c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">
      <c r="A12" s="9">
        <v>22</v>
      </c>
      <c r="B12" s="9">
        <f t="shared" si="3"/>
        <v>23</v>
      </c>
      <c r="C12" s="4">
        <v>29.562000000000001</v>
      </c>
      <c r="D12" s="4"/>
      <c r="E12" s="4"/>
      <c r="F12" s="4"/>
      <c r="G12" s="4"/>
      <c r="H12" s="40"/>
      <c r="I12" s="39"/>
      <c r="J12" s="7"/>
      <c r="K12" s="7"/>
      <c r="L12" s="8"/>
      <c r="M12" s="8"/>
      <c r="N12" s="9">
        <v>16</v>
      </c>
      <c r="O12" s="9">
        <f t="shared" si="5"/>
        <v>17</v>
      </c>
      <c r="P12" s="4">
        <v>153.85</v>
      </c>
      <c r="Q12" s="4">
        <f>AVERAGE(P12,P34,P13,P35)</f>
        <v>155.29024999999999</v>
      </c>
      <c r="R12" s="4">
        <f t="shared" si="6"/>
        <v>35.007750000000016</v>
      </c>
      <c r="S12" s="40">
        <v>27.001999999999999</v>
      </c>
      <c r="T12" s="6">
        <f t="shared" si="2"/>
        <v>26.463822149999999</v>
      </c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">
      <c r="A13" s="9">
        <v>23</v>
      </c>
      <c r="B13" s="9">
        <f t="shared" si="3"/>
        <v>24</v>
      </c>
      <c r="C13" s="4">
        <v>29.911999999999999</v>
      </c>
      <c r="D13" s="4"/>
      <c r="E13" s="4"/>
      <c r="F13" s="4"/>
      <c r="G13" s="4"/>
      <c r="H13" s="40"/>
      <c r="I13" s="39"/>
      <c r="J13" s="7"/>
      <c r="K13" s="7"/>
      <c r="L13" s="8"/>
      <c r="M13" s="8"/>
      <c r="N13" s="9">
        <v>20</v>
      </c>
      <c r="O13" s="9">
        <f t="shared" si="5"/>
        <v>21</v>
      </c>
      <c r="P13" s="4">
        <v>156.36099999999999</v>
      </c>
      <c r="Q13" s="4"/>
      <c r="R13" s="4"/>
      <c r="S13" s="40"/>
      <c r="T13" s="6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">
      <c r="A14" s="9">
        <v>27</v>
      </c>
      <c r="B14" s="9">
        <f t="shared" si="3"/>
        <v>28</v>
      </c>
      <c r="C14" s="4">
        <v>21.628</v>
      </c>
      <c r="D14" s="4">
        <f>AVERAGE(C14,C22,C42,C50)</f>
        <v>22.209250000000001</v>
      </c>
      <c r="E14" s="4">
        <f>AVERAGE(C14,C22,C42,C50)</f>
        <v>22.209250000000001</v>
      </c>
      <c r="F14" s="4">
        <f t="shared" si="7"/>
        <v>9.5227499999999985</v>
      </c>
      <c r="G14" s="4">
        <f t="shared" si="4"/>
        <v>9.5227499999999985</v>
      </c>
      <c r="H14" s="40">
        <v>8.1199999999999992</v>
      </c>
      <c r="I14" s="39">
        <v>7.6150000000000002</v>
      </c>
      <c r="J14" s="7">
        <f t="shared" si="0"/>
        <v>8.8361779249999977</v>
      </c>
      <c r="K14" s="7">
        <f t="shared" si="1"/>
        <v>8.9285160499999989</v>
      </c>
      <c r="L14" s="8"/>
      <c r="M14" s="8"/>
      <c r="N14" s="9">
        <v>24</v>
      </c>
      <c r="O14" s="9">
        <f t="shared" si="5"/>
        <v>25</v>
      </c>
      <c r="P14" s="4">
        <v>8.032</v>
      </c>
      <c r="Q14" s="4">
        <f>AVERAGE(P14,P19,P36,P41)</f>
        <v>5.8642500000000002</v>
      </c>
      <c r="R14" s="4">
        <f t="shared" si="6"/>
        <v>184.43375</v>
      </c>
      <c r="S14" s="40">
        <v>166.965</v>
      </c>
      <c r="T14" s="6">
        <f t="shared" si="2"/>
        <v>165.04149454999998</v>
      </c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3">
      <c r="A15" s="9">
        <v>29</v>
      </c>
      <c r="B15" s="9">
        <f t="shared" si="3"/>
        <v>30</v>
      </c>
      <c r="C15" s="4">
        <v>26.561</v>
      </c>
      <c r="D15" s="4">
        <f>AVERAGE(C15,C23,C43,C51)</f>
        <v>26.470500000000001</v>
      </c>
      <c r="E15" s="4">
        <f>AVERAGE(C15,C23,C43,C51)</f>
        <v>26.470500000000001</v>
      </c>
      <c r="F15" s="4">
        <f t="shared" si="7"/>
        <v>5.2614999999999981</v>
      </c>
      <c r="G15" s="4">
        <f t="shared" si="4"/>
        <v>5.2614999999999981</v>
      </c>
      <c r="H15" s="40">
        <v>4.8600000000000003</v>
      </c>
      <c r="I15" s="39">
        <v>4.84</v>
      </c>
      <c r="J15" s="7">
        <f t="shared" si="0"/>
        <v>4.7628490499999998</v>
      </c>
      <c r="K15" s="7">
        <f t="shared" si="1"/>
        <v>4.7806152999999973</v>
      </c>
      <c r="L15" s="8"/>
      <c r="M15" s="8"/>
      <c r="N15" s="9">
        <v>28</v>
      </c>
      <c r="O15" s="9">
        <f t="shared" si="5"/>
        <v>29</v>
      </c>
      <c r="P15" s="4">
        <v>128.67099999999999</v>
      </c>
      <c r="Q15" s="4">
        <f>AVERAGE(P15,P20,P37,P42)</f>
        <v>129.45574999999997</v>
      </c>
      <c r="R15" s="4">
        <f t="shared" si="6"/>
        <v>60.842250000000035</v>
      </c>
      <c r="S15" s="40">
        <v>48.85</v>
      </c>
      <c r="T15" s="6">
        <f t="shared" si="2"/>
        <v>50.422737450000014</v>
      </c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3">
      <c r="A16" s="9">
        <v>31</v>
      </c>
      <c r="B16" s="9">
        <f t="shared" si="3"/>
        <v>32</v>
      </c>
      <c r="C16" s="4">
        <v>29.800999999999998</v>
      </c>
      <c r="D16" s="4">
        <f>AVERAGE(C16:C18,C24:C26,C44:C46, C52:C54)</f>
        <v>29.789083333333334</v>
      </c>
      <c r="E16" s="4">
        <f>AVERAGE(C16:C18,C24:C26,C44:C46, C52:C54)</f>
        <v>29.789083333333334</v>
      </c>
      <c r="F16" s="4">
        <f t="shared" si="7"/>
        <v>1.9429166666666653</v>
      </c>
      <c r="G16" s="4">
        <f t="shared" si="4"/>
        <v>1.9429166666666653</v>
      </c>
      <c r="H16" s="40">
        <v>1.61</v>
      </c>
      <c r="I16" s="39">
        <v>1.57</v>
      </c>
      <c r="J16" s="7">
        <f t="shared" si="0"/>
        <v>1.590615241666665</v>
      </c>
      <c r="K16" s="7">
        <f t="shared" si="1"/>
        <v>1.550306283333331</v>
      </c>
      <c r="L16" s="8"/>
      <c r="M16" s="8"/>
      <c r="N16" s="9">
        <v>30</v>
      </c>
      <c r="O16" s="9">
        <f t="shared" si="5"/>
        <v>31</v>
      </c>
      <c r="P16" s="4">
        <v>167.971</v>
      </c>
      <c r="Q16" s="4">
        <f>AVERAGE(P16,P21,P38,P43)</f>
        <v>167.42849999999999</v>
      </c>
      <c r="R16" s="4">
        <f t="shared" si="6"/>
        <v>22.869500000000016</v>
      </c>
      <c r="S16" s="40">
        <v>15.823</v>
      </c>
      <c r="T16" s="6">
        <f t="shared" si="2"/>
        <v>15.206809100000015</v>
      </c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">
      <c r="A17" s="9">
        <v>32</v>
      </c>
      <c r="B17" s="9">
        <f t="shared" si="3"/>
        <v>33</v>
      </c>
      <c r="C17" s="4">
        <v>29.844000000000001</v>
      </c>
      <c r="D17" s="4"/>
      <c r="E17" s="4"/>
      <c r="F17" s="4"/>
      <c r="G17" s="4"/>
      <c r="H17" s="40"/>
      <c r="I17" s="39"/>
      <c r="J17" s="7"/>
      <c r="K17" s="7"/>
      <c r="L17" s="8"/>
      <c r="M17" s="8"/>
      <c r="N17" s="9">
        <v>34</v>
      </c>
      <c r="O17" s="9">
        <f t="shared" si="5"/>
        <v>35</v>
      </c>
      <c r="P17" s="4">
        <v>-8.9600000000000009</v>
      </c>
      <c r="Q17" s="4">
        <f>AVERAGE(P17,P22,P39,P44)</f>
        <v>-6.8862500000000004</v>
      </c>
      <c r="R17" s="4">
        <f t="shared" si="6"/>
        <v>197.18424999999999</v>
      </c>
      <c r="S17" s="40">
        <v>173.23</v>
      </c>
      <c r="T17" s="6">
        <f t="shared" si="2"/>
        <v>176.86630825</v>
      </c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3">
      <c r="A18" s="9">
        <v>33</v>
      </c>
      <c r="B18" s="9">
        <f t="shared" si="3"/>
        <v>34</v>
      </c>
      <c r="C18" s="4">
        <v>29.783000000000001</v>
      </c>
      <c r="D18" s="4"/>
      <c r="E18" s="4"/>
      <c r="F18" s="4"/>
      <c r="G18" s="4"/>
      <c r="H18" s="40"/>
      <c r="I18" s="39"/>
      <c r="J18" s="7"/>
      <c r="K18" s="7"/>
      <c r="L18" s="8"/>
      <c r="M18" s="8"/>
      <c r="N18" s="9">
        <v>37</v>
      </c>
      <c r="O18" s="9">
        <f t="shared" si="5"/>
        <v>38</v>
      </c>
      <c r="P18" s="4">
        <v>126.485</v>
      </c>
      <c r="Q18" s="4">
        <f>AVERAGE(P18,P23,P40,P45)</f>
        <v>127.10600000000001</v>
      </c>
      <c r="R18" s="4">
        <f t="shared" si="6"/>
        <v>63.191999999999993</v>
      </c>
      <c r="S18" s="40">
        <v>51.445</v>
      </c>
      <c r="T18" s="6">
        <f>Q18*(-0.9274)+170.48</f>
        <v>52.601895599999978</v>
      </c>
      <c r="U18" s="8"/>
      <c r="V18" s="8"/>
      <c r="W18" s="8"/>
      <c r="X18" s="8"/>
      <c r="Y18" s="8"/>
      <c r="Z18" s="8"/>
      <c r="AA18" s="8"/>
      <c r="AB18" s="8"/>
      <c r="AC18" s="8"/>
    </row>
    <row r="19" spans="1:29" x14ac:dyDescent="0.3">
      <c r="A19" s="9">
        <v>38</v>
      </c>
      <c r="B19" s="9">
        <f t="shared" si="3"/>
        <v>39</v>
      </c>
      <c r="C19" s="4">
        <v>27.114000000000001</v>
      </c>
      <c r="D19" s="4">
        <f>AVERAGE(C19:C21,C27:C29,C47:C49,C55:C57)</f>
        <v>27.398083333333336</v>
      </c>
      <c r="E19" s="4">
        <f>AVERAGE(C19:C21,C27:C29,C47:C49,C55:C57)</f>
        <v>27.398083333333336</v>
      </c>
      <c r="F19" s="4">
        <f t="shared" si="7"/>
        <v>4.3339166666666635</v>
      </c>
      <c r="G19" s="4">
        <f t="shared" si="4"/>
        <v>4.3339166666666635</v>
      </c>
      <c r="H19" s="40">
        <v>3.82</v>
      </c>
      <c r="I19" s="39">
        <v>3.81</v>
      </c>
      <c r="J19" s="7">
        <f>D19*(-0.9559)+30.066</f>
        <v>3.8761721416666646</v>
      </c>
      <c r="K19" s="7">
        <f>E19*(-0.9734)+30.547</f>
        <v>3.8777056833333319</v>
      </c>
      <c r="L19" s="8"/>
      <c r="M19" s="8"/>
      <c r="N19" s="9">
        <v>41</v>
      </c>
      <c r="O19" s="9">
        <f t="shared" si="5"/>
        <v>42</v>
      </c>
      <c r="P19" s="4">
        <v>3.1179999999999999</v>
      </c>
      <c r="Q19" s="4"/>
      <c r="R19" s="4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3">
      <c r="A20" s="9">
        <v>39</v>
      </c>
      <c r="B20" s="9">
        <f t="shared" si="3"/>
        <v>40</v>
      </c>
      <c r="C20" s="4">
        <v>27.395</v>
      </c>
      <c r="D20" s="4"/>
      <c r="E20" s="4"/>
      <c r="F20" s="4"/>
      <c r="G20" s="4"/>
      <c r="H20" s="4"/>
      <c r="I20" s="13"/>
      <c r="J20" s="8"/>
      <c r="K20" s="8"/>
      <c r="L20" s="8"/>
      <c r="M20" s="8"/>
      <c r="N20" s="9">
        <v>45</v>
      </c>
      <c r="O20" s="9">
        <f t="shared" si="5"/>
        <v>46</v>
      </c>
      <c r="P20" s="4">
        <v>128.994</v>
      </c>
      <c r="Q20" s="4"/>
      <c r="R20" s="4"/>
      <c r="S20" s="37" t="s">
        <v>84</v>
      </c>
      <c r="T20" s="38">
        <f>AVERAGE(ABS(T3-S3),ABS(T4-S4),ABS(T5-S5),ABS(T6-S6),ABS(T9-S9),ABS(T10-S10),ABS(T11-S11),ABS(T12-S12),ABS(T14-S14),ABS(T15-S15),ABS(T16-S16),ABS(T17-S17),ABS(T18-S18))</f>
        <v>1.4076053615384698</v>
      </c>
      <c r="U20" s="8"/>
      <c r="V20" s="8"/>
      <c r="W20" s="8"/>
      <c r="X20" s="8"/>
      <c r="Y20" s="8"/>
      <c r="Z20" s="8"/>
      <c r="AA20" s="8"/>
      <c r="AB20" s="8"/>
      <c r="AC20" s="8"/>
    </row>
    <row r="21" spans="1:29" x14ac:dyDescent="0.3">
      <c r="A21" s="9">
        <v>40</v>
      </c>
      <c r="B21" s="9">
        <f t="shared" si="3"/>
        <v>41</v>
      </c>
      <c r="C21" s="4">
        <v>27.372</v>
      </c>
      <c r="D21" s="4"/>
      <c r="E21" s="4"/>
      <c r="F21" s="4"/>
      <c r="G21" s="4"/>
      <c r="H21" s="4"/>
      <c r="I21" s="37" t="s">
        <v>39</v>
      </c>
      <c r="J21" s="38">
        <f>AVERAGE(ABS(J3-H3),ABS(J4-H4),ABS(J6-H6),ABS(J7-H7),ABS(J8-H8),ABS(J11-H11),ABS(J15-H15),ABS(J16-H16),ABS(J19-H19))</f>
        <v>6.7061220370370211E-2</v>
      </c>
      <c r="K21" s="38">
        <f>AVERAGE(ABS(K3-I3),ABS(K4-I4),ABS(K6-I6),ABS(K8-I8),ABS(K11-I11),ABS(K15-I15),ABS(K16-I16),ABS(K19-I19))</f>
        <v>6.5303020833333142E-2</v>
      </c>
      <c r="L21" s="8"/>
      <c r="M21" s="8"/>
      <c r="N21" s="9">
        <v>47</v>
      </c>
      <c r="O21" s="9">
        <f t="shared" si="5"/>
        <v>48</v>
      </c>
      <c r="P21" s="4">
        <v>167.28299999999999</v>
      </c>
      <c r="Q21" s="4"/>
      <c r="R21" s="4"/>
      <c r="S21" s="6"/>
      <c r="T21" s="6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3">
      <c r="A22" s="9">
        <v>44</v>
      </c>
      <c r="B22" s="9">
        <f t="shared" si="3"/>
        <v>45</v>
      </c>
      <c r="C22" s="4">
        <v>23.271000000000001</v>
      </c>
      <c r="D22" s="4"/>
      <c r="E22" s="4"/>
      <c r="F22" s="4"/>
      <c r="G22" s="4"/>
      <c r="H22" s="4"/>
      <c r="I22" s="37" t="s">
        <v>40</v>
      </c>
      <c r="J22" s="38">
        <f>ABS(J14-H14)</f>
        <v>0.71617792499999844</v>
      </c>
      <c r="K22" s="38">
        <f>ABS(K14-I14)</f>
        <v>1.3135160499999987</v>
      </c>
      <c r="L22" s="8"/>
      <c r="M22" s="8"/>
      <c r="N22" s="9">
        <v>51</v>
      </c>
      <c r="O22" s="9">
        <f t="shared" si="5"/>
        <v>52</v>
      </c>
      <c r="P22" s="4">
        <v>-6.0410000000000004</v>
      </c>
      <c r="Q22" s="4"/>
      <c r="R22" s="4"/>
      <c r="S22" s="6"/>
      <c r="T22" s="6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3">
      <c r="A23" s="9">
        <v>46</v>
      </c>
      <c r="B23" s="9">
        <f t="shared" si="3"/>
        <v>47</v>
      </c>
      <c r="C23" s="4">
        <v>26.728999999999999</v>
      </c>
      <c r="D23" s="4"/>
      <c r="E23" s="4"/>
      <c r="F23" s="4"/>
      <c r="G23" s="4"/>
      <c r="H23" s="4"/>
      <c r="I23" s="13"/>
      <c r="J23" s="8"/>
      <c r="K23" s="8"/>
      <c r="L23" s="8"/>
      <c r="M23" s="8"/>
      <c r="N23" s="9">
        <v>54</v>
      </c>
      <c r="O23" s="9">
        <f t="shared" si="5"/>
        <v>55</v>
      </c>
      <c r="P23" s="4">
        <v>127.625</v>
      </c>
      <c r="Q23" s="4"/>
      <c r="R23" s="4"/>
      <c r="S23" s="6"/>
      <c r="T23" s="6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3">
      <c r="A24" s="9">
        <v>48</v>
      </c>
      <c r="B24" s="9">
        <f t="shared" si="3"/>
        <v>49</v>
      </c>
      <c r="C24" s="4">
        <v>29.408000000000001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9"/>
      <c r="O24" s="9"/>
      <c r="P24" s="13"/>
      <c r="Q24" s="13"/>
      <c r="R24" s="13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3">
      <c r="A25" s="9">
        <v>49</v>
      </c>
      <c r="B25" s="9">
        <f t="shared" si="3"/>
        <v>50</v>
      </c>
      <c r="C25" s="4">
        <v>29.800999999999998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0">
        <v>58</v>
      </c>
      <c r="O25" s="9">
        <f t="shared" si="5"/>
        <v>59</v>
      </c>
      <c r="P25" s="2">
        <v>44.771000000000001</v>
      </c>
      <c r="Q25" s="13"/>
      <c r="R25" s="13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3">
      <c r="A26" s="9">
        <v>50</v>
      </c>
      <c r="B26" s="9">
        <f t="shared" si="3"/>
        <v>51</v>
      </c>
      <c r="C26" s="4">
        <v>29.832000000000001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0">
        <v>60</v>
      </c>
      <c r="O26" s="9">
        <f t="shared" si="5"/>
        <v>61</v>
      </c>
      <c r="P26" s="2">
        <v>37.984999999999999</v>
      </c>
      <c r="Q26" s="13"/>
      <c r="R26" s="13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3">
      <c r="A27" s="9">
        <v>55</v>
      </c>
      <c r="B27" s="9">
        <f t="shared" si="3"/>
        <v>56</v>
      </c>
      <c r="C27" s="4">
        <v>27.562999999999999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0">
        <v>61</v>
      </c>
      <c r="O27" s="9">
        <f t="shared" si="5"/>
        <v>62</v>
      </c>
      <c r="P27" s="2">
        <v>45.075000000000003</v>
      </c>
      <c r="Q27" s="13"/>
      <c r="R27" s="13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x14ac:dyDescent="0.3">
      <c r="A28" s="9">
        <v>56</v>
      </c>
      <c r="B28" s="9">
        <f t="shared" si="3"/>
        <v>57</v>
      </c>
      <c r="C28" s="4">
        <v>27.550999999999998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0">
        <v>63</v>
      </c>
      <c r="O28" s="9">
        <f t="shared" si="5"/>
        <v>64</v>
      </c>
      <c r="P28" s="2">
        <v>47.606999999999999</v>
      </c>
      <c r="Q28" s="13"/>
      <c r="R28" s="13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3">
      <c r="A29" s="10">
        <v>57</v>
      </c>
      <c r="B29" s="10">
        <f t="shared" si="3"/>
        <v>58</v>
      </c>
      <c r="C29" s="2">
        <v>27.465</v>
      </c>
      <c r="D29" s="2"/>
      <c r="E29" s="13"/>
      <c r="F29" s="13"/>
      <c r="G29" s="13"/>
      <c r="H29" s="13"/>
      <c r="I29" s="13"/>
      <c r="J29" s="8"/>
      <c r="K29" s="8"/>
      <c r="L29" s="8"/>
      <c r="M29" s="8"/>
      <c r="N29" s="10">
        <v>64</v>
      </c>
      <c r="O29" s="9">
        <f t="shared" si="5"/>
        <v>65</v>
      </c>
      <c r="P29" s="2">
        <v>40.417000000000002</v>
      </c>
      <c r="Q29" s="13"/>
      <c r="R29" s="13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x14ac:dyDescent="0.3">
      <c r="A30" s="11"/>
      <c r="B30" s="10"/>
      <c r="C30" s="13"/>
      <c r="D30" s="13"/>
      <c r="E30" s="13"/>
      <c r="F30" s="13"/>
      <c r="G30" s="13"/>
      <c r="H30" s="13"/>
      <c r="I30" s="13"/>
      <c r="J30" s="8"/>
      <c r="K30" s="8"/>
      <c r="L30" s="8"/>
      <c r="M30" s="8"/>
      <c r="N30" s="10">
        <v>66</v>
      </c>
      <c r="O30" s="9">
        <f t="shared" si="5"/>
        <v>67</v>
      </c>
      <c r="P30" s="2">
        <v>44.408999999999999</v>
      </c>
      <c r="Q30" s="13"/>
      <c r="R30" s="13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x14ac:dyDescent="0.3">
      <c r="A31" s="10">
        <v>59</v>
      </c>
      <c r="B31" s="10">
        <f t="shared" si="3"/>
        <v>60</v>
      </c>
      <c r="C31" s="2">
        <v>22.82</v>
      </c>
      <c r="D31" s="13"/>
      <c r="E31" s="13"/>
      <c r="F31" s="13"/>
      <c r="G31" s="13"/>
      <c r="H31" s="13"/>
      <c r="I31" s="13"/>
      <c r="J31" s="8"/>
      <c r="K31" s="8"/>
      <c r="L31" s="8"/>
      <c r="M31" s="8"/>
      <c r="N31" s="10">
        <v>68</v>
      </c>
      <c r="O31" s="9">
        <f t="shared" si="5"/>
        <v>69</v>
      </c>
      <c r="P31" s="2">
        <v>10.698</v>
      </c>
      <c r="Q31" s="13"/>
      <c r="R31" s="13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x14ac:dyDescent="0.3">
      <c r="A32" s="10">
        <v>62</v>
      </c>
      <c r="B32" s="10">
        <f t="shared" si="3"/>
        <v>63</v>
      </c>
      <c r="C32" s="2">
        <v>22.881</v>
      </c>
      <c r="D32" s="13"/>
      <c r="E32" s="13"/>
      <c r="F32" s="13"/>
      <c r="G32" s="13"/>
      <c r="H32" s="13"/>
      <c r="I32" s="13"/>
      <c r="J32" s="8"/>
      <c r="K32" s="8"/>
      <c r="L32" s="8"/>
      <c r="M32" s="8"/>
      <c r="N32" s="10">
        <v>70</v>
      </c>
      <c r="O32" s="9">
        <f t="shared" si="5"/>
        <v>71</v>
      </c>
      <c r="P32" s="2">
        <v>110.465</v>
      </c>
      <c r="Q32" s="13"/>
      <c r="R32" s="13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x14ac:dyDescent="0.3">
      <c r="A33" s="10">
        <v>65</v>
      </c>
      <c r="B33" s="10">
        <f t="shared" si="3"/>
        <v>66</v>
      </c>
      <c r="C33" s="2">
        <v>22.53</v>
      </c>
      <c r="D33" s="13"/>
      <c r="E33" s="13"/>
      <c r="F33" s="13"/>
      <c r="G33" s="13"/>
      <c r="H33" s="13"/>
      <c r="I33" s="13"/>
      <c r="J33" s="8"/>
      <c r="K33" s="8"/>
      <c r="L33" s="8"/>
      <c r="M33" s="8"/>
      <c r="N33" s="10">
        <v>71</v>
      </c>
      <c r="O33" s="9">
        <f t="shared" si="5"/>
        <v>72</v>
      </c>
      <c r="P33" s="2">
        <v>98.822000000000003</v>
      </c>
      <c r="Q33" s="13"/>
      <c r="R33" s="13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3">
      <c r="A34" s="10">
        <v>72</v>
      </c>
      <c r="B34" s="10">
        <f t="shared" si="3"/>
        <v>73</v>
      </c>
      <c r="C34" s="2">
        <v>26.805</v>
      </c>
      <c r="D34" s="13"/>
      <c r="E34" s="13"/>
      <c r="F34" s="13"/>
      <c r="G34" s="13"/>
      <c r="H34" s="13"/>
      <c r="I34" s="13"/>
      <c r="J34" s="8"/>
      <c r="K34" s="8"/>
      <c r="L34" s="8"/>
      <c r="M34" s="8"/>
      <c r="N34" s="10">
        <v>74</v>
      </c>
      <c r="O34" s="9">
        <f t="shared" si="5"/>
        <v>75</v>
      </c>
      <c r="P34" s="2">
        <v>155.459</v>
      </c>
      <c r="Q34" s="13"/>
      <c r="R34" s="13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3">
      <c r="A35" s="10">
        <v>73</v>
      </c>
      <c r="B35" s="10">
        <f t="shared" si="3"/>
        <v>74</v>
      </c>
      <c r="C35" s="2">
        <v>27.288</v>
      </c>
      <c r="D35" s="13"/>
      <c r="E35" s="13"/>
      <c r="F35" s="13"/>
      <c r="G35" s="13"/>
      <c r="H35" s="13"/>
      <c r="I35" s="13"/>
      <c r="J35" s="8"/>
      <c r="K35" s="8"/>
      <c r="L35" s="8"/>
      <c r="M35" s="8"/>
      <c r="N35" s="10">
        <v>78</v>
      </c>
      <c r="O35" s="9">
        <f t="shared" si="5"/>
        <v>79</v>
      </c>
      <c r="P35" s="2">
        <v>155.49100000000001</v>
      </c>
      <c r="Q35" s="13"/>
      <c r="R35" s="1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x14ac:dyDescent="0.3">
      <c r="A36" s="10">
        <v>75</v>
      </c>
      <c r="B36" s="10">
        <f t="shared" si="3"/>
        <v>76</v>
      </c>
      <c r="C36" s="2">
        <v>29.744</v>
      </c>
      <c r="D36" s="13"/>
      <c r="E36" s="13"/>
      <c r="F36" s="13"/>
      <c r="G36" s="13"/>
      <c r="H36" s="13"/>
      <c r="I36" s="13"/>
      <c r="J36" s="8"/>
      <c r="K36" s="8"/>
      <c r="L36" s="8"/>
      <c r="M36" s="8"/>
      <c r="N36" s="10">
        <v>82</v>
      </c>
      <c r="O36" s="9">
        <f t="shared" si="5"/>
        <v>83</v>
      </c>
      <c r="P36" s="2">
        <v>5.7809999999999997</v>
      </c>
      <c r="Q36" s="13"/>
      <c r="R36" s="13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3">
      <c r="A37" s="10">
        <v>76</v>
      </c>
      <c r="B37" s="10">
        <f t="shared" si="3"/>
        <v>77</v>
      </c>
      <c r="C37" s="2">
        <v>30.013999999999999</v>
      </c>
      <c r="D37" s="13"/>
      <c r="E37" s="13"/>
      <c r="F37" s="13"/>
      <c r="G37" s="13"/>
      <c r="H37" s="13"/>
      <c r="I37" s="13"/>
      <c r="J37" s="8"/>
      <c r="K37" s="8"/>
      <c r="L37" s="8"/>
      <c r="M37" s="8"/>
      <c r="N37" s="10">
        <v>86</v>
      </c>
      <c r="O37" s="9">
        <f t="shared" si="5"/>
        <v>87</v>
      </c>
      <c r="P37" s="2">
        <v>132.27099999999999</v>
      </c>
      <c r="Q37" s="13"/>
      <c r="R37" s="13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3">
      <c r="A38" s="10">
        <v>77</v>
      </c>
      <c r="B38" s="10">
        <f t="shared" si="3"/>
        <v>78</v>
      </c>
      <c r="C38" s="2">
        <v>30.277000000000001</v>
      </c>
      <c r="D38" s="13"/>
      <c r="E38" s="13"/>
      <c r="F38" s="13"/>
      <c r="G38" s="13"/>
      <c r="H38" s="13"/>
      <c r="I38" s="13"/>
      <c r="J38" s="8"/>
      <c r="K38" s="8"/>
      <c r="L38" s="8"/>
      <c r="M38" s="8"/>
      <c r="N38" s="10">
        <v>88</v>
      </c>
      <c r="O38" s="9">
        <f t="shared" si="5"/>
        <v>89</v>
      </c>
      <c r="P38" s="2">
        <v>166.30799999999999</v>
      </c>
      <c r="Q38" s="13"/>
      <c r="R38" s="1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3">
      <c r="A39" s="10">
        <v>79</v>
      </c>
      <c r="B39" s="10">
        <f t="shared" si="3"/>
        <v>80</v>
      </c>
      <c r="C39" s="2">
        <v>29.7</v>
      </c>
      <c r="D39" s="13"/>
      <c r="E39" s="13"/>
      <c r="F39" s="13"/>
      <c r="G39" s="13"/>
      <c r="H39" s="13"/>
      <c r="I39" s="13"/>
      <c r="J39" s="8"/>
      <c r="K39" s="8"/>
      <c r="L39" s="8"/>
      <c r="M39" s="8"/>
      <c r="N39" s="10">
        <v>92</v>
      </c>
      <c r="O39" s="9">
        <f t="shared" si="5"/>
        <v>93</v>
      </c>
      <c r="P39" s="2">
        <v>-4.1950000000000003</v>
      </c>
      <c r="Q39" s="13"/>
      <c r="R39" s="13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3">
      <c r="A40" s="10">
        <v>80</v>
      </c>
      <c r="B40" s="10">
        <f t="shared" si="3"/>
        <v>81</v>
      </c>
      <c r="C40" s="2">
        <v>30.126999999999999</v>
      </c>
      <c r="D40" s="13"/>
      <c r="E40" s="13"/>
      <c r="F40" s="13"/>
      <c r="G40" s="13"/>
      <c r="H40" s="13"/>
      <c r="I40" s="13"/>
      <c r="J40" s="8"/>
      <c r="K40" s="8"/>
      <c r="L40" s="8"/>
      <c r="M40" s="8"/>
      <c r="N40" s="10">
        <v>95</v>
      </c>
      <c r="O40" s="9">
        <f t="shared" si="5"/>
        <v>96</v>
      </c>
      <c r="P40" s="2">
        <v>128.47</v>
      </c>
      <c r="Q40" s="13"/>
      <c r="R40" s="13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x14ac:dyDescent="0.3">
      <c r="A41" s="10">
        <v>81</v>
      </c>
      <c r="B41" s="10">
        <f t="shared" si="3"/>
        <v>82</v>
      </c>
      <c r="C41" s="2">
        <v>29.963999999999999</v>
      </c>
      <c r="D41" s="13"/>
      <c r="E41" s="13"/>
      <c r="F41" s="13"/>
      <c r="G41" s="13"/>
      <c r="H41" s="13"/>
      <c r="I41" s="13"/>
      <c r="J41" s="8"/>
      <c r="K41" s="8"/>
      <c r="L41" s="8"/>
      <c r="M41" s="8"/>
      <c r="N41" s="10">
        <v>99</v>
      </c>
      <c r="O41" s="9">
        <f t="shared" si="5"/>
        <v>100</v>
      </c>
      <c r="P41" s="2">
        <v>6.5259999999999998</v>
      </c>
      <c r="Q41" s="13"/>
      <c r="R41" s="1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3">
      <c r="A42" s="10">
        <v>85</v>
      </c>
      <c r="B42" s="10">
        <f t="shared" si="3"/>
        <v>86</v>
      </c>
      <c r="C42" s="2">
        <v>22.152000000000001</v>
      </c>
      <c r="D42" s="13"/>
      <c r="E42" s="13"/>
      <c r="F42" s="13"/>
      <c r="G42" s="13"/>
      <c r="H42" s="13"/>
      <c r="I42" s="13"/>
      <c r="J42" s="8"/>
      <c r="K42" s="8"/>
      <c r="L42" s="8"/>
      <c r="M42" s="8"/>
      <c r="N42" s="10">
        <v>103</v>
      </c>
      <c r="O42" s="9">
        <f t="shared" si="5"/>
        <v>104</v>
      </c>
      <c r="P42" s="2">
        <v>127.887</v>
      </c>
      <c r="Q42" s="13"/>
      <c r="R42" s="1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3">
      <c r="A43" s="10">
        <v>87</v>
      </c>
      <c r="B43" s="10">
        <f t="shared" si="3"/>
        <v>88</v>
      </c>
      <c r="C43" s="2">
        <v>25.954000000000001</v>
      </c>
      <c r="D43" s="13"/>
      <c r="E43" s="13"/>
      <c r="F43" s="13"/>
      <c r="G43" s="13"/>
      <c r="H43" s="13"/>
      <c r="I43" s="13"/>
      <c r="J43" s="8"/>
      <c r="K43" s="8"/>
      <c r="L43" s="8"/>
      <c r="M43" s="8"/>
      <c r="N43" s="10">
        <v>105</v>
      </c>
      <c r="O43" s="9">
        <f t="shared" si="5"/>
        <v>106</v>
      </c>
      <c r="P43" s="2">
        <v>168.15199999999999</v>
      </c>
      <c r="Q43" s="13"/>
      <c r="R43" s="1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3">
      <c r="A44" s="10">
        <v>89</v>
      </c>
      <c r="B44" s="10">
        <f t="shared" si="3"/>
        <v>90</v>
      </c>
      <c r="C44" s="2">
        <v>30.116</v>
      </c>
      <c r="D44" s="13"/>
      <c r="E44" s="13"/>
      <c r="F44" s="13"/>
      <c r="G44" s="13"/>
      <c r="H44" s="13"/>
      <c r="I44" s="13"/>
      <c r="J44" s="8"/>
      <c r="K44" s="8"/>
      <c r="L44" s="8"/>
      <c r="M44" s="8"/>
      <c r="N44" s="10">
        <v>109</v>
      </c>
      <c r="O44" s="9">
        <f t="shared" si="5"/>
        <v>110</v>
      </c>
      <c r="P44" s="2">
        <v>-8.3490000000000002</v>
      </c>
      <c r="Q44" s="13"/>
      <c r="R44" s="13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x14ac:dyDescent="0.3">
      <c r="A45" s="10">
        <v>90</v>
      </c>
      <c r="B45" s="10">
        <f t="shared" si="3"/>
        <v>91</v>
      </c>
      <c r="C45" s="2">
        <v>29.88</v>
      </c>
      <c r="D45" s="13"/>
      <c r="E45" s="13"/>
      <c r="F45" s="13"/>
      <c r="G45" s="13"/>
      <c r="H45" s="13"/>
      <c r="I45" s="13"/>
      <c r="J45" s="8"/>
      <c r="K45" s="8"/>
      <c r="L45" s="8"/>
      <c r="M45" s="8"/>
      <c r="N45" s="10">
        <v>112</v>
      </c>
      <c r="O45" s="9">
        <f t="shared" si="5"/>
        <v>113</v>
      </c>
      <c r="P45" s="2">
        <v>125.84399999999999</v>
      </c>
      <c r="Q45" s="13"/>
      <c r="R45" s="13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x14ac:dyDescent="0.3">
      <c r="A46" s="10">
        <v>91</v>
      </c>
      <c r="B46" s="10">
        <f t="shared" si="3"/>
        <v>92</v>
      </c>
      <c r="C46" s="2">
        <v>29.733000000000001</v>
      </c>
      <c r="D46" s="13"/>
      <c r="E46" s="13"/>
      <c r="F46" s="13"/>
      <c r="G46" s="13"/>
      <c r="H46" s="13"/>
      <c r="I46" s="1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3">
      <c r="A47" s="10">
        <v>96</v>
      </c>
      <c r="B47" s="10">
        <f t="shared" si="3"/>
        <v>97</v>
      </c>
      <c r="C47" s="2">
        <v>27.658999999999999</v>
      </c>
      <c r="D47" s="13"/>
      <c r="E47" s="13"/>
      <c r="F47" s="13"/>
      <c r="G47" s="13"/>
      <c r="H47" s="13"/>
      <c r="I47" s="1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3">
      <c r="A48" s="10">
        <v>97</v>
      </c>
      <c r="B48" s="10">
        <f t="shared" si="3"/>
        <v>98</v>
      </c>
      <c r="C48" s="2">
        <v>27.449000000000002</v>
      </c>
      <c r="D48" s="13"/>
      <c r="E48" s="13"/>
      <c r="F48" s="13"/>
      <c r="G48" s="13"/>
      <c r="H48" s="13"/>
      <c r="I48" s="1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3">
      <c r="A49" s="10">
        <v>98</v>
      </c>
      <c r="B49" s="10">
        <f t="shared" si="3"/>
        <v>99</v>
      </c>
      <c r="C49" s="2">
        <v>27.443000000000001</v>
      </c>
      <c r="D49" s="13"/>
      <c r="E49" s="13"/>
      <c r="F49" s="13"/>
      <c r="G49" s="13"/>
      <c r="H49" s="13"/>
      <c r="I49" s="1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x14ac:dyDescent="0.3">
      <c r="A50" s="10">
        <v>102</v>
      </c>
      <c r="B50" s="10">
        <f t="shared" si="3"/>
        <v>103</v>
      </c>
      <c r="C50" s="2">
        <v>21.786000000000001</v>
      </c>
      <c r="D50" s="13"/>
      <c r="E50" s="13"/>
      <c r="F50" s="13"/>
      <c r="G50" s="13"/>
      <c r="H50" s="13"/>
      <c r="I50" s="1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x14ac:dyDescent="0.3">
      <c r="A51" s="10">
        <v>104</v>
      </c>
      <c r="B51" s="10">
        <f t="shared" si="3"/>
        <v>105</v>
      </c>
      <c r="C51" s="2">
        <v>26.638000000000002</v>
      </c>
      <c r="D51" s="13"/>
      <c r="E51" s="13"/>
      <c r="F51" s="13"/>
      <c r="G51" s="13"/>
      <c r="H51" s="13"/>
      <c r="I51" s="1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x14ac:dyDescent="0.3">
      <c r="A52" s="10">
        <v>106</v>
      </c>
      <c r="B52" s="10">
        <f t="shared" si="3"/>
        <v>107</v>
      </c>
      <c r="C52" s="2">
        <v>29.812999999999999</v>
      </c>
      <c r="D52" s="13"/>
      <c r="E52" s="13"/>
      <c r="F52" s="13"/>
      <c r="G52" s="13"/>
      <c r="H52" s="13"/>
      <c r="I52" s="1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3">
      <c r="A53" s="10">
        <v>107</v>
      </c>
      <c r="B53" s="10">
        <f t="shared" si="3"/>
        <v>108</v>
      </c>
      <c r="C53" s="2">
        <v>29.704000000000001</v>
      </c>
      <c r="D53" s="13"/>
      <c r="E53" s="13"/>
      <c r="F53" s="13"/>
      <c r="G53" s="13"/>
      <c r="H53" s="13"/>
      <c r="I53" s="1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x14ac:dyDescent="0.3">
      <c r="A54" s="10">
        <v>108</v>
      </c>
      <c r="B54" s="10">
        <f t="shared" si="3"/>
        <v>109</v>
      </c>
      <c r="C54" s="2">
        <v>29.754000000000001</v>
      </c>
      <c r="D54" s="13"/>
      <c r="E54" s="13"/>
      <c r="F54" s="13"/>
      <c r="G54" s="13"/>
      <c r="H54" s="13"/>
      <c r="I54" s="1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x14ac:dyDescent="0.3">
      <c r="A55" s="10">
        <v>113</v>
      </c>
      <c r="B55" s="10">
        <f t="shared" si="3"/>
        <v>114</v>
      </c>
      <c r="C55" s="2">
        <v>27.498999999999999</v>
      </c>
      <c r="D55" s="13"/>
      <c r="E55" s="13"/>
      <c r="F55" s="13"/>
      <c r="G55" s="13"/>
      <c r="H55" s="13"/>
      <c r="I55" s="1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x14ac:dyDescent="0.3">
      <c r="A56" s="10">
        <v>114</v>
      </c>
      <c r="B56" s="10">
        <f t="shared" si="3"/>
        <v>115</v>
      </c>
      <c r="C56" s="2">
        <v>26.765000000000001</v>
      </c>
      <c r="D56" s="13"/>
      <c r="E56" s="13"/>
      <c r="F56" s="13"/>
      <c r="G56" s="13"/>
      <c r="H56" s="13"/>
      <c r="I56" s="1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3">
      <c r="A57" s="10">
        <v>115</v>
      </c>
      <c r="B57" s="10">
        <f t="shared" si="3"/>
        <v>116</v>
      </c>
      <c r="C57" s="2">
        <v>27.501999999999999</v>
      </c>
      <c r="D57" s="13"/>
      <c r="E57" s="13"/>
      <c r="F57" s="13"/>
      <c r="G57" s="13"/>
      <c r="H57" s="13"/>
      <c r="I57" s="1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14" t="s">
        <v>34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x14ac:dyDescent="0.3">
      <c r="A61" s="9" t="s">
        <v>9</v>
      </c>
      <c r="B61" s="9"/>
      <c r="C61" s="17">
        <v>1</v>
      </c>
      <c r="D61" s="17">
        <v>4</v>
      </c>
      <c r="E61" s="17">
        <v>7</v>
      </c>
      <c r="F61" s="17">
        <v>14</v>
      </c>
      <c r="G61" s="17">
        <v>15</v>
      </c>
      <c r="H61" s="17">
        <v>17</v>
      </c>
      <c r="I61" s="17">
        <v>18</v>
      </c>
      <c r="J61" s="17">
        <v>19</v>
      </c>
      <c r="K61" s="17">
        <v>21</v>
      </c>
      <c r="L61" s="17">
        <v>22</v>
      </c>
      <c r="M61" s="17">
        <v>23</v>
      </c>
      <c r="N61" s="17">
        <v>27</v>
      </c>
      <c r="O61" s="17">
        <v>29</v>
      </c>
      <c r="P61" s="17">
        <v>31</v>
      </c>
      <c r="Q61" s="17">
        <v>32</v>
      </c>
      <c r="R61" s="17">
        <v>33</v>
      </c>
      <c r="S61" s="17">
        <v>38</v>
      </c>
      <c r="T61" s="17">
        <v>39</v>
      </c>
      <c r="U61" s="17">
        <v>40</v>
      </c>
      <c r="V61" s="17">
        <v>44</v>
      </c>
      <c r="W61" s="17">
        <v>46</v>
      </c>
      <c r="X61" s="17">
        <v>48</v>
      </c>
      <c r="Y61" s="17">
        <v>49</v>
      </c>
      <c r="Z61" s="17">
        <v>50</v>
      </c>
      <c r="AA61" s="17">
        <v>55</v>
      </c>
      <c r="AB61" s="17">
        <v>56</v>
      </c>
      <c r="AC61" s="17">
        <v>57</v>
      </c>
    </row>
    <row r="62" spans="1:29" x14ac:dyDescent="0.3">
      <c r="A62" s="9"/>
      <c r="B62" s="9" t="s">
        <v>10</v>
      </c>
      <c r="C62" s="17">
        <f>C61+1</f>
        <v>2</v>
      </c>
      <c r="D62" s="17">
        <f t="shared" ref="D62:V62" si="8">D61+1</f>
        <v>5</v>
      </c>
      <c r="E62" s="17">
        <f t="shared" si="8"/>
        <v>8</v>
      </c>
      <c r="F62" s="17">
        <f t="shared" si="8"/>
        <v>15</v>
      </c>
      <c r="G62" s="17">
        <f t="shared" si="8"/>
        <v>16</v>
      </c>
      <c r="H62" s="17">
        <f t="shared" si="8"/>
        <v>18</v>
      </c>
      <c r="I62" s="17">
        <f t="shared" si="8"/>
        <v>19</v>
      </c>
      <c r="J62" s="17">
        <f t="shared" si="8"/>
        <v>20</v>
      </c>
      <c r="K62" s="17">
        <f t="shared" si="8"/>
        <v>22</v>
      </c>
      <c r="L62" s="17">
        <f t="shared" si="8"/>
        <v>23</v>
      </c>
      <c r="M62" s="17">
        <f t="shared" si="8"/>
        <v>24</v>
      </c>
      <c r="N62" s="17">
        <f t="shared" si="8"/>
        <v>28</v>
      </c>
      <c r="O62" s="17">
        <f t="shared" si="8"/>
        <v>30</v>
      </c>
      <c r="P62" s="17">
        <f t="shared" si="8"/>
        <v>32</v>
      </c>
      <c r="Q62" s="17">
        <f t="shared" si="8"/>
        <v>33</v>
      </c>
      <c r="R62" s="17">
        <f t="shared" si="8"/>
        <v>34</v>
      </c>
      <c r="S62" s="17">
        <f t="shared" si="8"/>
        <v>39</v>
      </c>
      <c r="T62" s="17">
        <f t="shared" si="8"/>
        <v>40</v>
      </c>
      <c r="U62" s="17">
        <f t="shared" si="8"/>
        <v>41</v>
      </c>
      <c r="V62" s="17">
        <f t="shared" si="8"/>
        <v>45</v>
      </c>
      <c r="W62" s="17">
        <f>W61+1</f>
        <v>47</v>
      </c>
      <c r="X62" s="17">
        <f t="shared" ref="X62:AC62" si="9">X61+1</f>
        <v>49</v>
      </c>
      <c r="Y62" s="17">
        <f t="shared" si="9"/>
        <v>50</v>
      </c>
      <c r="Z62" s="17">
        <f t="shared" si="9"/>
        <v>51</v>
      </c>
      <c r="AA62" s="17">
        <f t="shared" si="9"/>
        <v>56</v>
      </c>
      <c r="AB62" s="17">
        <f t="shared" si="9"/>
        <v>57</v>
      </c>
      <c r="AC62" s="17">
        <f t="shared" si="9"/>
        <v>58</v>
      </c>
    </row>
    <row r="63" spans="1:29" x14ac:dyDescent="0.3">
      <c r="A63" s="18">
        <v>1</v>
      </c>
      <c r="B63" s="18">
        <f>A63+1</f>
        <v>2</v>
      </c>
      <c r="C63" s="18">
        <v>0</v>
      </c>
      <c r="D63" s="18">
        <v>0.95399999999999996</v>
      </c>
      <c r="E63" s="18">
        <v>0.54400000000000004</v>
      </c>
      <c r="F63" s="18">
        <v>-1.2E-2</v>
      </c>
      <c r="G63" s="18">
        <v>0</v>
      </c>
      <c r="H63" s="18">
        <v>0</v>
      </c>
      <c r="I63" s="18">
        <v>1.2999999999999999E-2</v>
      </c>
      <c r="J63" s="18">
        <v>0</v>
      </c>
      <c r="K63" s="18">
        <v>0</v>
      </c>
      <c r="L63" s="18">
        <v>0</v>
      </c>
      <c r="M63" s="18">
        <v>0</v>
      </c>
      <c r="N63" s="18">
        <v>-0.27500000000000002</v>
      </c>
      <c r="O63" s="18">
        <v>-1.7000000000000001E-2</v>
      </c>
      <c r="P63" s="18">
        <v>0</v>
      </c>
      <c r="Q63" s="18">
        <v>7.0000000000000001E-3</v>
      </c>
      <c r="R63" s="18">
        <v>-2E-3</v>
      </c>
      <c r="S63" s="18">
        <v>0</v>
      </c>
      <c r="T63" s="18">
        <v>0</v>
      </c>
      <c r="U63" s="18">
        <v>0</v>
      </c>
      <c r="V63" s="18">
        <v>-0.1</v>
      </c>
      <c r="W63" s="18">
        <v>-2.4E-2</v>
      </c>
      <c r="X63" s="18">
        <v>1E-3</v>
      </c>
      <c r="Y63" s="18">
        <v>1.0999999999999999E-2</v>
      </c>
      <c r="Z63" s="18">
        <v>1E-3</v>
      </c>
      <c r="AA63" s="18">
        <v>0</v>
      </c>
      <c r="AB63" s="18">
        <v>1E-3</v>
      </c>
      <c r="AC63" s="18">
        <v>0</v>
      </c>
    </row>
    <row r="64" spans="1:29" x14ac:dyDescent="0.3">
      <c r="A64" s="18">
        <v>4</v>
      </c>
      <c r="B64" s="18">
        <f t="shared" ref="B64:B89" si="10">A64+1</f>
        <v>5</v>
      </c>
      <c r="C64" s="28">
        <v>0.95399999999999996</v>
      </c>
      <c r="D64" s="18">
        <v>0</v>
      </c>
      <c r="E64" s="18">
        <v>0.95399999999999996</v>
      </c>
      <c r="F64" s="18">
        <v>-8.9999999999999993E-3</v>
      </c>
      <c r="G64" s="18">
        <v>1.2E-2</v>
      </c>
      <c r="H64" s="18">
        <v>-8.8999999999999996E-2</v>
      </c>
      <c r="I64" s="18">
        <v>1.2999999999999999E-2</v>
      </c>
      <c r="J64" s="18">
        <v>8.0000000000000002E-3</v>
      </c>
      <c r="K64" s="18">
        <v>6.0000000000000001E-3</v>
      </c>
      <c r="L64" s="18">
        <v>0.01</v>
      </c>
      <c r="M64" s="18">
        <v>-2.5000000000000001E-2</v>
      </c>
      <c r="N64" s="18">
        <v>5.0999999999999997E-2</v>
      </c>
      <c r="O64" s="18">
        <v>-7.2999999999999995E-2</v>
      </c>
      <c r="P64" s="18">
        <v>2E-3</v>
      </c>
      <c r="Q64" s="18">
        <v>0.01</v>
      </c>
      <c r="R64" s="18">
        <v>-2E-3</v>
      </c>
      <c r="S64" s="18">
        <v>0</v>
      </c>
      <c r="T64" s="18">
        <v>0</v>
      </c>
      <c r="U64" s="18">
        <v>0</v>
      </c>
      <c r="V64" s="18">
        <v>-5.0000000000000001E-3</v>
      </c>
      <c r="W64" s="18">
        <v>-2.7E-2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</row>
    <row r="65" spans="1:29" x14ac:dyDescent="0.3">
      <c r="A65" s="18">
        <v>7</v>
      </c>
      <c r="B65" s="18">
        <f t="shared" si="10"/>
        <v>8</v>
      </c>
      <c r="C65" s="28">
        <v>0.54400000000000004</v>
      </c>
      <c r="D65" s="30">
        <v>0.95399999999999996</v>
      </c>
      <c r="E65" s="18">
        <v>0</v>
      </c>
      <c r="F65" s="18">
        <v>-1E-3</v>
      </c>
      <c r="G65" s="18">
        <v>-6.0000000000000001E-3</v>
      </c>
      <c r="H65" s="18">
        <v>-9.0999999999999998E-2</v>
      </c>
      <c r="I65" s="18">
        <v>1.7000000000000001E-2</v>
      </c>
      <c r="J65" s="18">
        <v>8.0000000000000002E-3</v>
      </c>
      <c r="K65" s="18">
        <v>4.0000000000000001E-3</v>
      </c>
      <c r="L65" s="18">
        <v>1.2E-2</v>
      </c>
      <c r="M65" s="18">
        <v>-2.3E-2</v>
      </c>
      <c r="N65" s="18">
        <v>2.4E-2</v>
      </c>
      <c r="O65" s="18">
        <v>-4.4999999999999998E-2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2.1000000000000001E-2</v>
      </c>
      <c r="W65" s="18">
        <v>-4.4999999999999998E-2</v>
      </c>
      <c r="X65" s="18">
        <v>0</v>
      </c>
      <c r="Y65" s="18">
        <v>1.2E-2</v>
      </c>
      <c r="Z65" s="18">
        <v>3.0000000000000001E-3</v>
      </c>
      <c r="AA65" s="18">
        <v>0</v>
      </c>
      <c r="AB65" s="18">
        <v>0</v>
      </c>
      <c r="AC65" s="18">
        <v>0</v>
      </c>
    </row>
    <row r="66" spans="1:29" x14ac:dyDescent="0.3">
      <c r="A66" s="18">
        <v>14</v>
      </c>
      <c r="B66" s="18">
        <f t="shared" si="10"/>
        <v>15</v>
      </c>
      <c r="C66" s="18">
        <v>-1.2E-2</v>
      </c>
      <c r="D66" s="18">
        <v>-8.9999999999999993E-3</v>
      </c>
      <c r="E66" s="18">
        <v>-1E-3</v>
      </c>
      <c r="F66" s="18">
        <v>0</v>
      </c>
      <c r="G66" s="18">
        <v>-9.3179999999999996</v>
      </c>
      <c r="H66" s="18">
        <v>-0.41099999999999998</v>
      </c>
      <c r="I66" s="18">
        <v>-5.8999999999999997E-2</v>
      </c>
      <c r="J66" s="18">
        <v>1.2789999999999999</v>
      </c>
      <c r="K66" s="18">
        <v>0.26600000000000001</v>
      </c>
      <c r="L66" s="18">
        <v>-0.38400000000000001</v>
      </c>
      <c r="M66" s="18">
        <v>-0.26200000000000001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</row>
    <row r="67" spans="1:29" x14ac:dyDescent="0.3">
      <c r="A67" s="18">
        <v>15</v>
      </c>
      <c r="B67" s="18">
        <f t="shared" si="10"/>
        <v>16</v>
      </c>
      <c r="C67" s="18">
        <v>0</v>
      </c>
      <c r="D67" s="18">
        <v>1.2E-2</v>
      </c>
      <c r="E67" s="18">
        <v>-6.0000000000000001E-3</v>
      </c>
      <c r="F67" s="21">
        <v>-9.3179999999999996</v>
      </c>
      <c r="G67" s="18">
        <v>0</v>
      </c>
      <c r="H67" s="18">
        <v>-0.316</v>
      </c>
      <c r="I67" s="18">
        <v>-0.34200000000000003</v>
      </c>
      <c r="J67" s="18">
        <v>0.45300000000000001</v>
      </c>
      <c r="K67" s="18">
        <v>0.08</v>
      </c>
      <c r="L67" s="18">
        <v>5.8000000000000003E-2</v>
      </c>
      <c r="M67" s="18">
        <v>-0.248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</row>
    <row r="68" spans="1:29" x14ac:dyDescent="0.3">
      <c r="A68" s="18">
        <v>17</v>
      </c>
      <c r="B68" s="18">
        <f t="shared" si="10"/>
        <v>18</v>
      </c>
      <c r="C68" s="18">
        <v>0</v>
      </c>
      <c r="D68" s="18">
        <v>-8.8999999999999996E-2</v>
      </c>
      <c r="E68" s="18">
        <v>-9.0999999999999998E-2</v>
      </c>
      <c r="F68" s="34">
        <v>-0.41099999999999998</v>
      </c>
      <c r="G68" s="34">
        <v>-0.316</v>
      </c>
      <c r="H68" s="18">
        <v>0</v>
      </c>
      <c r="I68" s="18">
        <v>-12.553000000000001</v>
      </c>
      <c r="J68" s="18">
        <v>-13.579000000000001</v>
      </c>
      <c r="K68" s="18">
        <v>-0.219</v>
      </c>
      <c r="L68" s="18">
        <v>8.5999999999999993E-2</v>
      </c>
      <c r="M68" s="18">
        <v>-0.13400000000000001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</row>
    <row r="69" spans="1:29" x14ac:dyDescent="0.3">
      <c r="A69" s="18">
        <v>18</v>
      </c>
      <c r="B69" s="18">
        <f t="shared" si="10"/>
        <v>19</v>
      </c>
      <c r="C69" s="18">
        <v>1.2999999999999999E-2</v>
      </c>
      <c r="D69" s="18">
        <v>1.2999999999999999E-2</v>
      </c>
      <c r="E69" s="18">
        <v>1.7000000000000001E-2</v>
      </c>
      <c r="F69" s="34">
        <v>-5.8999999999999997E-2</v>
      </c>
      <c r="G69" s="34">
        <v>-0.34200000000000003</v>
      </c>
      <c r="H69" s="23">
        <v>-12.553000000000001</v>
      </c>
      <c r="I69" s="18">
        <v>0</v>
      </c>
      <c r="J69" s="18">
        <v>-12.221</v>
      </c>
      <c r="K69" s="18">
        <v>-2.5999999999999999E-2</v>
      </c>
      <c r="L69" s="18">
        <v>3.2370000000000001</v>
      </c>
      <c r="M69" s="18">
        <v>-8.5000000000000006E-2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</row>
    <row r="70" spans="1:29" x14ac:dyDescent="0.3">
      <c r="A70" s="18">
        <v>19</v>
      </c>
      <c r="B70" s="18">
        <f t="shared" si="10"/>
        <v>20</v>
      </c>
      <c r="C70" s="18">
        <v>0</v>
      </c>
      <c r="D70" s="18">
        <v>8.0000000000000002E-3</v>
      </c>
      <c r="E70" s="18">
        <v>8.0000000000000002E-3</v>
      </c>
      <c r="F70" s="34">
        <v>1.2789999999999999</v>
      </c>
      <c r="G70" s="34">
        <v>0.45300000000000001</v>
      </c>
      <c r="H70" s="23">
        <v>-13.579000000000001</v>
      </c>
      <c r="I70" s="23">
        <v>-12.221</v>
      </c>
      <c r="J70" s="18">
        <v>0</v>
      </c>
      <c r="K70" s="18">
        <v>-0.20599999999999999</v>
      </c>
      <c r="L70" s="18">
        <v>-0.17599999999999999</v>
      </c>
      <c r="M70" s="18">
        <v>-0.2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</row>
    <row r="71" spans="1:29" x14ac:dyDescent="0.3">
      <c r="A71" s="18">
        <v>21</v>
      </c>
      <c r="B71" s="18">
        <f t="shared" si="10"/>
        <v>22</v>
      </c>
      <c r="C71" s="18">
        <v>0</v>
      </c>
      <c r="D71" s="18">
        <v>6.0000000000000001E-3</v>
      </c>
      <c r="E71" s="18">
        <v>4.0000000000000001E-3</v>
      </c>
      <c r="F71" s="34">
        <v>0.26600000000000001</v>
      </c>
      <c r="G71" s="34">
        <v>0.08</v>
      </c>
      <c r="H71" s="34">
        <v>-0.219</v>
      </c>
      <c r="I71" s="34">
        <v>-2.5999999999999999E-2</v>
      </c>
      <c r="J71" s="34">
        <v>-0.20599999999999999</v>
      </c>
      <c r="K71" s="18">
        <v>0</v>
      </c>
      <c r="L71" s="18">
        <v>-12.186999999999999</v>
      </c>
      <c r="M71" s="18">
        <v>-13.885999999999999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</row>
    <row r="72" spans="1:29" x14ac:dyDescent="0.3">
      <c r="A72" s="18">
        <v>22</v>
      </c>
      <c r="B72" s="18">
        <f t="shared" si="10"/>
        <v>23</v>
      </c>
      <c r="C72" s="18">
        <v>0</v>
      </c>
      <c r="D72" s="18">
        <v>0.01</v>
      </c>
      <c r="E72" s="18">
        <v>1.2E-2</v>
      </c>
      <c r="F72" s="34">
        <v>-0.38400000000000001</v>
      </c>
      <c r="G72" s="34">
        <v>5.8000000000000003E-2</v>
      </c>
      <c r="H72" s="34">
        <v>8.5999999999999993E-2</v>
      </c>
      <c r="I72" s="34">
        <v>3.2370000000000001</v>
      </c>
      <c r="J72" s="34">
        <v>-0.17599999999999999</v>
      </c>
      <c r="K72" s="23">
        <v>-12.186999999999999</v>
      </c>
      <c r="L72" s="18">
        <v>0</v>
      </c>
      <c r="M72" s="18">
        <v>-13.013999999999999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</row>
    <row r="73" spans="1:29" x14ac:dyDescent="0.3">
      <c r="A73" s="18">
        <v>23</v>
      </c>
      <c r="B73" s="18">
        <f t="shared" si="10"/>
        <v>24</v>
      </c>
      <c r="C73" s="18">
        <v>0</v>
      </c>
      <c r="D73" s="18">
        <v>-2.5000000000000001E-2</v>
      </c>
      <c r="E73" s="18">
        <v>-2.3E-2</v>
      </c>
      <c r="F73" s="34">
        <v>-0.26200000000000001</v>
      </c>
      <c r="G73" s="34">
        <v>-0.248</v>
      </c>
      <c r="H73" s="34">
        <v>-0.13400000000000001</v>
      </c>
      <c r="I73" s="34">
        <v>-8.5000000000000006E-2</v>
      </c>
      <c r="J73" s="34">
        <v>-0.2</v>
      </c>
      <c r="K73" s="23">
        <v>-13.885999999999999</v>
      </c>
      <c r="L73" s="23">
        <v>-13.013999999999999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</row>
    <row r="74" spans="1:29" x14ac:dyDescent="0.3">
      <c r="A74" s="18">
        <v>27</v>
      </c>
      <c r="B74" s="18">
        <f t="shared" si="10"/>
        <v>28</v>
      </c>
      <c r="C74" s="18">
        <v>-0.27500000000000002</v>
      </c>
      <c r="D74" s="18">
        <v>5.0999999999999997E-2</v>
      </c>
      <c r="E74" s="18">
        <v>2.4E-2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7.3049999999999997</v>
      </c>
      <c r="P74" s="18">
        <v>-0.20399999999999999</v>
      </c>
      <c r="Q74" s="18">
        <v>-0.36299999999999999</v>
      </c>
      <c r="R74" s="18">
        <v>-0.155</v>
      </c>
      <c r="S74" s="18">
        <v>-1.7999999999999999E-2</v>
      </c>
      <c r="T74" s="18">
        <v>-1.7999999999999999E-2</v>
      </c>
      <c r="U74" s="18">
        <v>-1.4E-2</v>
      </c>
      <c r="V74" s="18">
        <v>-1E-3</v>
      </c>
      <c r="W74" s="18">
        <v>1E-3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</row>
    <row r="75" spans="1:29" x14ac:dyDescent="0.3">
      <c r="A75" s="18">
        <v>29</v>
      </c>
      <c r="B75" s="18">
        <f t="shared" si="10"/>
        <v>30</v>
      </c>
      <c r="C75" s="18">
        <v>-1.7000000000000001E-2</v>
      </c>
      <c r="D75" s="18">
        <v>-7.2999999999999995E-2</v>
      </c>
      <c r="E75" s="18">
        <v>-4.4999999999999998E-2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27">
        <v>7.3049999999999997</v>
      </c>
      <c r="O75" s="18">
        <v>0</v>
      </c>
      <c r="P75" s="18">
        <v>5.2270000000000003</v>
      </c>
      <c r="Q75" s="18">
        <v>3.226</v>
      </c>
      <c r="R75" s="18">
        <v>14.016999999999999</v>
      </c>
      <c r="S75" s="18">
        <v>0.19400000000000001</v>
      </c>
      <c r="T75" s="18">
        <v>2.4E-2</v>
      </c>
      <c r="U75" s="18">
        <v>0.18</v>
      </c>
      <c r="V75" s="18">
        <v>1E-3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</row>
    <row r="76" spans="1:29" x14ac:dyDescent="0.3">
      <c r="A76" s="18">
        <v>31</v>
      </c>
      <c r="B76" s="18">
        <f t="shared" si="10"/>
        <v>32</v>
      </c>
      <c r="C76" s="18">
        <v>0</v>
      </c>
      <c r="D76" s="18">
        <v>2E-3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36">
        <v>-0.20399999999999999</v>
      </c>
      <c r="O76" s="24">
        <v>5.2270000000000003</v>
      </c>
      <c r="P76" s="18">
        <v>0</v>
      </c>
      <c r="Q76" s="18">
        <v>-13.754</v>
      </c>
      <c r="R76" s="18">
        <v>-12.819000000000001</v>
      </c>
      <c r="S76" s="18">
        <v>3.4000000000000002E-2</v>
      </c>
      <c r="T76" s="18">
        <v>0</v>
      </c>
      <c r="U76" s="18">
        <v>9.1999999999999998E-2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</row>
    <row r="77" spans="1:29" x14ac:dyDescent="0.3">
      <c r="A77" s="18">
        <v>32</v>
      </c>
      <c r="B77" s="18">
        <f t="shared" si="10"/>
        <v>33</v>
      </c>
      <c r="C77" s="18">
        <v>7.0000000000000001E-3</v>
      </c>
      <c r="D77" s="18">
        <v>0.01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36">
        <v>-0.36299999999999999</v>
      </c>
      <c r="O77" s="24">
        <v>3.226</v>
      </c>
      <c r="P77" s="23">
        <v>-13.754</v>
      </c>
      <c r="Q77" s="18">
        <v>0</v>
      </c>
      <c r="R77" s="18">
        <v>-12.96</v>
      </c>
      <c r="S77" s="18">
        <v>1.2E-2</v>
      </c>
      <c r="T77" s="18">
        <v>-1E-3</v>
      </c>
      <c r="U77" s="18">
        <v>1.6E-2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</row>
    <row r="78" spans="1:29" x14ac:dyDescent="0.3">
      <c r="A78" s="18">
        <v>33</v>
      </c>
      <c r="B78" s="18">
        <f t="shared" si="10"/>
        <v>34</v>
      </c>
      <c r="C78" s="18">
        <v>-2E-3</v>
      </c>
      <c r="D78" s="18">
        <v>-2E-3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36">
        <v>-0.155</v>
      </c>
      <c r="O78" s="24">
        <v>14.016999999999999</v>
      </c>
      <c r="P78" s="23">
        <v>-12.819000000000001</v>
      </c>
      <c r="Q78" s="23">
        <v>-12.96</v>
      </c>
      <c r="R78" s="18">
        <v>0</v>
      </c>
      <c r="S78" s="18">
        <v>-0.02</v>
      </c>
      <c r="T78" s="18">
        <v>0</v>
      </c>
      <c r="U78" s="18">
        <v>-2.5999999999999999E-2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</row>
    <row r="79" spans="1:29" x14ac:dyDescent="0.3">
      <c r="A79" s="18">
        <v>38</v>
      </c>
      <c r="B79" s="18">
        <f t="shared" si="10"/>
        <v>39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-1.7999999999999999E-2</v>
      </c>
      <c r="O79" s="18">
        <v>0.19400000000000001</v>
      </c>
      <c r="P79" s="18">
        <v>3.4000000000000002E-2</v>
      </c>
      <c r="Q79" s="18">
        <v>1.2E-2</v>
      </c>
      <c r="R79" s="18">
        <v>-0.02</v>
      </c>
      <c r="S79" s="18">
        <v>0</v>
      </c>
      <c r="T79" s="18">
        <v>-10.648</v>
      </c>
      <c r="U79" s="18">
        <v>-10.611000000000001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</row>
    <row r="80" spans="1:29" x14ac:dyDescent="0.3">
      <c r="A80" s="18">
        <v>39</v>
      </c>
      <c r="B80" s="18">
        <f t="shared" si="10"/>
        <v>40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-1.7999999999999999E-2</v>
      </c>
      <c r="O80" s="18">
        <v>2.4E-2</v>
      </c>
      <c r="P80" s="18">
        <v>0</v>
      </c>
      <c r="Q80" s="18">
        <v>-1E-3</v>
      </c>
      <c r="R80" s="18">
        <v>0</v>
      </c>
      <c r="S80" s="23">
        <v>-10.648</v>
      </c>
      <c r="T80" s="18">
        <v>0</v>
      </c>
      <c r="U80" s="18">
        <v>-10.436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</row>
    <row r="81" spans="1:29" x14ac:dyDescent="0.3">
      <c r="A81" s="18">
        <v>40</v>
      </c>
      <c r="B81" s="18">
        <f t="shared" si="10"/>
        <v>41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-1.4E-2</v>
      </c>
      <c r="O81" s="18">
        <v>0.18</v>
      </c>
      <c r="P81" s="18">
        <v>9.1999999999999998E-2</v>
      </c>
      <c r="Q81" s="18">
        <v>1.6E-2</v>
      </c>
      <c r="R81" s="18">
        <v>-2.5999999999999999E-2</v>
      </c>
      <c r="S81" s="23">
        <v>-10.611000000000001</v>
      </c>
      <c r="T81" s="23">
        <v>-10.436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</row>
    <row r="82" spans="1:29" x14ac:dyDescent="0.3">
      <c r="A82" s="18">
        <v>44</v>
      </c>
      <c r="B82" s="18">
        <f t="shared" si="10"/>
        <v>45</v>
      </c>
      <c r="C82" s="18">
        <v>-0.1</v>
      </c>
      <c r="D82" s="18">
        <v>-5.0000000000000001E-3</v>
      </c>
      <c r="E82" s="18">
        <v>2.1000000000000001E-2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-1E-3</v>
      </c>
      <c r="O82" s="18">
        <v>1E-3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3.7770000000000001</v>
      </c>
      <c r="X82" s="18">
        <v>-0.23300000000000001</v>
      </c>
      <c r="Y82" s="18">
        <v>-0.38300000000000001</v>
      </c>
      <c r="Z82" s="18">
        <v>-0.215</v>
      </c>
      <c r="AA82" s="18">
        <v>-1.7999999999999999E-2</v>
      </c>
      <c r="AB82" s="18">
        <v>-0.04</v>
      </c>
      <c r="AC82" s="18">
        <v>-3.2000000000000001E-2</v>
      </c>
    </row>
    <row r="83" spans="1:29" x14ac:dyDescent="0.3">
      <c r="A83" s="18">
        <v>46</v>
      </c>
      <c r="B83" s="18">
        <f t="shared" si="10"/>
        <v>47</v>
      </c>
      <c r="C83" s="18">
        <v>-2.4E-2</v>
      </c>
      <c r="D83" s="18">
        <v>-2.7E-2</v>
      </c>
      <c r="E83" s="18">
        <v>-4.4999999999999998E-2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1E-3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27">
        <v>3.7770000000000001</v>
      </c>
      <c r="W83" s="18">
        <v>0</v>
      </c>
      <c r="X83" s="18">
        <v>4.9690000000000003</v>
      </c>
      <c r="Y83" s="18">
        <v>3.0230000000000001</v>
      </c>
      <c r="Z83" s="18">
        <v>13.722</v>
      </c>
      <c r="AA83" s="18">
        <v>1.4E-2</v>
      </c>
      <c r="AB83" s="18">
        <v>0.13600000000000001</v>
      </c>
      <c r="AC83" s="18">
        <v>0.14299999999999999</v>
      </c>
    </row>
    <row r="84" spans="1:29" x14ac:dyDescent="0.3">
      <c r="A84" s="18">
        <v>48</v>
      </c>
      <c r="B84" s="18">
        <f t="shared" si="10"/>
        <v>49</v>
      </c>
      <c r="C84" s="18">
        <v>1E-3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36">
        <v>-0.23300000000000001</v>
      </c>
      <c r="W84" s="24">
        <v>4.9690000000000003</v>
      </c>
      <c r="X84" s="18">
        <v>0</v>
      </c>
      <c r="Y84" s="18">
        <v>-13.759</v>
      </c>
      <c r="Z84" s="18">
        <v>-12.510999999999999</v>
      </c>
      <c r="AA84" s="18">
        <v>4.0000000000000001E-3</v>
      </c>
      <c r="AB84" s="18">
        <v>8.2000000000000003E-2</v>
      </c>
      <c r="AC84" s="18">
        <v>2.9000000000000001E-2</v>
      </c>
    </row>
    <row r="85" spans="1:29" x14ac:dyDescent="0.3">
      <c r="A85" s="18">
        <v>49</v>
      </c>
      <c r="B85" s="18">
        <f t="shared" si="10"/>
        <v>50</v>
      </c>
      <c r="C85" s="18">
        <v>1.0999999999999999E-2</v>
      </c>
      <c r="D85" s="18">
        <v>0</v>
      </c>
      <c r="E85" s="18">
        <v>1.2E-2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36">
        <v>-0.38300000000000001</v>
      </c>
      <c r="W85" s="24">
        <v>3.0230000000000001</v>
      </c>
      <c r="X85" s="23">
        <v>-13.759</v>
      </c>
      <c r="Y85" s="18">
        <v>0</v>
      </c>
      <c r="Z85" s="18">
        <v>-12.874000000000001</v>
      </c>
      <c r="AA85" s="18">
        <v>-1E-3</v>
      </c>
      <c r="AB85" s="18">
        <v>1.9E-2</v>
      </c>
      <c r="AC85" s="18">
        <v>1.2E-2</v>
      </c>
    </row>
    <row r="86" spans="1:29" x14ac:dyDescent="0.3">
      <c r="A86" s="18">
        <v>50</v>
      </c>
      <c r="B86" s="18">
        <f t="shared" si="10"/>
        <v>51</v>
      </c>
      <c r="C86" s="18">
        <v>1E-3</v>
      </c>
      <c r="D86" s="18">
        <v>0</v>
      </c>
      <c r="E86" s="18">
        <v>3.0000000000000001E-3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36">
        <v>-0.215</v>
      </c>
      <c r="W86" s="24">
        <v>13.722</v>
      </c>
      <c r="X86" s="23">
        <v>-12.510999999999999</v>
      </c>
      <c r="Y86" s="23">
        <v>-12.874000000000001</v>
      </c>
      <c r="Z86" s="18">
        <v>0</v>
      </c>
      <c r="AA86" s="18">
        <v>1E-3</v>
      </c>
      <c r="AB86" s="18">
        <v>-2.3E-2</v>
      </c>
      <c r="AC86" s="18">
        <v>-0.02</v>
      </c>
    </row>
    <row r="87" spans="1:29" x14ac:dyDescent="0.3">
      <c r="A87" s="18">
        <v>55</v>
      </c>
      <c r="B87" s="18">
        <f t="shared" si="10"/>
        <v>56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-1.7999999999999999E-2</v>
      </c>
      <c r="W87" s="18">
        <v>1.4E-2</v>
      </c>
      <c r="X87" s="18">
        <v>4.0000000000000001E-3</v>
      </c>
      <c r="Y87" s="18">
        <v>-1E-3</v>
      </c>
      <c r="Z87" s="18">
        <v>1E-3</v>
      </c>
      <c r="AA87" s="18">
        <v>0</v>
      </c>
      <c r="AB87" s="18">
        <v>-10.462</v>
      </c>
      <c r="AC87" s="18">
        <v>-10.606</v>
      </c>
    </row>
    <row r="88" spans="1:29" x14ac:dyDescent="0.3">
      <c r="A88" s="18">
        <v>56</v>
      </c>
      <c r="B88" s="18">
        <f t="shared" si="10"/>
        <v>57</v>
      </c>
      <c r="C88" s="18">
        <v>1E-3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-0.04</v>
      </c>
      <c r="W88" s="18">
        <v>0.13600000000000001</v>
      </c>
      <c r="X88" s="18">
        <v>8.2000000000000003E-2</v>
      </c>
      <c r="Y88" s="18">
        <v>1.9E-2</v>
      </c>
      <c r="Z88" s="18">
        <v>-2.3E-2</v>
      </c>
      <c r="AA88" s="23">
        <v>-10.462</v>
      </c>
      <c r="AB88" s="18">
        <v>0</v>
      </c>
      <c r="AC88" s="18">
        <v>-10.427</v>
      </c>
    </row>
    <row r="89" spans="1:29" x14ac:dyDescent="0.3">
      <c r="A89" s="18">
        <v>57</v>
      </c>
      <c r="B89" s="18">
        <f t="shared" si="10"/>
        <v>58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-3.2000000000000001E-2</v>
      </c>
      <c r="W89" s="18">
        <v>0.14299999999999999</v>
      </c>
      <c r="X89" s="18">
        <v>2.9000000000000001E-2</v>
      </c>
      <c r="Y89" s="18">
        <v>1.2E-2</v>
      </c>
      <c r="Z89" s="18">
        <v>-0.02</v>
      </c>
      <c r="AA89" s="23">
        <v>-10.606</v>
      </c>
      <c r="AB89" s="23">
        <v>-10.427</v>
      </c>
      <c r="AC89" s="18">
        <v>0</v>
      </c>
    </row>
    <row r="90" spans="1:29" x14ac:dyDescent="0.3">
      <c r="B90" s="12"/>
    </row>
    <row r="91" spans="1:29" x14ac:dyDescent="0.3">
      <c r="A91" s="53" t="s">
        <v>91</v>
      </c>
      <c r="B91" s="4">
        <f>MAX(ABS(MIN(C66:E89,F74:M89,N79:R89,S82:U89,V87:Z89)),MAX(C66:E89,F74:M89,N79:R89,S82:U89,V87:Z89))</f>
        <v>0.27500000000000002</v>
      </c>
    </row>
    <row r="92" spans="1:29" x14ac:dyDescent="0.3">
      <c r="K92" s="15" t="s">
        <v>35</v>
      </c>
    </row>
    <row r="94" spans="1:29" x14ac:dyDescent="0.3">
      <c r="A94" s="1" t="s">
        <v>9</v>
      </c>
      <c r="B94" s="10"/>
      <c r="C94" s="1">
        <v>59</v>
      </c>
      <c r="D94" s="1">
        <v>62</v>
      </c>
      <c r="E94" s="1">
        <v>65</v>
      </c>
      <c r="F94" s="1">
        <v>72</v>
      </c>
      <c r="G94" s="1">
        <v>73</v>
      </c>
      <c r="H94" s="1">
        <v>75</v>
      </c>
      <c r="I94" s="1">
        <v>76</v>
      </c>
      <c r="J94" s="1">
        <v>77</v>
      </c>
      <c r="K94" s="1">
        <v>79</v>
      </c>
      <c r="L94" s="1">
        <v>80</v>
      </c>
      <c r="M94" s="1">
        <v>81</v>
      </c>
      <c r="N94" s="1">
        <v>85</v>
      </c>
      <c r="O94" s="1">
        <v>87</v>
      </c>
      <c r="P94" s="1">
        <v>89</v>
      </c>
      <c r="Q94" s="1">
        <v>90</v>
      </c>
      <c r="R94" s="1">
        <v>91</v>
      </c>
      <c r="S94" s="1">
        <v>96</v>
      </c>
      <c r="T94" s="1">
        <v>97</v>
      </c>
      <c r="U94" s="1">
        <v>98</v>
      </c>
      <c r="V94" s="1">
        <v>102</v>
      </c>
      <c r="W94" s="1">
        <v>104</v>
      </c>
      <c r="X94" s="1">
        <v>106</v>
      </c>
      <c r="Y94" s="1">
        <v>107</v>
      </c>
      <c r="Z94" s="1">
        <v>108</v>
      </c>
      <c r="AA94" s="1">
        <v>113</v>
      </c>
      <c r="AB94" s="1">
        <v>114</v>
      </c>
      <c r="AC94" s="1">
        <v>115</v>
      </c>
    </row>
    <row r="95" spans="1:29" x14ac:dyDescent="0.3">
      <c r="A95" s="1"/>
      <c r="B95" s="10" t="s">
        <v>36</v>
      </c>
      <c r="C95" s="1">
        <f>C94+1</f>
        <v>60</v>
      </c>
      <c r="D95" s="1">
        <f>D94+1</f>
        <v>63</v>
      </c>
      <c r="E95" s="1">
        <f t="shared" ref="E95:AC95" si="11">E94+1</f>
        <v>66</v>
      </c>
      <c r="F95" s="1">
        <f t="shared" si="11"/>
        <v>73</v>
      </c>
      <c r="G95" s="1">
        <f t="shared" si="11"/>
        <v>74</v>
      </c>
      <c r="H95" s="1">
        <f t="shared" si="11"/>
        <v>76</v>
      </c>
      <c r="I95" s="1">
        <f t="shared" si="11"/>
        <v>77</v>
      </c>
      <c r="J95" s="1">
        <f t="shared" si="11"/>
        <v>78</v>
      </c>
      <c r="K95" s="1">
        <f t="shared" si="11"/>
        <v>80</v>
      </c>
      <c r="L95" s="1">
        <f t="shared" si="11"/>
        <v>81</v>
      </c>
      <c r="M95" s="1">
        <f t="shared" si="11"/>
        <v>82</v>
      </c>
      <c r="N95" s="1">
        <f t="shared" si="11"/>
        <v>86</v>
      </c>
      <c r="O95" s="1">
        <f t="shared" si="11"/>
        <v>88</v>
      </c>
      <c r="P95" s="1">
        <f t="shared" si="11"/>
        <v>90</v>
      </c>
      <c r="Q95" s="1">
        <f t="shared" si="11"/>
        <v>91</v>
      </c>
      <c r="R95" s="1">
        <f t="shared" si="11"/>
        <v>92</v>
      </c>
      <c r="S95" s="1">
        <f t="shared" si="11"/>
        <v>97</v>
      </c>
      <c r="T95" s="1">
        <f t="shared" si="11"/>
        <v>98</v>
      </c>
      <c r="U95" s="1">
        <f t="shared" si="11"/>
        <v>99</v>
      </c>
      <c r="V95" s="1">
        <f t="shared" si="11"/>
        <v>103</v>
      </c>
      <c r="W95" s="1">
        <f t="shared" si="11"/>
        <v>105</v>
      </c>
      <c r="X95" s="1">
        <f t="shared" si="11"/>
        <v>107</v>
      </c>
      <c r="Y95" s="1">
        <f t="shared" si="11"/>
        <v>108</v>
      </c>
      <c r="Z95" s="1">
        <f t="shared" si="11"/>
        <v>109</v>
      </c>
      <c r="AA95" s="1">
        <f t="shared" si="11"/>
        <v>114</v>
      </c>
      <c r="AB95" s="1">
        <f t="shared" si="11"/>
        <v>115</v>
      </c>
      <c r="AC95" s="1">
        <f t="shared" si="11"/>
        <v>116</v>
      </c>
    </row>
    <row r="96" spans="1:29" x14ac:dyDescent="0.3">
      <c r="A96" s="1">
        <v>59</v>
      </c>
      <c r="B96" s="10">
        <f t="shared" ref="B96:B122" si="12">A96+1</f>
        <v>60</v>
      </c>
      <c r="C96" s="1">
        <v>0</v>
      </c>
      <c r="D96" s="1">
        <v>0.58199999999999996</v>
      </c>
      <c r="E96" s="1">
        <v>1.109</v>
      </c>
      <c r="F96" s="1">
        <v>0</v>
      </c>
      <c r="G96" s="1">
        <v>6.0000000000000001E-3</v>
      </c>
      <c r="H96" s="1">
        <v>0</v>
      </c>
      <c r="I96" s="1">
        <v>0</v>
      </c>
      <c r="J96" s="1">
        <v>0</v>
      </c>
      <c r="K96" s="1">
        <v>1.6E-2</v>
      </c>
      <c r="L96" s="1">
        <v>0</v>
      </c>
      <c r="M96" s="1">
        <v>0</v>
      </c>
      <c r="N96" s="1">
        <v>3.5999999999999997E-2</v>
      </c>
      <c r="O96" s="1">
        <v>-6.0000000000000001E-3</v>
      </c>
      <c r="P96" s="1">
        <v>4.0000000000000001E-3</v>
      </c>
      <c r="Q96" s="1">
        <v>-1.4E-2</v>
      </c>
      <c r="R96" s="1">
        <v>7.0000000000000001E-3</v>
      </c>
      <c r="S96" s="1">
        <v>0</v>
      </c>
      <c r="T96" s="1">
        <v>0</v>
      </c>
      <c r="U96" s="1">
        <v>-1E-3</v>
      </c>
      <c r="V96" s="1">
        <v>-0.25800000000000001</v>
      </c>
      <c r="W96" s="1">
        <v>-4.8000000000000001E-2</v>
      </c>
      <c r="X96" s="1">
        <v>6.0000000000000001E-3</v>
      </c>
      <c r="Y96" s="1">
        <v>-2E-3</v>
      </c>
      <c r="Z96" s="1">
        <v>0</v>
      </c>
      <c r="AA96" s="1">
        <v>1E-3</v>
      </c>
      <c r="AB96" s="1">
        <v>0</v>
      </c>
      <c r="AC96" s="1">
        <v>0</v>
      </c>
    </row>
    <row r="97" spans="1:29" x14ac:dyDescent="0.3">
      <c r="A97" s="1">
        <v>62</v>
      </c>
      <c r="B97" s="10">
        <f t="shared" si="12"/>
        <v>63</v>
      </c>
      <c r="C97" s="29">
        <v>0.58199999999999996</v>
      </c>
      <c r="D97" s="1">
        <v>0</v>
      </c>
      <c r="E97" s="1">
        <v>0.82099999999999995</v>
      </c>
      <c r="F97" s="1">
        <v>-1.0999999999999999E-2</v>
      </c>
      <c r="G97" s="1">
        <v>1.0999999999999999E-2</v>
      </c>
      <c r="H97" s="1">
        <v>4.0000000000000001E-3</v>
      </c>
      <c r="I97" s="1">
        <v>-3.9E-2</v>
      </c>
      <c r="J97" s="1">
        <v>1.6E-2</v>
      </c>
      <c r="K97" s="1">
        <v>1.9E-2</v>
      </c>
      <c r="L97" s="1">
        <v>-8.3000000000000004E-2</v>
      </c>
      <c r="M97" s="1">
        <v>8.9999999999999993E-3</v>
      </c>
      <c r="N97" s="1">
        <v>-0.27100000000000002</v>
      </c>
      <c r="O97" s="1">
        <v>8.2000000000000003E-2</v>
      </c>
      <c r="P97" s="1">
        <v>1E-3</v>
      </c>
      <c r="Q97" s="1">
        <v>-1.4999999999999999E-2</v>
      </c>
      <c r="R97" s="1">
        <v>1E-3</v>
      </c>
      <c r="S97" s="1">
        <v>0</v>
      </c>
      <c r="T97" s="1">
        <v>0</v>
      </c>
      <c r="U97" s="1">
        <v>-1E-3</v>
      </c>
      <c r="V97" s="1">
        <v>3.9E-2</v>
      </c>
      <c r="W97" s="1">
        <v>-7.8E-2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</row>
    <row r="98" spans="1:29" x14ac:dyDescent="0.3">
      <c r="A98" s="1">
        <v>65</v>
      </c>
      <c r="B98" s="10">
        <f t="shared" si="12"/>
        <v>66</v>
      </c>
      <c r="C98" s="29">
        <v>1.109</v>
      </c>
      <c r="D98" s="31">
        <v>0.82099999999999995</v>
      </c>
      <c r="E98" s="1">
        <v>0</v>
      </c>
      <c r="F98" s="1">
        <v>2E-3</v>
      </c>
      <c r="G98" s="1">
        <v>2E-3</v>
      </c>
      <c r="H98" s="1">
        <v>8.0000000000000002E-3</v>
      </c>
      <c r="I98" s="1">
        <v>-3.4000000000000002E-2</v>
      </c>
      <c r="J98" s="1">
        <v>1.0999999999999999E-2</v>
      </c>
      <c r="K98" s="1">
        <v>1.6E-2</v>
      </c>
      <c r="L98" s="1">
        <v>-8.5999999999999993E-2</v>
      </c>
      <c r="M98" s="1">
        <v>8.9999999999999993E-3</v>
      </c>
      <c r="N98" s="1">
        <v>8.0000000000000002E-3</v>
      </c>
      <c r="O98" s="1">
        <v>-4.0000000000000001E-3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7.0999999999999994E-2</v>
      </c>
      <c r="W98" s="1">
        <v>-0.11</v>
      </c>
      <c r="X98" s="1">
        <v>8.9999999999999993E-3</v>
      </c>
      <c r="Y98" s="1">
        <v>-1E-3</v>
      </c>
      <c r="Z98" s="1">
        <v>1E-3</v>
      </c>
      <c r="AA98" s="1">
        <v>0</v>
      </c>
      <c r="AB98" s="1">
        <v>0</v>
      </c>
      <c r="AC98" s="1">
        <v>-1E-3</v>
      </c>
    </row>
    <row r="99" spans="1:29" x14ac:dyDescent="0.3">
      <c r="A99" s="1">
        <v>72</v>
      </c>
      <c r="B99" s="10">
        <f t="shared" si="12"/>
        <v>73</v>
      </c>
      <c r="C99" s="1">
        <v>0</v>
      </c>
      <c r="D99" s="1">
        <v>-1.0999999999999999E-2</v>
      </c>
      <c r="E99" s="1">
        <v>2E-3</v>
      </c>
      <c r="F99" s="1">
        <v>0</v>
      </c>
      <c r="G99" s="1">
        <v>-9.14</v>
      </c>
      <c r="H99" s="1">
        <v>-2.4E-2</v>
      </c>
      <c r="I99" s="1">
        <v>-0.223</v>
      </c>
      <c r="J99" s="1">
        <v>5.0999999999999997E-2</v>
      </c>
      <c r="K99" s="1">
        <v>-0.315</v>
      </c>
      <c r="L99" s="1">
        <v>-0.28799999999999998</v>
      </c>
      <c r="M99" s="1">
        <v>0.51200000000000001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</row>
    <row r="100" spans="1:29" x14ac:dyDescent="0.3">
      <c r="A100" s="1">
        <v>73</v>
      </c>
      <c r="B100" s="10">
        <f t="shared" si="12"/>
        <v>74</v>
      </c>
      <c r="C100" s="1">
        <v>6.0000000000000001E-3</v>
      </c>
      <c r="D100" s="1">
        <v>1.0999999999999999E-2</v>
      </c>
      <c r="E100" s="1">
        <v>2E-3</v>
      </c>
      <c r="F100" s="20">
        <v>-9.14</v>
      </c>
      <c r="G100" s="1">
        <v>0</v>
      </c>
      <c r="H100" s="1">
        <v>0.19900000000000001</v>
      </c>
      <c r="I100" s="1">
        <v>-0.246</v>
      </c>
      <c r="J100" s="1">
        <v>-0.40100000000000002</v>
      </c>
      <c r="K100" s="1">
        <v>-2.1999999999999999E-2</v>
      </c>
      <c r="L100" s="1">
        <v>-0.41499999999999998</v>
      </c>
      <c r="M100" s="1">
        <v>1.45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</row>
    <row r="101" spans="1:29" x14ac:dyDescent="0.3">
      <c r="A101" s="1">
        <v>75</v>
      </c>
      <c r="B101" s="10">
        <f t="shared" si="12"/>
        <v>76</v>
      </c>
      <c r="C101" s="1">
        <v>0</v>
      </c>
      <c r="D101" s="1">
        <v>4.0000000000000001E-3</v>
      </c>
      <c r="E101" s="1">
        <v>8.0000000000000002E-3</v>
      </c>
      <c r="F101" s="33">
        <v>-2.4E-2</v>
      </c>
      <c r="G101" s="33">
        <v>0.19900000000000001</v>
      </c>
      <c r="H101" s="1">
        <v>0</v>
      </c>
      <c r="I101" s="1">
        <v>-13.292999999999999</v>
      </c>
      <c r="J101" s="1">
        <v>-12.367000000000001</v>
      </c>
      <c r="K101" s="1">
        <v>-2.5999999999999999E-2</v>
      </c>
      <c r="L101" s="1">
        <v>-0.218</v>
      </c>
      <c r="M101" s="1">
        <v>-0.187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</row>
    <row r="102" spans="1:29" x14ac:dyDescent="0.3">
      <c r="A102" s="1">
        <v>76</v>
      </c>
      <c r="B102" s="10">
        <f t="shared" si="12"/>
        <v>77</v>
      </c>
      <c r="C102" s="1">
        <v>0</v>
      </c>
      <c r="D102" s="1">
        <v>-3.9E-2</v>
      </c>
      <c r="E102" s="1">
        <v>-3.4000000000000002E-2</v>
      </c>
      <c r="F102" s="33">
        <v>-0.223</v>
      </c>
      <c r="G102" s="33">
        <v>-0.246</v>
      </c>
      <c r="H102" s="16">
        <v>-13.292999999999999</v>
      </c>
      <c r="I102" s="1">
        <v>0</v>
      </c>
      <c r="J102" s="1">
        <v>-12.455</v>
      </c>
      <c r="K102" s="1">
        <v>-9.7000000000000003E-2</v>
      </c>
      <c r="L102" s="1">
        <v>-0.14699999999999999</v>
      </c>
      <c r="M102" s="1">
        <v>-0.18099999999999999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</row>
    <row r="103" spans="1:29" x14ac:dyDescent="0.3">
      <c r="A103" s="1">
        <v>77</v>
      </c>
      <c r="B103" s="10">
        <f t="shared" si="12"/>
        <v>78</v>
      </c>
      <c r="C103" s="1">
        <v>0</v>
      </c>
      <c r="D103" s="1">
        <v>1.6E-2</v>
      </c>
      <c r="E103" s="1">
        <v>1.0999999999999999E-2</v>
      </c>
      <c r="F103" s="33">
        <v>5.0999999999999997E-2</v>
      </c>
      <c r="G103" s="33">
        <v>-0.40100000000000002</v>
      </c>
      <c r="H103" s="16">
        <v>-12.367000000000001</v>
      </c>
      <c r="I103" s="16">
        <v>-12.455</v>
      </c>
      <c r="J103" s="1">
        <v>0</v>
      </c>
      <c r="K103" s="1">
        <v>3.1269999999999998</v>
      </c>
      <c r="L103" s="1">
        <v>0.11799999999999999</v>
      </c>
      <c r="M103" s="1">
        <v>-0.24399999999999999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</row>
    <row r="104" spans="1:29" x14ac:dyDescent="0.3">
      <c r="A104" s="1">
        <v>79</v>
      </c>
      <c r="B104" s="10">
        <f t="shared" si="12"/>
        <v>80</v>
      </c>
      <c r="C104" s="1">
        <v>1.6E-2</v>
      </c>
      <c r="D104" s="1">
        <v>1.9E-2</v>
      </c>
      <c r="E104" s="1">
        <v>1.6E-2</v>
      </c>
      <c r="F104" s="33">
        <v>-0.315</v>
      </c>
      <c r="G104" s="33">
        <v>-2.1999999999999999E-2</v>
      </c>
      <c r="H104" s="33">
        <v>-2.5999999999999999E-2</v>
      </c>
      <c r="I104" s="33">
        <v>-9.7000000000000003E-2</v>
      </c>
      <c r="J104" s="33">
        <v>3.1269999999999998</v>
      </c>
      <c r="K104" s="1">
        <v>0</v>
      </c>
      <c r="L104" s="1">
        <v>-12.706</v>
      </c>
      <c r="M104" s="1">
        <v>-12.715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</row>
    <row r="105" spans="1:29" x14ac:dyDescent="0.3">
      <c r="A105" s="1">
        <v>80</v>
      </c>
      <c r="B105" s="10">
        <f t="shared" si="12"/>
        <v>81</v>
      </c>
      <c r="C105" s="1">
        <v>0</v>
      </c>
      <c r="D105" s="1">
        <v>-8.3000000000000004E-2</v>
      </c>
      <c r="E105" s="1">
        <v>-8.5999999999999993E-2</v>
      </c>
      <c r="F105" s="33">
        <v>-0.28799999999999998</v>
      </c>
      <c r="G105" s="33">
        <v>-0.41499999999999998</v>
      </c>
      <c r="H105" s="33">
        <v>-0.218</v>
      </c>
      <c r="I105" s="33">
        <v>-0.14699999999999999</v>
      </c>
      <c r="J105" s="33">
        <v>0.11799999999999999</v>
      </c>
      <c r="K105" s="16">
        <v>-12.706</v>
      </c>
      <c r="L105" s="1">
        <v>0</v>
      </c>
      <c r="M105" s="1">
        <v>-13.16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</row>
    <row r="106" spans="1:29" x14ac:dyDescent="0.3">
      <c r="A106" s="1">
        <v>81</v>
      </c>
      <c r="B106" s="10">
        <f t="shared" si="12"/>
        <v>82</v>
      </c>
      <c r="C106" s="1">
        <v>0</v>
      </c>
      <c r="D106" s="1">
        <v>8.9999999999999993E-3</v>
      </c>
      <c r="E106" s="1">
        <v>8.9999999999999993E-3</v>
      </c>
      <c r="F106" s="33">
        <v>0.51200000000000001</v>
      </c>
      <c r="G106" s="33">
        <v>1.45</v>
      </c>
      <c r="H106" s="33">
        <v>-0.187</v>
      </c>
      <c r="I106" s="33">
        <v>-0.18099999999999999</v>
      </c>
      <c r="J106" s="33">
        <v>-0.24399999999999999</v>
      </c>
      <c r="K106" s="16">
        <v>-12.715</v>
      </c>
      <c r="L106" s="16">
        <v>-13.16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</row>
    <row r="107" spans="1:29" x14ac:dyDescent="0.3">
      <c r="A107" s="1">
        <v>85</v>
      </c>
      <c r="B107" s="10">
        <f t="shared" si="12"/>
        <v>86</v>
      </c>
      <c r="C107" s="1">
        <v>3.5999999999999997E-2</v>
      </c>
      <c r="D107" s="1">
        <v>-0.27100000000000002</v>
      </c>
      <c r="E107" s="1">
        <v>8.0000000000000002E-3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8.625</v>
      </c>
      <c r="P107" s="1">
        <v>-0.10100000000000001</v>
      </c>
      <c r="Q107" s="1">
        <v>-0.20799999999999999</v>
      </c>
      <c r="R107" s="1">
        <v>-0.13600000000000001</v>
      </c>
      <c r="S107" s="1">
        <v>-2.3E-2</v>
      </c>
      <c r="T107" s="1">
        <v>2E-3</v>
      </c>
      <c r="U107" s="1">
        <v>-0.02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</row>
    <row r="108" spans="1:29" x14ac:dyDescent="0.3">
      <c r="A108" s="1">
        <v>87</v>
      </c>
      <c r="B108" s="10">
        <f t="shared" si="12"/>
        <v>88</v>
      </c>
      <c r="C108" s="1">
        <v>-6.0000000000000001E-3</v>
      </c>
      <c r="D108" s="1">
        <v>8.2000000000000003E-2</v>
      </c>
      <c r="E108" s="1">
        <v>-4.0000000000000001E-3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26">
        <v>8.625</v>
      </c>
      <c r="O108" s="1">
        <v>0</v>
      </c>
      <c r="P108" s="1">
        <v>3.952</v>
      </c>
      <c r="Q108" s="1">
        <v>3.2040000000000002</v>
      </c>
      <c r="R108" s="1">
        <v>13.483000000000001</v>
      </c>
      <c r="S108" s="1">
        <v>0.50800000000000001</v>
      </c>
      <c r="T108" s="1">
        <v>3.3000000000000002E-2</v>
      </c>
      <c r="U108" s="1">
        <v>0.436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</row>
    <row r="109" spans="1:29" x14ac:dyDescent="0.3">
      <c r="A109" s="1">
        <v>89</v>
      </c>
      <c r="B109" s="10">
        <f t="shared" si="12"/>
        <v>90</v>
      </c>
      <c r="C109" s="1">
        <v>4.0000000000000001E-3</v>
      </c>
      <c r="D109" s="1">
        <v>1E-3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32">
        <v>-0.10100000000000001</v>
      </c>
      <c r="O109" s="25">
        <v>3.952</v>
      </c>
      <c r="P109" s="1">
        <v>0</v>
      </c>
      <c r="Q109" s="1">
        <v>-13.089</v>
      </c>
      <c r="R109" s="1">
        <v>-12.324</v>
      </c>
      <c r="S109" s="1">
        <v>-5.7000000000000002E-2</v>
      </c>
      <c r="T109" s="1">
        <v>6.5000000000000002E-2</v>
      </c>
      <c r="U109" s="1">
        <v>-5.2999999999999999E-2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</row>
    <row r="110" spans="1:29" x14ac:dyDescent="0.3">
      <c r="A110" s="1">
        <v>90</v>
      </c>
      <c r="B110" s="10">
        <f t="shared" si="12"/>
        <v>91</v>
      </c>
      <c r="C110" s="1">
        <v>-1.4E-2</v>
      </c>
      <c r="D110" s="1">
        <v>-1.4999999999999999E-2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32">
        <v>-0.20799999999999999</v>
      </c>
      <c r="O110" s="25">
        <v>3.2040000000000002</v>
      </c>
      <c r="P110" s="16">
        <v>-13.089</v>
      </c>
      <c r="Q110" s="1">
        <v>0</v>
      </c>
      <c r="R110" s="1">
        <v>-13.023</v>
      </c>
      <c r="S110" s="1">
        <v>-6.0000000000000001E-3</v>
      </c>
      <c r="T110" s="1">
        <v>5.0000000000000001E-3</v>
      </c>
      <c r="U110" s="1">
        <v>-2E-3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</row>
    <row r="111" spans="1:29" x14ac:dyDescent="0.3">
      <c r="A111" s="1">
        <v>91</v>
      </c>
      <c r="B111" s="10">
        <f t="shared" si="12"/>
        <v>92</v>
      </c>
      <c r="C111" s="1">
        <v>7.0000000000000001E-3</v>
      </c>
      <c r="D111" s="1">
        <v>1E-3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32">
        <v>-0.13600000000000001</v>
      </c>
      <c r="O111" s="25">
        <v>13.483000000000001</v>
      </c>
      <c r="P111" s="16">
        <v>-12.324</v>
      </c>
      <c r="Q111" s="16">
        <v>-13.023</v>
      </c>
      <c r="R111" s="1">
        <v>0</v>
      </c>
      <c r="S111" s="1">
        <v>0.01</v>
      </c>
      <c r="T111" s="1">
        <v>8.0000000000000002E-3</v>
      </c>
      <c r="U111" s="1">
        <v>-1E-3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</row>
    <row r="112" spans="1:29" x14ac:dyDescent="0.3">
      <c r="A112" s="1">
        <v>96</v>
      </c>
      <c r="B112" s="10">
        <f t="shared" si="12"/>
        <v>97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-2.3E-2</v>
      </c>
      <c r="O112" s="1">
        <v>0.50800000000000001</v>
      </c>
      <c r="P112" s="1">
        <v>-5.7000000000000002E-2</v>
      </c>
      <c r="Q112" s="1">
        <v>-6.0000000000000001E-3</v>
      </c>
      <c r="R112" s="1">
        <v>0.01</v>
      </c>
      <c r="S112" s="1">
        <v>0</v>
      </c>
      <c r="T112" s="1">
        <v>-10.779</v>
      </c>
      <c r="U112" s="1">
        <v>-10.425000000000001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</row>
    <row r="113" spans="1:29" x14ac:dyDescent="0.3">
      <c r="A113" s="1">
        <v>97</v>
      </c>
      <c r="B113" s="10">
        <f t="shared" si="12"/>
        <v>98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2E-3</v>
      </c>
      <c r="O113" s="1">
        <v>3.3000000000000002E-2</v>
      </c>
      <c r="P113" s="1">
        <v>6.5000000000000002E-2</v>
      </c>
      <c r="Q113" s="1">
        <v>5.0000000000000001E-3</v>
      </c>
      <c r="R113" s="1">
        <v>8.0000000000000002E-3</v>
      </c>
      <c r="S113" s="16">
        <v>-10.779</v>
      </c>
      <c r="T113" s="1">
        <v>0</v>
      </c>
      <c r="U113" s="1">
        <v>-10.327999999999999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</row>
    <row r="114" spans="1:29" x14ac:dyDescent="0.3">
      <c r="A114" s="1">
        <v>98</v>
      </c>
      <c r="B114" s="10">
        <f t="shared" si="12"/>
        <v>99</v>
      </c>
      <c r="C114" s="1">
        <v>-1E-3</v>
      </c>
      <c r="D114" s="1">
        <v>-1E-3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-0.02</v>
      </c>
      <c r="O114" s="1">
        <v>0.436</v>
      </c>
      <c r="P114" s="1">
        <v>-5.2999999999999999E-2</v>
      </c>
      <c r="Q114" s="1">
        <v>-2E-3</v>
      </c>
      <c r="R114" s="1">
        <v>-1E-3</v>
      </c>
      <c r="S114" s="16">
        <v>-10.425000000000001</v>
      </c>
      <c r="T114" s="16">
        <v>-10.327999999999999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</row>
    <row r="115" spans="1:29" x14ac:dyDescent="0.3">
      <c r="A115" s="1">
        <v>102</v>
      </c>
      <c r="B115" s="10">
        <f t="shared" si="12"/>
        <v>103</v>
      </c>
      <c r="C115" s="1">
        <v>-0.25800000000000001</v>
      </c>
      <c r="D115" s="1">
        <v>3.9E-2</v>
      </c>
      <c r="E115" s="1">
        <v>7.0999999999999994E-2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6.0490000000000004</v>
      </c>
      <c r="X115" s="1">
        <v>-0.379</v>
      </c>
      <c r="Y115" s="1">
        <v>-0.18099999999999999</v>
      </c>
      <c r="Z115" s="1">
        <v>-0.21199999999999999</v>
      </c>
      <c r="AA115" s="1">
        <v>-2.1000000000000001E-2</v>
      </c>
      <c r="AB115" s="1">
        <v>-2.1999999999999999E-2</v>
      </c>
      <c r="AC115" s="1">
        <v>-1.7000000000000001E-2</v>
      </c>
    </row>
    <row r="116" spans="1:29" x14ac:dyDescent="0.3">
      <c r="A116" s="1">
        <v>104</v>
      </c>
      <c r="B116" s="10">
        <f t="shared" si="12"/>
        <v>105</v>
      </c>
      <c r="C116" s="1">
        <v>-4.8000000000000001E-2</v>
      </c>
      <c r="D116" s="1">
        <v>-7.8E-2</v>
      </c>
      <c r="E116" s="1">
        <v>-0.11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26">
        <v>6.0490000000000004</v>
      </c>
      <c r="W116" s="1">
        <v>0</v>
      </c>
      <c r="X116" s="1">
        <v>3.1019999999999999</v>
      </c>
      <c r="Y116" s="1">
        <v>13.994999999999999</v>
      </c>
      <c r="Z116" s="1">
        <v>5.3949999999999996</v>
      </c>
      <c r="AA116" s="1">
        <v>0.223</v>
      </c>
      <c r="AB116" s="1">
        <v>0.17599999999999999</v>
      </c>
      <c r="AC116" s="1">
        <v>5.0000000000000001E-3</v>
      </c>
    </row>
    <row r="117" spans="1:29" x14ac:dyDescent="0.3">
      <c r="A117" s="1">
        <v>106</v>
      </c>
      <c r="B117" s="10">
        <f t="shared" si="12"/>
        <v>107</v>
      </c>
      <c r="C117" s="1">
        <v>6.0000000000000001E-3</v>
      </c>
      <c r="D117" s="1">
        <v>0</v>
      </c>
      <c r="E117" s="1">
        <v>8.9999999999999993E-3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32">
        <v>-0.379</v>
      </c>
      <c r="W117" s="25">
        <v>3.1019999999999999</v>
      </c>
      <c r="X117" s="1">
        <v>0</v>
      </c>
      <c r="Y117" s="1">
        <v>-13.03</v>
      </c>
      <c r="Z117" s="1">
        <v>-14.000999999999999</v>
      </c>
      <c r="AA117" s="1">
        <v>1.7999999999999999E-2</v>
      </c>
      <c r="AB117" s="1">
        <v>1.2999999999999999E-2</v>
      </c>
      <c r="AC117" s="1">
        <v>-1E-3</v>
      </c>
    </row>
    <row r="118" spans="1:29" x14ac:dyDescent="0.3">
      <c r="A118" s="1">
        <v>107</v>
      </c>
      <c r="B118" s="10">
        <f t="shared" si="12"/>
        <v>108</v>
      </c>
      <c r="C118" s="1">
        <v>-2E-3</v>
      </c>
      <c r="D118" s="1">
        <v>0</v>
      </c>
      <c r="E118" s="1">
        <v>-1E-3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32">
        <v>-0.18099999999999999</v>
      </c>
      <c r="W118" s="25">
        <v>13.994999999999999</v>
      </c>
      <c r="X118" s="16">
        <v>-13.03</v>
      </c>
      <c r="Y118" s="1">
        <v>0</v>
      </c>
      <c r="Z118" s="1">
        <v>-12.826000000000001</v>
      </c>
      <c r="AA118" s="1">
        <v>-2.9000000000000001E-2</v>
      </c>
      <c r="AB118" s="1">
        <v>-1.7999999999999999E-2</v>
      </c>
      <c r="AC118" s="1">
        <v>2E-3</v>
      </c>
    </row>
    <row r="119" spans="1:29" x14ac:dyDescent="0.3">
      <c r="A119" s="1">
        <v>108</v>
      </c>
      <c r="B119" s="10">
        <f t="shared" si="12"/>
        <v>109</v>
      </c>
      <c r="C119" s="1">
        <v>0</v>
      </c>
      <c r="D119" s="1">
        <v>0</v>
      </c>
      <c r="E119" s="1">
        <v>1E-3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32">
        <v>-0.21199999999999999</v>
      </c>
      <c r="W119" s="25">
        <v>5.3949999999999996</v>
      </c>
      <c r="X119" s="16">
        <v>-14.000999999999999</v>
      </c>
      <c r="Y119" s="16">
        <v>-12.826000000000001</v>
      </c>
      <c r="Z119" s="1">
        <v>0</v>
      </c>
      <c r="AA119" s="1">
        <v>0.107</v>
      </c>
      <c r="AB119" s="1">
        <v>2.5999999999999999E-2</v>
      </c>
      <c r="AC119" s="1">
        <v>-8.9999999999999993E-3</v>
      </c>
    </row>
    <row r="120" spans="1:29" x14ac:dyDescent="0.3">
      <c r="A120" s="1">
        <v>113</v>
      </c>
      <c r="B120" s="10">
        <f t="shared" si="12"/>
        <v>114</v>
      </c>
      <c r="C120" s="1">
        <v>1E-3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-2.1000000000000001E-2</v>
      </c>
      <c r="W120" s="1">
        <v>0.223</v>
      </c>
      <c r="X120" s="1">
        <v>1.7999999999999999E-2</v>
      </c>
      <c r="Y120" s="1">
        <v>-2.9000000000000001E-2</v>
      </c>
      <c r="Z120" s="1">
        <v>0.107</v>
      </c>
      <c r="AA120" s="1">
        <v>0</v>
      </c>
      <c r="AB120" s="1">
        <v>-11.098000000000001</v>
      </c>
      <c r="AC120" s="1">
        <v>-10.62</v>
      </c>
    </row>
    <row r="121" spans="1:29" x14ac:dyDescent="0.3">
      <c r="A121" s="1">
        <v>114</v>
      </c>
      <c r="B121" s="10">
        <f t="shared" si="12"/>
        <v>115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-2.1999999999999999E-2</v>
      </c>
      <c r="W121" s="1">
        <v>0.17599999999999999</v>
      </c>
      <c r="X121" s="1">
        <v>1.2999999999999999E-2</v>
      </c>
      <c r="Y121" s="1">
        <v>-1.7999999999999999E-2</v>
      </c>
      <c r="Z121" s="1">
        <v>2.5999999999999999E-2</v>
      </c>
      <c r="AA121" s="16">
        <v>-11.098000000000001</v>
      </c>
      <c r="AB121" s="1">
        <v>0</v>
      </c>
      <c r="AC121" s="1">
        <v>-10.512</v>
      </c>
    </row>
    <row r="122" spans="1:29" x14ac:dyDescent="0.3">
      <c r="A122" s="1">
        <v>115</v>
      </c>
      <c r="B122" s="10">
        <f t="shared" si="12"/>
        <v>116</v>
      </c>
      <c r="C122" s="1">
        <v>0</v>
      </c>
      <c r="D122" s="1">
        <v>0</v>
      </c>
      <c r="E122" s="1">
        <v>-1E-3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-1.7000000000000001E-2</v>
      </c>
      <c r="W122" s="1">
        <v>5.0000000000000001E-3</v>
      </c>
      <c r="X122" s="1">
        <v>-1E-3</v>
      </c>
      <c r="Y122" s="1">
        <v>2E-3</v>
      </c>
      <c r="Z122" s="1">
        <v>-8.9999999999999993E-3</v>
      </c>
      <c r="AA122" s="16">
        <v>-10.62</v>
      </c>
      <c r="AB122" s="16">
        <v>-10.512</v>
      </c>
      <c r="AC122" s="1">
        <v>0</v>
      </c>
    </row>
    <row r="123" spans="1:29" x14ac:dyDescent="0.3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53" t="s">
        <v>91</v>
      </c>
      <c r="B124" s="4">
        <f>MAX(ABS(MIN(C99:E122,F107:M122,N112:R122,S115:U122,V120:Z122)),MAX(C99:E122,F107:M122,N112:R122,S115:U122,V120:Z122))</f>
        <v>0.50800000000000001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K125" s="15" t="s">
        <v>37</v>
      </c>
    </row>
    <row r="127" spans="1:29" x14ac:dyDescent="0.3">
      <c r="A127" s="1" t="s">
        <v>9</v>
      </c>
      <c r="B127" s="10"/>
      <c r="C127" s="1">
        <v>1</v>
      </c>
      <c r="D127" s="1">
        <v>4</v>
      </c>
      <c r="E127" s="1">
        <v>7</v>
      </c>
      <c r="F127" s="1">
        <v>14</v>
      </c>
      <c r="G127" s="1">
        <v>15</v>
      </c>
      <c r="H127" s="1">
        <v>17</v>
      </c>
      <c r="I127" s="1">
        <v>18</v>
      </c>
      <c r="J127" s="1">
        <v>19</v>
      </c>
      <c r="K127" s="1">
        <v>21</v>
      </c>
      <c r="L127" s="1">
        <v>22</v>
      </c>
      <c r="M127" s="1">
        <v>23</v>
      </c>
      <c r="N127" s="1">
        <v>27</v>
      </c>
      <c r="O127" s="1">
        <v>29</v>
      </c>
      <c r="P127" s="1">
        <v>31</v>
      </c>
      <c r="Q127" s="1">
        <v>32</v>
      </c>
      <c r="R127" s="1">
        <v>33</v>
      </c>
      <c r="S127" s="1">
        <v>38</v>
      </c>
      <c r="T127" s="1">
        <v>39</v>
      </c>
      <c r="U127" s="1">
        <v>40</v>
      </c>
      <c r="V127" s="1">
        <v>44</v>
      </c>
      <c r="W127" s="1">
        <v>46</v>
      </c>
      <c r="X127" s="1">
        <v>48</v>
      </c>
      <c r="Y127" s="1">
        <v>49</v>
      </c>
      <c r="Z127" s="1">
        <v>50</v>
      </c>
      <c r="AA127" s="1">
        <v>55</v>
      </c>
      <c r="AB127" s="1">
        <v>56</v>
      </c>
      <c r="AC127" s="1">
        <v>57</v>
      </c>
    </row>
    <row r="128" spans="1:29" x14ac:dyDescent="0.3">
      <c r="A128" s="1"/>
      <c r="B128" s="10" t="s">
        <v>36</v>
      </c>
      <c r="C128" s="1">
        <f>C127+1</f>
        <v>2</v>
      </c>
      <c r="D128" s="1">
        <f>D127+1</f>
        <v>5</v>
      </c>
      <c r="E128" s="1">
        <f t="shared" ref="E128:AC128" si="13">E127+1</f>
        <v>8</v>
      </c>
      <c r="F128" s="1">
        <f t="shared" si="13"/>
        <v>15</v>
      </c>
      <c r="G128" s="1">
        <f t="shared" si="13"/>
        <v>16</v>
      </c>
      <c r="H128" s="1">
        <f t="shared" si="13"/>
        <v>18</v>
      </c>
      <c r="I128" s="1">
        <f t="shared" si="13"/>
        <v>19</v>
      </c>
      <c r="J128" s="1">
        <f t="shared" si="13"/>
        <v>20</v>
      </c>
      <c r="K128" s="1">
        <f t="shared" si="13"/>
        <v>22</v>
      </c>
      <c r="L128" s="1">
        <f t="shared" si="13"/>
        <v>23</v>
      </c>
      <c r="M128" s="1">
        <f t="shared" si="13"/>
        <v>24</v>
      </c>
      <c r="N128" s="1">
        <f t="shared" si="13"/>
        <v>28</v>
      </c>
      <c r="O128" s="1">
        <f t="shared" si="13"/>
        <v>30</v>
      </c>
      <c r="P128" s="1">
        <f t="shared" si="13"/>
        <v>32</v>
      </c>
      <c r="Q128" s="1">
        <f t="shared" si="13"/>
        <v>33</v>
      </c>
      <c r="R128" s="1">
        <f t="shared" si="13"/>
        <v>34</v>
      </c>
      <c r="S128" s="1">
        <f t="shared" si="13"/>
        <v>39</v>
      </c>
      <c r="T128" s="1">
        <f t="shared" si="13"/>
        <v>40</v>
      </c>
      <c r="U128" s="1">
        <f t="shared" si="13"/>
        <v>41</v>
      </c>
      <c r="V128" s="1">
        <f t="shared" si="13"/>
        <v>45</v>
      </c>
      <c r="W128" s="1">
        <f t="shared" si="13"/>
        <v>47</v>
      </c>
      <c r="X128" s="1">
        <f t="shared" si="13"/>
        <v>49</v>
      </c>
      <c r="Y128" s="1">
        <f t="shared" si="13"/>
        <v>50</v>
      </c>
      <c r="Z128" s="1">
        <f t="shared" si="13"/>
        <v>51</v>
      </c>
      <c r="AA128" s="1">
        <f t="shared" si="13"/>
        <v>56</v>
      </c>
      <c r="AB128" s="1">
        <f t="shared" si="13"/>
        <v>57</v>
      </c>
      <c r="AC128" s="1">
        <f t="shared" si="13"/>
        <v>58</v>
      </c>
    </row>
    <row r="129" spans="1:29" x14ac:dyDescent="0.3">
      <c r="A129" s="1">
        <v>59</v>
      </c>
      <c r="B129" s="10">
        <f t="shared" ref="B129:B155" si="14">A129+1</f>
        <v>60</v>
      </c>
      <c r="C129" s="1">
        <v>0</v>
      </c>
      <c r="D129" s="1">
        <v>-2.3E-2</v>
      </c>
      <c r="E129" s="1">
        <v>-7.0000000000000001E-3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-1E-3</v>
      </c>
      <c r="M129" s="1">
        <v>0</v>
      </c>
      <c r="N129" s="1">
        <v>-2E-3</v>
      </c>
      <c r="O129" s="1">
        <v>-2E-3</v>
      </c>
      <c r="P129" s="1">
        <v>0</v>
      </c>
      <c r="Q129" s="1">
        <v>0</v>
      </c>
      <c r="R129" s="1">
        <v>0</v>
      </c>
      <c r="S129" s="1">
        <v>-2E-3</v>
      </c>
      <c r="T129" s="1">
        <v>0</v>
      </c>
      <c r="U129" s="1">
        <v>-2E-3</v>
      </c>
      <c r="V129" s="1">
        <v>7.0000000000000001E-3</v>
      </c>
      <c r="W129" s="1">
        <v>-1E-3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</row>
    <row r="130" spans="1:29" x14ac:dyDescent="0.3">
      <c r="A130" s="1">
        <v>62</v>
      </c>
      <c r="B130" s="10">
        <f t="shared" si="14"/>
        <v>63</v>
      </c>
      <c r="C130" s="1">
        <v>1E-3</v>
      </c>
      <c r="D130" s="1">
        <v>-1.7000000000000001E-2</v>
      </c>
      <c r="E130" s="1">
        <v>2E-3</v>
      </c>
      <c r="F130" s="1">
        <v>-3.0000000000000001E-3</v>
      </c>
      <c r="G130" s="1">
        <v>3.0000000000000001E-3</v>
      </c>
      <c r="H130" s="1">
        <v>4.0000000000000001E-3</v>
      </c>
      <c r="I130" s="1">
        <v>1E-3</v>
      </c>
      <c r="J130" s="1">
        <v>0</v>
      </c>
      <c r="K130" s="1">
        <v>3.0000000000000001E-3</v>
      </c>
      <c r="L130" s="1">
        <v>-7.8E-2</v>
      </c>
      <c r="M130" s="1">
        <v>-6.0000000000000001E-3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5.0000000000000001E-3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</row>
    <row r="131" spans="1:29" x14ac:dyDescent="0.3">
      <c r="A131" s="1">
        <v>65</v>
      </c>
      <c r="B131" s="10">
        <f t="shared" si="14"/>
        <v>66</v>
      </c>
      <c r="C131" s="1">
        <v>-1.0999999999999999E-2</v>
      </c>
      <c r="D131" s="1">
        <v>-1.9E-2</v>
      </c>
      <c r="E131" s="1">
        <v>-8.9999999999999993E-3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-1E-3</v>
      </c>
      <c r="M131" s="1">
        <v>-1E-3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-1.4999999999999999E-2</v>
      </c>
      <c r="W131" s="1">
        <v>0</v>
      </c>
      <c r="X131" s="1">
        <v>-1E-3</v>
      </c>
      <c r="Y131" s="1">
        <v>0</v>
      </c>
      <c r="Z131" s="1">
        <v>-1E-3</v>
      </c>
      <c r="AA131" s="1">
        <v>0</v>
      </c>
      <c r="AB131" s="1">
        <v>0</v>
      </c>
      <c r="AC131" s="1">
        <v>0</v>
      </c>
    </row>
    <row r="132" spans="1:29" x14ac:dyDescent="0.3">
      <c r="A132" s="1">
        <v>72</v>
      </c>
      <c r="B132" s="10">
        <f t="shared" si="14"/>
        <v>73</v>
      </c>
      <c r="C132" s="1">
        <v>0</v>
      </c>
      <c r="D132" s="1">
        <v>0</v>
      </c>
      <c r="E132" s="1">
        <v>0</v>
      </c>
      <c r="F132" s="1">
        <v>-0.16700000000000001</v>
      </c>
      <c r="G132" s="1">
        <v>-1.7000000000000001E-2</v>
      </c>
      <c r="H132" s="1">
        <v>0</v>
      </c>
      <c r="I132" s="1">
        <v>0</v>
      </c>
      <c r="J132" s="1">
        <v>-1E-3</v>
      </c>
      <c r="K132" s="1">
        <v>0</v>
      </c>
      <c r="L132" s="1">
        <v>2E-3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</row>
    <row r="133" spans="1:29" x14ac:dyDescent="0.3">
      <c r="A133" s="1">
        <v>73</v>
      </c>
      <c r="B133" s="10">
        <f t="shared" si="14"/>
        <v>74</v>
      </c>
      <c r="C133" s="1">
        <v>0</v>
      </c>
      <c r="D133" s="1">
        <v>0</v>
      </c>
      <c r="E133" s="1">
        <v>-1E-3</v>
      </c>
      <c r="F133" s="1">
        <v>-1.2999999999999999E-2</v>
      </c>
      <c r="G133" s="1">
        <v>1E-3</v>
      </c>
      <c r="H133" s="1">
        <v>0</v>
      </c>
      <c r="I133" s="1">
        <v>0</v>
      </c>
      <c r="J133" s="1">
        <v>3.0000000000000001E-3</v>
      </c>
      <c r="K133" s="1">
        <v>0</v>
      </c>
      <c r="L133" s="1">
        <v>-4.0000000000000001E-3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</row>
    <row r="134" spans="1:29" x14ac:dyDescent="0.3">
      <c r="A134" s="1">
        <v>75</v>
      </c>
      <c r="B134" s="10">
        <f t="shared" si="14"/>
        <v>76</v>
      </c>
      <c r="C134" s="1">
        <v>0</v>
      </c>
      <c r="D134" s="1">
        <v>0</v>
      </c>
      <c r="E134" s="1">
        <v>0</v>
      </c>
      <c r="F134" s="1">
        <v>-1E-3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</row>
    <row r="135" spans="1:29" x14ac:dyDescent="0.3">
      <c r="A135" s="1">
        <v>76</v>
      </c>
      <c r="B135" s="10">
        <f t="shared" si="14"/>
        <v>77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</row>
    <row r="136" spans="1:29" x14ac:dyDescent="0.3">
      <c r="A136" s="1">
        <v>77</v>
      </c>
      <c r="B136" s="10">
        <f t="shared" si="14"/>
        <v>78</v>
      </c>
      <c r="C136" s="1">
        <v>0</v>
      </c>
      <c r="D136" s="1">
        <v>0</v>
      </c>
      <c r="E136" s="1">
        <v>-1E-3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</row>
    <row r="137" spans="1:29" x14ac:dyDescent="0.3">
      <c r="A137" s="1">
        <v>79</v>
      </c>
      <c r="B137" s="10">
        <f t="shared" si="14"/>
        <v>80</v>
      </c>
      <c r="C137" s="1">
        <v>0</v>
      </c>
      <c r="D137" s="1">
        <v>-1E-3</v>
      </c>
      <c r="E137" s="1">
        <v>-6.5000000000000002E-2</v>
      </c>
      <c r="F137" s="1">
        <v>-0.02</v>
      </c>
      <c r="G137" s="1">
        <v>-5.0000000000000001E-3</v>
      </c>
      <c r="H137" s="1">
        <v>-1E-3</v>
      </c>
      <c r="I137" s="1">
        <v>0</v>
      </c>
      <c r="J137" s="1">
        <v>3.0000000000000001E-3</v>
      </c>
      <c r="K137" s="1">
        <v>-1E-3</v>
      </c>
      <c r="L137" s="1">
        <v>1E-3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</row>
    <row r="138" spans="1:29" x14ac:dyDescent="0.3">
      <c r="A138" s="1">
        <v>80</v>
      </c>
      <c r="B138" s="10">
        <f t="shared" si="14"/>
        <v>81</v>
      </c>
      <c r="C138" s="1">
        <v>0</v>
      </c>
      <c r="D138" s="1">
        <v>-1E-3</v>
      </c>
      <c r="E138" s="1">
        <v>-6.0000000000000001E-3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</row>
    <row r="139" spans="1:29" x14ac:dyDescent="0.3">
      <c r="A139" s="1">
        <v>81</v>
      </c>
      <c r="B139" s="10">
        <f t="shared" si="14"/>
        <v>82</v>
      </c>
      <c r="C139" s="1">
        <v>0</v>
      </c>
      <c r="D139" s="1">
        <v>0</v>
      </c>
      <c r="E139" s="1">
        <v>-4.0000000000000001E-3</v>
      </c>
      <c r="F139" s="1">
        <v>8.9999999999999993E-3</v>
      </c>
      <c r="G139" s="1">
        <v>-1E-3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1E-3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</row>
    <row r="140" spans="1:29" x14ac:dyDescent="0.3">
      <c r="A140" s="1">
        <v>85</v>
      </c>
      <c r="B140" s="10">
        <f t="shared" si="14"/>
        <v>86</v>
      </c>
      <c r="C140" s="1">
        <v>2E-3</v>
      </c>
      <c r="D140" s="1">
        <v>-2.7E-2</v>
      </c>
      <c r="E140" s="1">
        <v>3.0000000000000001E-3</v>
      </c>
      <c r="F140" s="1">
        <v>6.0000000000000001E-3</v>
      </c>
      <c r="G140" s="1">
        <v>-2E-3</v>
      </c>
      <c r="H140" s="1">
        <v>8.0000000000000002E-3</v>
      </c>
      <c r="I140" s="1">
        <v>-2E-3</v>
      </c>
      <c r="J140" s="1">
        <v>2E-3</v>
      </c>
      <c r="K140" s="1">
        <v>-0.03</v>
      </c>
      <c r="L140" s="1">
        <v>3.0000000000000001E-3</v>
      </c>
      <c r="M140" s="1">
        <v>0.02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</row>
    <row r="141" spans="1:29" x14ac:dyDescent="0.3">
      <c r="A141" s="1">
        <v>87</v>
      </c>
      <c r="B141" s="10">
        <f t="shared" si="14"/>
        <v>88</v>
      </c>
      <c r="C141" s="1">
        <v>-1E-3</v>
      </c>
      <c r="D141" s="1">
        <v>6.0000000000000001E-3</v>
      </c>
      <c r="E141" s="1">
        <v>0</v>
      </c>
      <c r="F141" s="1">
        <v>-1E-3</v>
      </c>
      <c r="G141" s="1">
        <v>1E-3</v>
      </c>
      <c r="H141" s="1">
        <v>-4.0000000000000001E-3</v>
      </c>
      <c r="I141" s="1">
        <v>1E-3</v>
      </c>
      <c r="J141" s="1">
        <v>-3.0000000000000001E-3</v>
      </c>
      <c r="K141" s="1">
        <v>-8.9999999999999993E-3</v>
      </c>
      <c r="L141" s="1">
        <v>-1E-3</v>
      </c>
      <c r="M141" s="1">
        <v>1E-3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</row>
    <row r="142" spans="1:29" x14ac:dyDescent="0.3">
      <c r="A142" s="1">
        <v>89</v>
      </c>
      <c r="B142" s="10">
        <f t="shared" si="14"/>
        <v>90</v>
      </c>
      <c r="C142" s="1">
        <v>0</v>
      </c>
      <c r="D142" s="1">
        <v>1E-3</v>
      </c>
      <c r="E142" s="1">
        <v>0</v>
      </c>
      <c r="F142" s="1">
        <v>0</v>
      </c>
      <c r="G142" s="1">
        <v>-1E-3</v>
      </c>
      <c r="H142" s="1">
        <v>0</v>
      </c>
      <c r="I142" s="1">
        <v>0</v>
      </c>
      <c r="J142" s="1">
        <v>1E-3</v>
      </c>
      <c r="K142" s="1">
        <v>-2.4E-2</v>
      </c>
      <c r="L142" s="1">
        <v>0</v>
      </c>
      <c r="M142" s="1">
        <v>-5.0000000000000001E-3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</row>
    <row r="143" spans="1:29" x14ac:dyDescent="0.3">
      <c r="A143" s="1">
        <v>90</v>
      </c>
      <c r="B143" s="10">
        <f t="shared" si="14"/>
        <v>91</v>
      </c>
      <c r="C143" s="1">
        <v>0</v>
      </c>
      <c r="D143" s="1">
        <v>-1E-3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-1.7999999999999999E-2</v>
      </c>
      <c r="L143" s="1">
        <v>-2E-3</v>
      </c>
      <c r="M143" s="1">
        <v>5.0000000000000001E-3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</row>
    <row r="144" spans="1:29" x14ac:dyDescent="0.3">
      <c r="A144" s="1">
        <v>91</v>
      </c>
      <c r="B144" s="10">
        <f t="shared" si="14"/>
        <v>92</v>
      </c>
      <c r="C144" s="1">
        <v>0</v>
      </c>
      <c r="D144" s="1">
        <v>0</v>
      </c>
      <c r="E144" s="1">
        <v>0</v>
      </c>
      <c r="F144" s="1">
        <v>1E-3</v>
      </c>
      <c r="G144" s="1">
        <v>-2E-3</v>
      </c>
      <c r="H144" s="1">
        <v>0</v>
      </c>
      <c r="I144" s="1">
        <v>0</v>
      </c>
      <c r="J144" s="1">
        <v>1E-3</v>
      </c>
      <c r="K144" s="1">
        <v>-0.19700000000000001</v>
      </c>
      <c r="L144" s="1">
        <v>-8.0000000000000002E-3</v>
      </c>
      <c r="M144" s="1">
        <v>-1.2E-2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</row>
    <row r="145" spans="1:29" x14ac:dyDescent="0.3">
      <c r="A145" s="1">
        <v>96</v>
      </c>
      <c r="B145" s="10">
        <f t="shared" si="14"/>
        <v>97</v>
      </c>
      <c r="C145" s="1">
        <v>1E-3</v>
      </c>
      <c r="D145" s="1">
        <v>8.9999999999999993E-3</v>
      </c>
      <c r="E145" s="1">
        <v>0</v>
      </c>
      <c r="F145" s="1">
        <v>0</v>
      </c>
      <c r="G145" s="1">
        <v>1E-3</v>
      </c>
      <c r="H145" s="1">
        <v>-8.9999999999999993E-3</v>
      </c>
      <c r="I145" s="1">
        <v>-2.5000000000000001E-2</v>
      </c>
      <c r="J145" s="1">
        <v>-7.1999999999999995E-2</v>
      </c>
      <c r="K145" s="1">
        <v>0</v>
      </c>
      <c r="L145" s="1">
        <v>0</v>
      </c>
      <c r="M145" s="1">
        <v>1E-3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</row>
    <row r="146" spans="1:29" x14ac:dyDescent="0.3">
      <c r="A146" s="1">
        <v>97</v>
      </c>
      <c r="B146" s="10">
        <f t="shared" si="14"/>
        <v>98</v>
      </c>
      <c r="C146" s="1">
        <v>1E-3</v>
      </c>
      <c r="D146" s="1">
        <v>-3.0000000000000001E-3</v>
      </c>
      <c r="E146" s="1">
        <v>1E-3</v>
      </c>
      <c r="F146" s="1">
        <v>0</v>
      </c>
      <c r="G146" s="1">
        <v>0</v>
      </c>
      <c r="H146" s="1">
        <v>0</v>
      </c>
      <c r="I146" s="1">
        <v>-5.0000000000000001E-3</v>
      </c>
      <c r="J146" s="1">
        <v>-3.0000000000000001E-3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</row>
    <row r="147" spans="1:29" x14ac:dyDescent="0.3">
      <c r="A147" s="1">
        <v>98</v>
      </c>
      <c r="B147" s="10">
        <f t="shared" si="14"/>
        <v>99</v>
      </c>
      <c r="C147" s="1">
        <v>3.0000000000000001E-3</v>
      </c>
      <c r="D147" s="1">
        <v>4.5999999999999999E-2</v>
      </c>
      <c r="E147" s="1">
        <v>3.0000000000000001E-3</v>
      </c>
      <c r="F147" s="1">
        <v>1E-3</v>
      </c>
      <c r="G147" s="1">
        <v>1E-3</v>
      </c>
      <c r="H147" s="1">
        <v>2E-3</v>
      </c>
      <c r="I147" s="1">
        <v>-6.0000000000000001E-3</v>
      </c>
      <c r="J147" s="1">
        <v>-1.2E-2</v>
      </c>
      <c r="K147" s="1">
        <v>0</v>
      </c>
      <c r="L147" s="1">
        <v>0</v>
      </c>
      <c r="M147" s="1">
        <v>0</v>
      </c>
      <c r="N147" s="1">
        <v>-1E-3</v>
      </c>
      <c r="O147" s="1">
        <v>1E-3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</row>
    <row r="148" spans="1:29" x14ac:dyDescent="0.3">
      <c r="A148" s="1">
        <v>102</v>
      </c>
      <c r="B148" s="10">
        <f t="shared" si="14"/>
        <v>103</v>
      </c>
      <c r="C148" s="1">
        <v>-2E-3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-4.0000000000000001E-3</v>
      </c>
      <c r="O148" s="1">
        <v>1E-3</v>
      </c>
      <c r="P148" s="1">
        <v>1E-3</v>
      </c>
      <c r="Q148" s="1">
        <v>0</v>
      </c>
      <c r="R148" s="1">
        <v>-2E-3</v>
      </c>
      <c r="S148" s="1">
        <v>3.0000000000000001E-3</v>
      </c>
      <c r="T148" s="1">
        <v>2E-3</v>
      </c>
      <c r="U148" s="1">
        <v>2E-3</v>
      </c>
      <c r="V148" s="1">
        <v>-3.5000000000000003E-2</v>
      </c>
      <c r="W148" s="1">
        <v>-1E-3</v>
      </c>
      <c r="X148" s="1">
        <v>5.0000000000000001E-3</v>
      </c>
      <c r="Y148" s="1">
        <v>4.0000000000000001E-3</v>
      </c>
      <c r="Z148" s="1">
        <v>1E-3</v>
      </c>
      <c r="AA148" s="1">
        <v>0</v>
      </c>
      <c r="AB148" s="1">
        <v>0</v>
      </c>
      <c r="AC148" s="1">
        <v>0</v>
      </c>
    </row>
    <row r="149" spans="1:29" x14ac:dyDescent="0.3">
      <c r="A149" s="1">
        <v>104</v>
      </c>
      <c r="B149" s="10">
        <f t="shared" si="14"/>
        <v>105</v>
      </c>
      <c r="C149" s="1">
        <v>-7.0000000000000001E-3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1.0999999999999999E-2</v>
      </c>
      <c r="P149" s="1">
        <v>7.0000000000000001E-3</v>
      </c>
      <c r="Q149" s="1">
        <v>-5.0000000000000001E-3</v>
      </c>
      <c r="R149" s="1">
        <v>-0.01</v>
      </c>
      <c r="S149" s="1">
        <v>-1E-3</v>
      </c>
      <c r="T149" s="1">
        <v>0</v>
      </c>
      <c r="U149" s="1">
        <v>0</v>
      </c>
      <c r="V149" s="1">
        <v>-0.02</v>
      </c>
      <c r="W149" s="1">
        <v>4.0000000000000001E-3</v>
      </c>
      <c r="X149" s="1">
        <v>0</v>
      </c>
      <c r="Y149" s="1">
        <v>0</v>
      </c>
      <c r="Z149" s="1">
        <v>1E-3</v>
      </c>
      <c r="AA149" s="1">
        <v>0</v>
      </c>
      <c r="AB149" s="1">
        <v>0</v>
      </c>
      <c r="AC149" s="1">
        <v>0</v>
      </c>
    </row>
    <row r="150" spans="1:29" x14ac:dyDescent="0.3">
      <c r="A150" s="1">
        <v>106</v>
      </c>
      <c r="B150" s="10">
        <f t="shared" si="14"/>
        <v>107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-6.0000000000000001E-3</v>
      </c>
      <c r="P150" s="1">
        <v>-1.0999999999999999E-2</v>
      </c>
      <c r="Q150" s="1">
        <v>4.0000000000000001E-3</v>
      </c>
      <c r="R150" s="1">
        <v>-3.0000000000000001E-3</v>
      </c>
      <c r="S150" s="1">
        <v>1E-3</v>
      </c>
      <c r="T150" s="1">
        <v>0</v>
      </c>
      <c r="U150" s="1">
        <v>1E-3</v>
      </c>
      <c r="V150" s="1">
        <v>2E-3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</row>
    <row r="151" spans="1:29" x14ac:dyDescent="0.3">
      <c r="A151" s="1">
        <v>107</v>
      </c>
      <c r="B151" s="10">
        <f t="shared" si="14"/>
        <v>108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-2E-3</v>
      </c>
      <c r="O151" s="1">
        <v>-8.9999999999999993E-3</v>
      </c>
      <c r="P151" s="1">
        <v>-8.2000000000000003E-2</v>
      </c>
      <c r="Q151" s="1">
        <v>-4.0000000000000001E-3</v>
      </c>
      <c r="R151" s="1">
        <v>-0.31900000000000001</v>
      </c>
      <c r="S151" s="1">
        <v>0</v>
      </c>
      <c r="T151" s="1">
        <v>0</v>
      </c>
      <c r="U151" s="1">
        <v>-1E-3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</row>
    <row r="152" spans="1:29" x14ac:dyDescent="0.3">
      <c r="A152" s="1">
        <v>108</v>
      </c>
      <c r="B152" s="10">
        <f t="shared" si="14"/>
        <v>109</v>
      </c>
      <c r="C152" s="1">
        <v>1E-3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2E-3</v>
      </c>
      <c r="O152" s="1">
        <v>8.0000000000000002E-3</v>
      </c>
      <c r="P152" s="1">
        <v>0</v>
      </c>
      <c r="Q152" s="1">
        <v>-1.2E-2</v>
      </c>
      <c r="R152" s="1">
        <v>-0.08</v>
      </c>
      <c r="S152" s="1">
        <v>1E-3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</row>
    <row r="153" spans="1:29" x14ac:dyDescent="0.3">
      <c r="A153" s="1">
        <v>113</v>
      </c>
      <c r="B153" s="10">
        <f t="shared" si="14"/>
        <v>114</v>
      </c>
      <c r="C153" s="1">
        <v>-3.0000000000000001E-3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1E-3</v>
      </c>
      <c r="O153" s="1">
        <v>0</v>
      </c>
      <c r="P153" s="1">
        <v>0</v>
      </c>
      <c r="Q153" s="1">
        <v>1E-3</v>
      </c>
      <c r="R153" s="1">
        <v>-2E-3</v>
      </c>
      <c r="S153" s="1">
        <v>0</v>
      </c>
      <c r="T153" s="1">
        <v>0</v>
      </c>
      <c r="U153" s="1">
        <v>0</v>
      </c>
      <c r="V153" s="1">
        <v>0</v>
      </c>
      <c r="W153" s="1">
        <v>1.4999999999999999E-2</v>
      </c>
      <c r="X153" s="1">
        <v>2.1999999999999999E-2</v>
      </c>
      <c r="Y153" s="1">
        <v>-8.9999999999999993E-3</v>
      </c>
      <c r="Z153" s="1">
        <v>-6.0000000000000001E-3</v>
      </c>
      <c r="AA153" s="1">
        <v>0</v>
      </c>
      <c r="AB153" s="1">
        <v>-1E-3</v>
      </c>
      <c r="AC153" s="1">
        <v>-1E-3</v>
      </c>
    </row>
    <row r="154" spans="1:29" x14ac:dyDescent="0.3">
      <c r="A154" s="1">
        <v>114</v>
      </c>
      <c r="B154" s="10">
        <f t="shared" si="14"/>
        <v>115</v>
      </c>
      <c r="C154" s="1">
        <v>-1E-3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4.0000000000000001E-3</v>
      </c>
      <c r="O154" s="1">
        <v>-1E-3</v>
      </c>
      <c r="P154" s="1">
        <v>0</v>
      </c>
      <c r="Q154" s="1">
        <v>1E-3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-2E-3</v>
      </c>
      <c r="X154" s="1">
        <v>-5.0000000000000001E-3</v>
      </c>
      <c r="Y154" s="1">
        <v>-1.2999999999999999E-2</v>
      </c>
      <c r="Z154" s="1">
        <v>-0.13700000000000001</v>
      </c>
      <c r="AA154" s="1">
        <v>0</v>
      </c>
      <c r="AB154" s="1">
        <v>-3.0000000000000001E-3</v>
      </c>
      <c r="AC154" s="1">
        <v>-1E-3</v>
      </c>
    </row>
    <row r="155" spans="1:29" x14ac:dyDescent="0.3">
      <c r="A155" s="1">
        <v>115</v>
      </c>
      <c r="B155" s="10">
        <f t="shared" si="14"/>
        <v>116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1E-3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-2E-3</v>
      </c>
      <c r="X155" s="1">
        <v>1E-3</v>
      </c>
      <c r="Y155" s="1">
        <v>1E-3</v>
      </c>
      <c r="Z155" s="1">
        <v>-3.0000000000000001E-3</v>
      </c>
      <c r="AA155" s="1">
        <v>0</v>
      </c>
      <c r="AB155" s="1">
        <v>-1E-3</v>
      </c>
      <c r="AC155" s="1">
        <v>0</v>
      </c>
    </row>
    <row r="156" spans="1:29" x14ac:dyDescent="0.3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H157" s="1"/>
      <c r="I157" s="53" t="s">
        <v>91</v>
      </c>
      <c r="J157" s="4">
        <f>MAX(ABS(MIN(C129:AC155)),MAX(C129:AC155))</f>
        <v>0.31900000000000001</v>
      </c>
      <c r="K157" s="1"/>
      <c r="L157" s="1"/>
      <c r="M157" s="1"/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3" t="s">
        <v>11</v>
      </c>
      <c r="C158" s="1"/>
      <c r="D158" s="1"/>
      <c r="E158" s="1"/>
      <c r="F158" s="1"/>
      <c r="K158" s="15"/>
    </row>
    <row r="159" spans="1:29" x14ac:dyDescent="0.3">
      <c r="A159" s="22" t="s">
        <v>12</v>
      </c>
      <c r="B159" s="5" t="s">
        <v>13</v>
      </c>
      <c r="C159" s="16" t="s">
        <v>14</v>
      </c>
      <c r="D159" s="16" t="s">
        <v>15</v>
      </c>
      <c r="E159" s="16" t="s">
        <v>16</v>
      </c>
      <c r="F159" s="19"/>
    </row>
    <row r="160" spans="1:29" x14ac:dyDescent="0.3">
      <c r="A160" s="22">
        <f>AVERAGE(F67,F100)</f>
        <v>-9.2289999999999992</v>
      </c>
      <c r="B160" s="5">
        <f>AVERAGE(H69,H70,I70,H102,H103,I103)</f>
        <v>-12.744666666666667</v>
      </c>
      <c r="C160" s="16">
        <f>AVERAGE(K72,K73,L73,K105,K106,L106)</f>
        <v>-12.944666666666668</v>
      </c>
      <c r="D160" s="16">
        <f>AVERAGE(P77,P78,Q78,X85,X86,Y86,P110,P111,Q111,X118,X119,Y119)</f>
        <v>-13.080833333333331</v>
      </c>
      <c r="E160" s="16">
        <f>AVERAGE(S80,S81,T81,AA88,AA89,AB89,S113,S114,T114,AA121,AA122,AB122)</f>
        <v>-10.579333333333333</v>
      </c>
      <c r="F160" s="1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3" t="s">
        <v>17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26" t="s">
        <v>18</v>
      </c>
      <c r="B163" s="25" t="s">
        <v>19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26">
        <f>AVERAGE(N75,V83,N108,V116)</f>
        <v>6.4390000000000001</v>
      </c>
      <c r="B164" s="25">
        <f>AVERAGE(W117:W119,O109:O111,W84:W86,O76:O78)</f>
        <v>7.2762500000000001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1" t="s">
        <v>20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29" t="s">
        <v>21</v>
      </c>
      <c r="B167" s="31" t="s">
        <v>22</v>
      </c>
      <c r="C167" s="33" t="s">
        <v>23</v>
      </c>
      <c r="D167" s="33" t="s">
        <v>24</v>
      </c>
      <c r="E167" s="33" t="s">
        <v>25</v>
      </c>
      <c r="F167" s="32" t="s">
        <v>38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29">
        <f>AVERAGE(C64,C65,C97:C98)</f>
        <v>0.79725000000000001</v>
      </c>
      <c r="B168" s="31">
        <f>AVERAGE(D65,D98)</f>
        <v>0.88749999999999996</v>
      </c>
      <c r="C168" s="33">
        <f>AVERAGE(F68:F70,F101:F103,G71:G73,G104:G106)</f>
        <v>0.12633333333333333</v>
      </c>
      <c r="D168" s="33">
        <f>AVERAGE(F71:F73,G68:G70,F104:F106,G101:G103)</f>
        <v>-9.3666666666666662E-2</v>
      </c>
      <c r="E168" s="33">
        <f>AVERAGE(H71:J73,H104:J106)</f>
        <v>0.24566666666666664</v>
      </c>
      <c r="F168" s="35">
        <f>AVERAGE(N76:N78,V84:V86,N109:N111,V117:V119)</f>
        <v>-0.23083333333333336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67B09-2D0D-4657-97DF-D91B1E19E7F2}">
  <dimension ref="A1:AC168"/>
  <sheetViews>
    <sheetView topLeftCell="A61" workbookViewId="0">
      <selection activeCell="B91" sqref="A91:B91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9">
        <v>1</v>
      </c>
      <c r="B3" s="9">
        <f>A3+1</f>
        <v>2</v>
      </c>
      <c r="C3" s="4">
        <v>22.690999999999999</v>
      </c>
      <c r="D3" s="4">
        <f>AVERAGE(C3,C31)</f>
        <v>22.61</v>
      </c>
      <c r="E3" s="4">
        <f>AVERAGE(C3,C31)</f>
        <v>22.61</v>
      </c>
      <c r="F3" s="4">
        <f>31.732-D3</f>
        <v>9.1219999999999999</v>
      </c>
      <c r="G3" s="4">
        <f>31.732-E3</f>
        <v>9.1219999999999999</v>
      </c>
      <c r="H3" s="40">
        <v>8.2200000000000006</v>
      </c>
      <c r="I3" s="39">
        <v>8.2899999999999991</v>
      </c>
      <c r="J3" s="7">
        <f t="shared" ref="J3:J16" si="0">D3*(-0.9532)+29.929</f>
        <v>8.3771479999999983</v>
      </c>
      <c r="K3" s="7">
        <f t="shared" ref="K3:K16" si="1">E3*(-0.9704)+30.4</f>
        <v>8.4592559999999999</v>
      </c>
      <c r="L3" s="8"/>
      <c r="M3" s="8"/>
      <c r="N3" s="9">
        <v>0</v>
      </c>
      <c r="O3" s="9">
        <f>N3+1</f>
        <v>1</v>
      </c>
      <c r="P3" s="4">
        <v>44.088999999999999</v>
      </c>
      <c r="Q3" s="4">
        <f>AVERAGE(P3,P25)</f>
        <v>43.464500000000001</v>
      </c>
      <c r="R3" s="4">
        <f>190.298-Q3</f>
        <v>146.83350000000002</v>
      </c>
      <c r="S3" s="40">
        <v>129.679</v>
      </c>
      <c r="T3" s="6">
        <f t="shared" ref="T3:T17" si="2">Q3*(-0.9323)+170.78</f>
        <v>130.25804664999998</v>
      </c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">
      <c r="A4" s="9">
        <v>4</v>
      </c>
      <c r="B4" s="9">
        <f t="shared" ref="B4:B57" si="3">A4+1</f>
        <v>5</v>
      </c>
      <c r="C4" s="4">
        <v>23.24</v>
      </c>
      <c r="D4" s="4">
        <f>AVERAGE(C4:C5,C32,C33)</f>
        <v>22.993249999999996</v>
      </c>
      <c r="E4" s="4">
        <f>AVERAGE(C4:C5,C32,C33)</f>
        <v>22.993249999999996</v>
      </c>
      <c r="F4" s="4">
        <f>31.732-D4</f>
        <v>8.7387500000000031</v>
      </c>
      <c r="G4" s="4">
        <f t="shared" ref="G4:G19" si="4">31.732-E4</f>
        <v>8.7387500000000031</v>
      </c>
      <c r="H4" s="40">
        <v>8.19</v>
      </c>
      <c r="I4" s="39">
        <v>8.2899999999999991</v>
      </c>
      <c r="J4" s="7">
        <f t="shared" si="0"/>
        <v>8.0118341000000015</v>
      </c>
      <c r="K4" s="7">
        <f t="shared" si="1"/>
        <v>8.087350200000003</v>
      </c>
      <c r="L4" s="8"/>
      <c r="M4" s="8"/>
      <c r="N4" s="9">
        <v>2</v>
      </c>
      <c r="O4" s="9">
        <f t="shared" ref="O4:O45" si="5">N4+1</f>
        <v>3</v>
      </c>
      <c r="P4" s="4">
        <v>42.939</v>
      </c>
      <c r="Q4" s="4">
        <f>AVERAGE(P4,P8,P26,P30)</f>
        <v>39.974499999999999</v>
      </c>
      <c r="R4" s="4">
        <f t="shared" ref="R4:R18" si="6">190.298-Q4</f>
        <v>150.3235</v>
      </c>
      <c r="S4" s="40">
        <v>134.90299999999999</v>
      </c>
      <c r="T4" s="6">
        <f t="shared" si="2"/>
        <v>133.51177365000001</v>
      </c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9">
        <v>7</v>
      </c>
      <c r="B5" s="9">
        <f t="shared" si="3"/>
        <v>8</v>
      </c>
      <c r="C5" s="4">
        <v>22.716999999999999</v>
      </c>
      <c r="D5" s="4"/>
      <c r="E5" s="4"/>
      <c r="F5" s="4"/>
      <c r="G5" s="4"/>
      <c r="H5" s="40"/>
      <c r="I5" s="39"/>
      <c r="J5" s="7"/>
      <c r="K5" s="7"/>
      <c r="L5" s="8"/>
      <c r="M5" s="8"/>
      <c r="N5" s="9">
        <v>3</v>
      </c>
      <c r="O5" s="9">
        <f t="shared" si="5"/>
        <v>4</v>
      </c>
      <c r="P5" s="4">
        <v>45.969000000000001</v>
      </c>
      <c r="Q5" s="4">
        <f>AVERAGE(P5,P7,P27,P29)</f>
        <v>44.067749999999997</v>
      </c>
      <c r="R5" s="4">
        <f t="shared" si="6"/>
        <v>146.23025000000001</v>
      </c>
      <c r="S5" s="40">
        <v>129.083</v>
      </c>
      <c r="T5" s="6">
        <f t="shared" si="2"/>
        <v>129.695636675</v>
      </c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9">
        <v>14</v>
      </c>
      <c r="B6" s="9">
        <f t="shared" si="3"/>
        <v>15</v>
      </c>
      <c r="C6" s="4">
        <v>26.997</v>
      </c>
      <c r="D6" s="4">
        <f>AVERAGE(C6,C34)</f>
        <v>26.922000000000001</v>
      </c>
      <c r="E6" s="4">
        <f>AVERAGE(C6,C7,C34,C35)</f>
        <v>26.958750000000002</v>
      </c>
      <c r="F6" s="4">
        <f t="shared" ref="F6:F19" si="7">31.732-D6</f>
        <v>4.8099999999999987</v>
      </c>
      <c r="G6" s="4">
        <f t="shared" si="4"/>
        <v>4.7732499999999973</v>
      </c>
      <c r="H6" s="40">
        <v>4.1900000000000004</v>
      </c>
      <c r="I6" s="39">
        <v>4.16</v>
      </c>
      <c r="J6" s="7">
        <f t="shared" si="0"/>
        <v>4.2669495999999967</v>
      </c>
      <c r="K6" s="7">
        <f t="shared" si="1"/>
        <v>4.2392289999999946</v>
      </c>
      <c r="L6" s="8"/>
      <c r="M6" s="8"/>
      <c r="N6" s="9">
        <v>5</v>
      </c>
      <c r="O6" s="9">
        <f t="shared" si="5"/>
        <v>6</v>
      </c>
      <c r="P6" s="4">
        <v>46.963999999999999</v>
      </c>
      <c r="Q6" s="4">
        <f>AVERAGE(P6,P28)</f>
        <v>47.418999999999997</v>
      </c>
      <c r="R6" s="4">
        <f t="shared" si="6"/>
        <v>142.87900000000002</v>
      </c>
      <c r="S6" s="40">
        <v>128.334</v>
      </c>
      <c r="T6" s="6">
        <f t="shared" si="2"/>
        <v>126.5712663</v>
      </c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">
      <c r="A7" s="9">
        <v>15</v>
      </c>
      <c r="B7" s="9">
        <f t="shared" si="3"/>
        <v>16</v>
      </c>
      <c r="C7" s="4">
        <v>27.015999999999998</v>
      </c>
      <c r="D7" s="4">
        <f>AVERAGE(C7,C35)</f>
        <v>26.9955</v>
      </c>
      <c r="E7" s="4"/>
      <c r="F7" s="4">
        <f t="shared" si="7"/>
        <v>4.7364999999999995</v>
      </c>
      <c r="G7" s="4"/>
      <c r="H7" s="40">
        <v>4.17</v>
      </c>
      <c r="I7" s="39"/>
      <c r="J7" s="7">
        <f t="shared" si="0"/>
        <v>4.1968893999999963</v>
      </c>
      <c r="K7" s="7">
        <f t="shared" si="1"/>
        <v>30.4</v>
      </c>
      <c r="L7" s="8"/>
      <c r="M7" s="8"/>
      <c r="N7" s="9">
        <v>6</v>
      </c>
      <c r="O7" s="9">
        <f t="shared" si="5"/>
        <v>7</v>
      </c>
      <c r="P7" s="4">
        <v>42.162999999999997</v>
      </c>
      <c r="Q7" s="4"/>
      <c r="R7" s="4"/>
      <c r="S7" s="40"/>
      <c r="T7" s="6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">
      <c r="A8" s="9">
        <v>17</v>
      </c>
      <c r="B8" s="9">
        <f t="shared" si="3"/>
        <v>18</v>
      </c>
      <c r="C8" s="4">
        <v>30.01</v>
      </c>
      <c r="D8" s="4">
        <f>AVERAGE(C8:C10,C36:C38)</f>
        <v>29.836666666666662</v>
      </c>
      <c r="E8" s="4">
        <f>AVERAGE(C8:C10,C36:C38)</f>
        <v>29.836666666666662</v>
      </c>
      <c r="F8" s="4">
        <f>31.732-D8</f>
        <v>1.8953333333333369</v>
      </c>
      <c r="G8" s="4">
        <f>31.732-E8</f>
        <v>1.8953333333333369</v>
      </c>
      <c r="H8" s="40">
        <v>1.42</v>
      </c>
      <c r="I8" s="39">
        <v>1.41</v>
      </c>
      <c r="J8" s="7">
        <f t="shared" si="0"/>
        <v>1.4886893333333333</v>
      </c>
      <c r="K8" s="7">
        <f t="shared" si="1"/>
        <v>1.4464986666666668</v>
      </c>
      <c r="L8" s="8"/>
      <c r="M8" s="8"/>
      <c r="N8" s="9">
        <v>8</v>
      </c>
      <c r="O8" s="9">
        <f t="shared" si="5"/>
        <v>9</v>
      </c>
      <c r="P8" s="4">
        <v>37.6</v>
      </c>
      <c r="Q8" s="4"/>
      <c r="R8" s="4"/>
      <c r="S8" s="40"/>
      <c r="T8" s="6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">
      <c r="A9" s="9">
        <v>18</v>
      </c>
      <c r="B9" s="9">
        <f t="shared" si="3"/>
        <v>19</v>
      </c>
      <c r="C9" s="4">
        <v>30.234000000000002</v>
      </c>
      <c r="D9" s="4"/>
      <c r="E9" s="4"/>
      <c r="F9" s="4"/>
      <c r="G9" s="4"/>
      <c r="H9" s="40"/>
      <c r="I9" s="39"/>
      <c r="J9" s="7"/>
      <c r="K9" s="7"/>
      <c r="L9" s="8"/>
      <c r="M9" s="8"/>
      <c r="N9" s="9">
        <v>10</v>
      </c>
      <c r="O9" s="9">
        <f t="shared" si="5"/>
        <v>11</v>
      </c>
      <c r="P9" s="4">
        <v>8.3070000000000004</v>
      </c>
      <c r="Q9" s="4">
        <f>AVERAGE(P9,P31)</f>
        <v>7.9719999999999995</v>
      </c>
      <c r="R9" s="4">
        <f t="shared" si="6"/>
        <v>182.32599999999999</v>
      </c>
      <c r="S9" s="40">
        <v>161.78100000000001</v>
      </c>
      <c r="T9" s="6">
        <f t="shared" si="2"/>
        <v>163.3477044</v>
      </c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">
      <c r="A10" s="9">
        <v>19</v>
      </c>
      <c r="B10" s="9">
        <f t="shared" si="3"/>
        <v>20</v>
      </c>
      <c r="C10" s="4">
        <v>29.78</v>
      </c>
      <c r="D10" s="4"/>
      <c r="E10" s="4"/>
      <c r="F10" s="4"/>
      <c r="G10" s="4"/>
      <c r="H10" s="40"/>
      <c r="I10" s="39"/>
      <c r="J10" s="7"/>
      <c r="K10" s="7"/>
      <c r="L10" s="8"/>
      <c r="M10" s="8"/>
      <c r="N10" s="9">
        <v>12</v>
      </c>
      <c r="O10" s="9">
        <f t="shared" si="5"/>
        <v>13</v>
      </c>
      <c r="P10" s="4">
        <v>109.584</v>
      </c>
      <c r="Q10" s="4">
        <f>AVERAGE(P10,P32)</f>
        <v>110.15600000000001</v>
      </c>
      <c r="R10" s="4">
        <f t="shared" si="6"/>
        <v>80.141999999999996</v>
      </c>
      <c r="S10" s="40">
        <v>67.471999999999994</v>
      </c>
      <c r="T10" s="6">
        <f t="shared" si="2"/>
        <v>68.081561199999996</v>
      </c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">
      <c r="A11" s="9">
        <v>21</v>
      </c>
      <c r="B11" s="9">
        <f t="shared" si="3"/>
        <v>22</v>
      </c>
      <c r="C11" s="4">
        <v>29.945</v>
      </c>
      <c r="D11" s="4">
        <f>AVERAGE(C11:C13,C39:C41)</f>
        <v>29.824333333333332</v>
      </c>
      <c r="E11" s="4">
        <f>AVERAGE(C11:C13,C39:C41)</f>
        <v>29.824333333333332</v>
      </c>
      <c r="F11" s="4">
        <f t="shared" si="7"/>
        <v>1.9076666666666675</v>
      </c>
      <c r="G11" s="4">
        <f t="shared" si="4"/>
        <v>1.9076666666666675</v>
      </c>
      <c r="H11" s="40">
        <v>1.53</v>
      </c>
      <c r="I11" s="39">
        <v>1.4650000000000001</v>
      </c>
      <c r="J11" s="7">
        <f t="shared" si="0"/>
        <v>1.5004454666666653</v>
      </c>
      <c r="K11" s="7">
        <f t="shared" si="1"/>
        <v>1.4584669333333338</v>
      </c>
      <c r="L11" s="8"/>
      <c r="M11" s="8"/>
      <c r="N11" s="9">
        <v>13</v>
      </c>
      <c r="O11" s="9">
        <f t="shared" si="5"/>
        <v>14</v>
      </c>
      <c r="P11" s="4">
        <v>97.486000000000004</v>
      </c>
      <c r="Q11" s="4">
        <f>AVERAGE(P11,P33)</f>
        <v>97.864499999999992</v>
      </c>
      <c r="R11" s="4">
        <f t="shared" si="6"/>
        <v>92.433500000000009</v>
      </c>
      <c r="S11" s="40">
        <v>79.352000000000004</v>
      </c>
      <c r="T11" s="6">
        <f t="shared" si="2"/>
        <v>79.540926650000003</v>
      </c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">
      <c r="A12" s="9">
        <v>22</v>
      </c>
      <c r="B12" s="9">
        <f t="shared" si="3"/>
        <v>23</v>
      </c>
      <c r="C12" s="4">
        <v>29.460999999999999</v>
      </c>
      <c r="D12" s="4"/>
      <c r="E12" s="4"/>
      <c r="F12" s="4"/>
      <c r="G12" s="4"/>
      <c r="H12" s="40"/>
      <c r="I12" s="39"/>
      <c r="J12" s="7"/>
      <c r="K12" s="7"/>
      <c r="L12" s="8"/>
      <c r="M12" s="8"/>
      <c r="N12" s="9">
        <v>16</v>
      </c>
      <c r="O12" s="9">
        <f t="shared" si="5"/>
        <v>17</v>
      </c>
      <c r="P12" s="4">
        <v>153.583</v>
      </c>
      <c r="Q12" s="4">
        <f>AVERAGE(P12,P34,P13,P35)</f>
        <v>154.64725000000001</v>
      </c>
      <c r="R12" s="4">
        <f t="shared" si="6"/>
        <v>35.650749999999988</v>
      </c>
      <c r="S12" s="40">
        <v>27.001999999999999</v>
      </c>
      <c r="T12" s="6">
        <f t="shared" si="2"/>
        <v>26.602368824999985</v>
      </c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">
      <c r="A13" s="9">
        <v>23</v>
      </c>
      <c r="B13" s="9">
        <f t="shared" si="3"/>
        <v>24</v>
      </c>
      <c r="C13" s="4">
        <v>29.31</v>
      </c>
      <c r="D13" s="4"/>
      <c r="E13" s="4"/>
      <c r="F13" s="4"/>
      <c r="G13" s="4"/>
      <c r="H13" s="40"/>
      <c r="I13" s="39"/>
      <c r="J13" s="7"/>
      <c r="K13" s="7"/>
      <c r="L13" s="8"/>
      <c r="M13" s="8"/>
      <c r="N13" s="9">
        <v>20</v>
      </c>
      <c r="O13" s="9">
        <f t="shared" si="5"/>
        <v>21</v>
      </c>
      <c r="P13" s="4">
        <v>154.339</v>
      </c>
      <c r="Q13" s="4"/>
      <c r="R13" s="4"/>
      <c r="S13" s="40"/>
      <c r="T13" s="6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">
      <c r="A14" s="9">
        <v>27</v>
      </c>
      <c r="B14" s="9">
        <f t="shared" si="3"/>
        <v>28</v>
      </c>
      <c r="C14" s="4">
        <v>24.052</v>
      </c>
      <c r="D14" s="4">
        <f>AVERAGE(C14,C22,C42,C50)</f>
        <v>22.396999999999998</v>
      </c>
      <c r="E14" s="4">
        <f>AVERAGE(C14,C22,C42,C50)</f>
        <v>22.396999999999998</v>
      </c>
      <c r="F14" s="4">
        <f t="shared" si="7"/>
        <v>9.3350000000000009</v>
      </c>
      <c r="G14" s="4">
        <f t="shared" si="4"/>
        <v>9.3350000000000009</v>
      </c>
      <c r="H14" s="40">
        <v>8.1199999999999992</v>
      </c>
      <c r="I14" s="39">
        <v>7.6150000000000002</v>
      </c>
      <c r="J14" s="7">
        <f t="shared" si="0"/>
        <v>8.5801795999999975</v>
      </c>
      <c r="K14" s="7">
        <f t="shared" si="1"/>
        <v>8.6659511999999985</v>
      </c>
      <c r="L14" s="8"/>
      <c r="M14" s="8"/>
      <c r="N14" s="9">
        <v>24</v>
      </c>
      <c r="O14" s="9">
        <f t="shared" si="5"/>
        <v>25</v>
      </c>
      <c r="P14" s="4">
        <v>9.2040000000000006</v>
      </c>
      <c r="Q14" s="4">
        <f>AVERAGE(P14,P19,P36,P41)</f>
        <v>7.0482500000000003</v>
      </c>
      <c r="R14" s="4">
        <f t="shared" si="6"/>
        <v>183.24975000000001</v>
      </c>
      <c r="S14" s="40">
        <v>166.965</v>
      </c>
      <c r="T14" s="6">
        <f t="shared" si="2"/>
        <v>164.20891652500001</v>
      </c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3">
      <c r="A15" s="9">
        <v>29</v>
      </c>
      <c r="B15" s="9">
        <f t="shared" si="3"/>
        <v>30</v>
      </c>
      <c r="C15" s="4">
        <v>26.776</v>
      </c>
      <c r="D15" s="4">
        <f>AVERAGE(C15,C23,C43,C51)</f>
        <v>26.34</v>
      </c>
      <c r="E15" s="4">
        <f>AVERAGE(C15,C23,C43,C51)</f>
        <v>26.34</v>
      </c>
      <c r="F15" s="4">
        <f t="shared" si="7"/>
        <v>5.3919999999999995</v>
      </c>
      <c r="G15" s="4">
        <f t="shared" si="4"/>
        <v>5.3919999999999995</v>
      </c>
      <c r="H15" s="40">
        <v>4.8600000000000003</v>
      </c>
      <c r="I15" s="39">
        <v>4.84</v>
      </c>
      <c r="J15" s="7">
        <f t="shared" si="0"/>
        <v>4.821711999999998</v>
      </c>
      <c r="K15" s="7">
        <f t="shared" si="1"/>
        <v>4.8396639999999991</v>
      </c>
      <c r="L15" s="8"/>
      <c r="M15" s="8"/>
      <c r="N15" s="9">
        <v>28</v>
      </c>
      <c r="O15" s="9">
        <f t="shared" si="5"/>
        <v>29</v>
      </c>
      <c r="P15" s="4">
        <v>128.572</v>
      </c>
      <c r="Q15" s="4">
        <f>AVERAGE(P15,P20,P37,P42)</f>
        <v>130.274</v>
      </c>
      <c r="R15" s="4">
        <f t="shared" si="6"/>
        <v>60.024000000000001</v>
      </c>
      <c r="S15" s="40">
        <v>48.85</v>
      </c>
      <c r="T15" s="6">
        <f t="shared" si="2"/>
        <v>49.325549800000005</v>
      </c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3">
      <c r="A16" s="9">
        <v>31</v>
      </c>
      <c r="B16" s="9">
        <f t="shared" si="3"/>
        <v>32</v>
      </c>
      <c r="C16" s="4">
        <v>30.082999999999998</v>
      </c>
      <c r="D16" s="4">
        <f>AVERAGE(C16:C18,C24:C26,C44:C46, C52:C54)</f>
        <v>29.761583333333334</v>
      </c>
      <c r="E16" s="4">
        <f>AVERAGE(C16:C18,C24:C26,C44:C46, C52:C54)</f>
        <v>29.761583333333334</v>
      </c>
      <c r="F16" s="4">
        <f t="shared" si="7"/>
        <v>1.9704166666666652</v>
      </c>
      <c r="G16" s="4">
        <f t="shared" si="4"/>
        <v>1.9704166666666652</v>
      </c>
      <c r="H16" s="40">
        <v>1.61</v>
      </c>
      <c r="I16" s="39">
        <v>1.57</v>
      </c>
      <c r="J16" s="7">
        <f t="shared" si="0"/>
        <v>1.5602587666666636</v>
      </c>
      <c r="K16" s="7">
        <f t="shared" si="1"/>
        <v>1.5193595333333292</v>
      </c>
      <c r="L16" s="8"/>
      <c r="M16" s="8"/>
      <c r="N16" s="9">
        <v>30</v>
      </c>
      <c r="O16" s="9">
        <f t="shared" si="5"/>
        <v>31</v>
      </c>
      <c r="P16" s="4">
        <v>167.59</v>
      </c>
      <c r="Q16" s="4">
        <f>AVERAGE(P16,P21,P38,P43)</f>
        <v>166.90025</v>
      </c>
      <c r="R16" s="4">
        <f t="shared" si="6"/>
        <v>23.397750000000002</v>
      </c>
      <c r="S16" s="40">
        <v>15.823</v>
      </c>
      <c r="T16" s="6">
        <f t="shared" si="2"/>
        <v>15.178896925000004</v>
      </c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">
      <c r="A17" s="9">
        <v>32</v>
      </c>
      <c r="B17" s="9">
        <f t="shared" si="3"/>
        <v>33</v>
      </c>
      <c r="C17" s="4">
        <v>29.38</v>
      </c>
      <c r="D17" s="4"/>
      <c r="E17" s="4"/>
      <c r="F17" s="4"/>
      <c r="G17" s="4"/>
      <c r="H17" s="40"/>
      <c r="I17" s="39"/>
      <c r="J17" s="7"/>
      <c r="K17" s="7"/>
      <c r="L17" s="8"/>
      <c r="M17" s="8"/>
      <c r="N17" s="9">
        <v>34</v>
      </c>
      <c r="O17" s="9">
        <f t="shared" si="5"/>
        <v>35</v>
      </c>
      <c r="P17" s="4">
        <v>-5.6210000000000004</v>
      </c>
      <c r="Q17" s="4">
        <f>AVERAGE(P17,P22,P39,P44)</f>
        <v>-4.6807499999999997</v>
      </c>
      <c r="R17" s="4">
        <f t="shared" si="6"/>
        <v>194.97874999999999</v>
      </c>
      <c r="S17" s="40">
        <v>173.23</v>
      </c>
      <c r="T17" s="6">
        <f t="shared" si="2"/>
        <v>175.14386322499999</v>
      </c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3">
      <c r="A18" s="9">
        <v>33</v>
      </c>
      <c r="B18" s="9">
        <f t="shared" si="3"/>
        <v>34</v>
      </c>
      <c r="C18" s="4">
        <v>29.827999999999999</v>
      </c>
      <c r="D18" s="4"/>
      <c r="E18" s="4"/>
      <c r="F18" s="4"/>
      <c r="G18" s="4"/>
      <c r="H18" s="40"/>
      <c r="I18" s="39"/>
      <c r="J18" s="7"/>
      <c r="K18" s="7"/>
      <c r="L18" s="8"/>
      <c r="M18" s="8"/>
      <c r="N18" s="9">
        <v>37</v>
      </c>
      <c r="O18" s="9">
        <f t="shared" si="5"/>
        <v>38</v>
      </c>
      <c r="P18" s="4">
        <v>127.512</v>
      </c>
      <c r="Q18" s="4">
        <f>AVERAGE(P18,P23,P40,P45)</f>
        <v>126.998</v>
      </c>
      <c r="R18" s="4">
        <f t="shared" si="6"/>
        <v>63.3</v>
      </c>
      <c r="S18" s="40">
        <v>51.445</v>
      </c>
      <c r="T18" s="6">
        <f>Q18*(-0.9323)+170.78</f>
        <v>52.379764600000001</v>
      </c>
      <c r="U18" s="8"/>
      <c r="V18" s="8"/>
      <c r="W18" s="8"/>
      <c r="X18" s="8"/>
      <c r="Y18" s="8"/>
      <c r="Z18" s="8"/>
      <c r="AA18" s="8"/>
      <c r="AB18" s="8"/>
      <c r="AC18" s="8"/>
    </row>
    <row r="19" spans="1:29" x14ac:dyDescent="0.3">
      <c r="A19" s="9">
        <v>38</v>
      </c>
      <c r="B19" s="9">
        <f t="shared" si="3"/>
        <v>39</v>
      </c>
      <c r="C19" s="4">
        <v>27.475000000000001</v>
      </c>
      <c r="D19" s="4">
        <f>AVERAGE(C19:C21,C27:C29,C47:C49,C55:C57)</f>
        <v>27.433333333333337</v>
      </c>
      <c r="E19" s="4">
        <f>AVERAGE(C19:C21,C27:C29,C47:C49,C55:C57)</f>
        <v>27.433333333333337</v>
      </c>
      <c r="F19" s="4">
        <f t="shared" si="7"/>
        <v>4.2986666666666622</v>
      </c>
      <c r="G19" s="4">
        <f t="shared" si="4"/>
        <v>4.2986666666666622</v>
      </c>
      <c r="H19" s="40">
        <v>3.82</v>
      </c>
      <c r="I19" s="39">
        <v>3.81</v>
      </c>
      <c r="J19" s="7">
        <f>D19*(-0.9532)+29.929</f>
        <v>3.7795466666666613</v>
      </c>
      <c r="K19" s="7">
        <f>E19*(-0.9704)+30.4</f>
        <v>3.7786933333333259</v>
      </c>
      <c r="L19" s="8"/>
      <c r="M19" s="8"/>
      <c r="N19" s="9">
        <v>41</v>
      </c>
      <c r="O19" s="9">
        <f t="shared" si="5"/>
        <v>42</v>
      </c>
      <c r="P19" s="4">
        <v>3.4529999999999998</v>
      </c>
      <c r="Q19" s="4"/>
      <c r="R19" s="4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3">
      <c r="A20" s="9">
        <v>39</v>
      </c>
      <c r="B20" s="9">
        <f t="shared" si="3"/>
        <v>40</v>
      </c>
      <c r="C20" s="4">
        <v>27.562000000000001</v>
      </c>
      <c r="D20" s="4"/>
      <c r="E20" s="4"/>
      <c r="F20" s="4"/>
      <c r="G20" s="4"/>
      <c r="H20" s="4"/>
      <c r="I20" s="13"/>
      <c r="J20" s="8"/>
      <c r="K20" s="8"/>
      <c r="L20" s="8"/>
      <c r="M20" s="8"/>
      <c r="N20" s="9">
        <v>45</v>
      </c>
      <c r="O20" s="9">
        <f t="shared" si="5"/>
        <v>46</v>
      </c>
      <c r="P20" s="4">
        <v>128.54300000000001</v>
      </c>
      <c r="Q20" s="4"/>
      <c r="R20" s="4"/>
      <c r="S20" s="37" t="s">
        <v>84</v>
      </c>
      <c r="T20" s="38">
        <f>AVERAGE(ABS(T3-S3),ABS(T4-S4),ABS(T5-S5),ABS(T6-S6),ABS(T9-S9),ABS(T10-S10),ABS(T11-S11),ABS(T12-S12),ABS(T14-S14),ABS(T15-S15),ABS(T16-S16),ABS(T17-S17),ABS(T18-S18))</f>
        <v>1.06421776730769</v>
      </c>
      <c r="U20" s="8"/>
      <c r="V20" s="8"/>
      <c r="W20" s="8"/>
      <c r="X20" s="8"/>
      <c r="Y20" s="8"/>
      <c r="Z20" s="8"/>
      <c r="AA20" s="8"/>
      <c r="AB20" s="8"/>
      <c r="AC20" s="8"/>
    </row>
    <row r="21" spans="1:29" x14ac:dyDescent="0.3">
      <c r="A21" s="9">
        <v>40</v>
      </c>
      <c r="B21" s="9">
        <f t="shared" si="3"/>
        <v>41</v>
      </c>
      <c r="C21" s="4">
        <v>27.568999999999999</v>
      </c>
      <c r="D21" s="4"/>
      <c r="E21" s="4"/>
      <c r="F21" s="4"/>
      <c r="G21" s="4"/>
      <c r="H21" s="4"/>
      <c r="I21" s="37" t="s">
        <v>39</v>
      </c>
      <c r="J21" s="38">
        <f>AVERAGE(ABS(J3-H3),ABS(J4-H4),ABS(J6-H6),ABS(J7-H7),ABS(J8-H8),ABS(J11-H11),ABS(J15-H15),ABS(J16-H16),ABS(J19-H19))</f>
        <v>7.3986592592592632E-2</v>
      </c>
      <c r="K21" s="38">
        <f>AVERAGE(ABS(K3-I3),ABS(K4-I4),ABS(K6-I6),ABS(K8-I8),ABS(K11-I11),ABS(K15-I15),ABS(K16-I16),ABS(K19-I19))</f>
        <v>7.2056208333333788E-2</v>
      </c>
      <c r="L21" s="8"/>
      <c r="M21" s="8"/>
      <c r="N21" s="9">
        <v>47</v>
      </c>
      <c r="O21" s="9">
        <f t="shared" si="5"/>
        <v>48</v>
      </c>
      <c r="P21" s="4">
        <v>167.749</v>
      </c>
      <c r="Q21" s="4"/>
      <c r="R21" s="4"/>
      <c r="S21" s="6"/>
      <c r="T21" s="6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3">
      <c r="A22" s="9">
        <v>44</v>
      </c>
      <c r="B22" s="9">
        <f t="shared" si="3"/>
        <v>45</v>
      </c>
      <c r="C22" s="4">
        <v>21.135999999999999</v>
      </c>
      <c r="D22" s="4"/>
      <c r="E22" s="4"/>
      <c r="F22" s="4"/>
      <c r="G22" s="4"/>
      <c r="H22" s="4"/>
      <c r="I22" s="37" t="s">
        <v>40</v>
      </c>
      <c r="J22" s="38">
        <f>ABS(J14-H14)</f>
        <v>0.46017959999999825</v>
      </c>
      <c r="K22" s="38">
        <f>ABS(K14-I14)</f>
        <v>1.0509511999999983</v>
      </c>
      <c r="L22" s="8"/>
      <c r="M22" s="8"/>
      <c r="N22" s="9">
        <v>51</v>
      </c>
      <c r="O22" s="9">
        <f t="shared" si="5"/>
        <v>52</v>
      </c>
      <c r="P22" s="4">
        <v>-5.0119999999999996</v>
      </c>
      <c r="Q22" s="4"/>
      <c r="R22" s="4"/>
      <c r="S22" s="6"/>
      <c r="T22" s="6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3">
      <c r="A23" s="9">
        <v>46</v>
      </c>
      <c r="B23" s="9">
        <f t="shared" si="3"/>
        <v>47</v>
      </c>
      <c r="C23" s="4">
        <v>27.047000000000001</v>
      </c>
      <c r="D23" s="4"/>
      <c r="E23" s="4"/>
      <c r="F23" s="4"/>
      <c r="G23" s="4"/>
      <c r="H23" s="4"/>
      <c r="I23" s="13"/>
      <c r="J23" s="8"/>
      <c r="K23" s="8"/>
      <c r="L23" s="8"/>
      <c r="M23" s="8"/>
      <c r="N23" s="9">
        <v>54</v>
      </c>
      <c r="O23" s="9">
        <f t="shared" si="5"/>
        <v>55</v>
      </c>
      <c r="P23" s="4">
        <v>126.19799999999999</v>
      </c>
      <c r="Q23" s="4"/>
      <c r="R23" s="4"/>
      <c r="S23" s="6"/>
      <c r="T23" s="6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3">
      <c r="A24" s="9">
        <v>48</v>
      </c>
      <c r="B24" s="9">
        <f t="shared" si="3"/>
        <v>49</v>
      </c>
      <c r="C24" s="4">
        <v>30.123000000000001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9"/>
      <c r="O24" s="9"/>
      <c r="P24" s="13"/>
      <c r="Q24" s="13"/>
      <c r="R24" s="13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3">
      <c r="A25" s="9">
        <v>49</v>
      </c>
      <c r="B25" s="9">
        <f t="shared" si="3"/>
        <v>50</v>
      </c>
      <c r="C25" s="4">
        <v>29.672999999999998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0">
        <v>58</v>
      </c>
      <c r="O25" s="9">
        <f t="shared" si="5"/>
        <v>59</v>
      </c>
      <c r="P25" s="2">
        <v>42.84</v>
      </c>
      <c r="Q25" s="13"/>
      <c r="R25" s="13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3">
      <c r="A26" s="9">
        <v>50</v>
      </c>
      <c r="B26" s="9">
        <f t="shared" si="3"/>
        <v>51</v>
      </c>
      <c r="C26" s="4">
        <v>29.210999999999999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0">
        <v>60</v>
      </c>
      <c r="O26" s="9">
        <f t="shared" si="5"/>
        <v>61</v>
      </c>
      <c r="P26" s="2">
        <v>37.926000000000002</v>
      </c>
      <c r="Q26" s="13"/>
      <c r="R26" s="13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3">
      <c r="A27" s="9">
        <v>55</v>
      </c>
      <c r="B27" s="9">
        <f t="shared" si="3"/>
        <v>56</v>
      </c>
      <c r="C27" s="4">
        <v>27.576000000000001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0">
        <v>61</v>
      </c>
      <c r="O27" s="9">
        <f t="shared" si="5"/>
        <v>62</v>
      </c>
      <c r="P27" s="2">
        <v>41.914000000000001</v>
      </c>
      <c r="Q27" s="13"/>
      <c r="R27" s="13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x14ac:dyDescent="0.3">
      <c r="A28" s="9">
        <v>56</v>
      </c>
      <c r="B28" s="9">
        <f t="shared" si="3"/>
        <v>57</v>
      </c>
      <c r="C28" s="4">
        <v>27.506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0">
        <v>63</v>
      </c>
      <c r="O28" s="9">
        <f t="shared" si="5"/>
        <v>64</v>
      </c>
      <c r="P28" s="2">
        <v>47.874000000000002</v>
      </c>
      <c r="Q28" s="13"/>
      <c r="R28" s="13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3">
      <c r="A29" s="10">
        <v>57</v>
      </c>
      <c r="B29" s="10">
        <f t="shared" si="3"/>
        <v>58</v>
      </c>
      <c r="C29" s="2">
        <v>27.146999999999998</v>
      </c>
      <c r="D29" s="2"/>
      <c r="E29" s="13"/>
      <c r="F29" s="13"/>
      <c r="G29" s="13"/>
      <c r="H29" s="13"/>
      <c r="I29" s="13"/>
      <c r="J29" s="8"/>
      <c r="K29" s="8"/>
      <c r="L29" s="8"/>
      <c r="M29" s="8"/>
      <c r="N29" s="10">
        <v>64</v>
      </c>
      <c r="O29" s="9">
        <f t="shared" si="5"/>
        <v>65</v>
      </c>
      <c r="P29" s="2">
        <v>46.225000000000001</v>
      </c>
      <c r="Q29" s="13"/>
      <c r="R29" s="13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x14ac:dyDescent="0.3">
      <c r="A30" s="11"/>
      <c r="B30" s="10"/>
      <c r="C30" s="13"/>
      <c r="D30" s="13"/>
      <c r="E30" s="13"/>
      <c r="F30" s="13"/>
      <c r="G30" s="13"/>
      <c r="H30" s="13"/>
      <c r="I30" s="13"/>
      <c r="J30" s="8"/>
      <c r="K30" s="8"/>
      <c r="L30" s="8"/>
      <c r="M30" s="8"/>
      <c r="N30" s="10">
        <v>66</v>
      </c>
      <c r="O30" s="9">
        <f t="shared" si="5"/>
        <v>67</v>
      </c>
      <c r="P30" s="2">
        <v>41.433</v>
      </c>
      <c r="Q30" s="13"/>
      <c r="R30" s="13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x14ac:dyDescent="0.3">
      <c r="A31" s="10">
        <v>59</v>
      </c>
      <c r="B31" s="10">
        <f t="shared" si="3"/>
        <v>60</v>
      </c>
      <c r="C31" s="2">
        <v>22.529</v>
      </c>
      <c r="D31" s="13"/>
      <c r="E31" s="13"/>
      <c r="F31" s="13"/>
      <c r="G31" s="13"/>
      <c r="H31" s="13"/>
      <c r="I31" s="13"/>
      <c r="J31" s="8"/>
      <c r="K31" s="8"/>
      <c r="L31" s="8"/>
      <c r="M31" s="8"/>
      <c r="N31" s="10">
        <v>68</v>
      </c>
      <c r="O31" s="9">
        <f t="shared" si="5"/>
        <v>69</v>
      </c>
      <c r="P31" s="2">
        <v>7.6369999999999996</v>
      </c>
      <c r="Q31" s="13"/>
      <c r="R31" s="13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x14ac:dyDescent="0.3">
      <c r="A32" s="10">
        <v>62</v>
      </c>
      <c r="B32" s="10">
        <f t="shared" si="3"/>
        <v>63</v>
      </c>
      <c r="C32" s="2">
        <v>22.832999999999998</v>
      </c>
      <c r="D32" s="13"/>
      <c r="E32" s="13"/>
      <c r="F32" s="13"/>
      <c r="G32" s="13"/>
      <c r="H32" s="13"/>
      <c r="I32" s="13"/>
      <c r="J32" s="8"/>
      <c r="K32" s="8"/>
      <c r="L32" s="8"/>
      <c r="M32" s="8"/>
      <c r="N32" s="10">
        <v>70</v>
      </c>
      <c r="O32" s="9">
        <f t="shared" si="5"/>
        <v>71</v>
      </c>
      <c r="P32" s="2">
        <v>110.72799999999999</v>
      </c>
      <c r="Q32" s="13"/>
      <c r="R32" s="13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x14ac:dyDescent="0.3">
      <c r="A33" s="10">
        <v>65</v>
      </c>
      <c r="B33" s="10">
        <f t="shared" si="3"/>
        <v>66</v>
      </c>
      <c r="C33" s="2">
        <v>23.183</v>
      </c>
      <c r="D33" s="13"/>
      <c r="E33" s="13"/>
      <c r="F33" s="13"/>
      <c r="G33" s="13"/>
      <c r="H33" s="13"/>
      <c r="I33" s="13"/>
      <c r="J33" s="8"/>
      <c r="K33" s="8"/>
      <c r="L33" s="8"/>
      <c r="M33" s="8"/>
      <c r="N33" s="10">
        <v>71</v>
      </c>
      <c r="O33" s="9">
        <f t="shared" si="5"/>
        <v>72</v>
      </c>
      <c r="P33" s="2">
        <v>98.242999999999995</v>
      </c>
      <c r="Q33" s="13"/>
      <c r="R33" s="13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3">
      <c r="A34" s="10">
        <v>72</v>
      </c>
      <c r="B34" s="10">
        <f t="shared" si="3"/>
        <v>73</v>
      </c>
      <c r="C34" s="2">
        <v>26.847000000000001</v>
      </c>
      <c r="D34" s="13"/>
      <c r="E34" s="13"/>
      <c r="F34" s="13"/>
      <c r="G34" s="13"/>
      <c r="H34" s="13"/>
      <c r="I34" s="13"/>
      <c r="J34" s="8"/>
      <c r="K34" s="8"/>
      <c r="L34" s="8"/>
      <c r="M34" s="8"/>
      <c r="N34" s="10">
        <v>74</v>
      </c>
      <c r="O34" s="9">
        <f t="shared" si="5"/>
        <v>75</v>
      </c>
      <c r="P34" s="2">
        <v>155.99299999999999</v>
      </c>
      <c r="Q34" s="13"/>
      <c r="R34" s="13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3">
      <c r="A35" s="10">
        <v>73</v>
      </c>
      <c r="B35" s="10">
        <f t="shared" si="3"/>
        <v>74</v>
      </c>
      <c r="C35" s="2">
        <v>26.975000000000001</v>
      </c>
      <c r="D35" s="13"/>
      <c r="E35" s="13"/>
      <c r="F35" s="13"/>
      <c r="G35" s="13"/>
      <c r="H35" s="13"/>
      <c r="I35" s="13"/>
      <c r="J35" s="8"/>
      <c r="K35" s="8"/>
      <c r="L35" s="8"/>
      <c r="M35" s="8"/>
      <c r="N35" s="10">
        <v>78</v>
      </c>
      <c r="O35" s="9">
        <f t="shared" si="5"/>
        <v>79</v>
      </c>
      <c r="P35" s="2">
        <v>154.67400000000001</v>
      </c>
      <c r="Q35" s="13"/>
      <c r="R35" s="1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x14ac:dyDescent="0.3">
      <c r="A36" s="10">
        <v>75</v>
      </c>
      <c r="B36" s="10">
        <f t="shared" si="3"/>
        <v>76</v>
      </c>
      <c r="C36" s="2">
        <v>29.827999999999999</v>
      </c>
      <c r="D36" s="13"/>
      <c r="E36" s="13"/>
      <c r="F36" s="13"/>
      <c r="G36" s="13"/>
      <c r="H36" s="13"/>
      <c r="I36" s="13"/>
      <c r="J36" s="8"/>
      <c r="K36" s="8"/>
      <c r="L36" s="8"/>
      <c r="M36" s="8"/>
      <c r="N36" s="10">
        <v>82</v>
      </c>
      <c r="O36" s="9">
        <f t="shared" si="5"/>
        <v>83</v>
      </c>
      <c r="P36" s="2">
        <v>5.2450000000000001</v>
      </c>
      <c r="Q36" s="13"/>
      <c r="R36" s="13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3">
      <c r="A37" s="10">
        <v>76</v>
      </c>
      <c r="B37" s="10">
        <f t="shared" si="3"/>
        <v>77</v>
      </c>
      <c r="C37" s="2">
        <v>29.564</v>
      </c>
      <c r="D37" s="13"/>
      <c r="E37" s="13"/>
      <c r="F37" s="13"/>
      <c r="G37" s="13"/>
      <c r="H37" s="13"/>
      <c r="I37" s="13"/>
      <c r="J37" s="8"/>
      <c r="K37" s="8"/>
      <c r="L37" s="8"/>
      <c r="M37" s="8"/>
      <c r="N37" s="10">
        <v>86</v>
      </c>
      <c r="O37" s="9">
        <f t="shared" si="5"/>
        <v>87</v>
      </c>
      <c r="P37" s="2">
        <v>132.376</v>
      </c>
      <c r="Q37" s="13"/>
      <c r="R37" s="13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3">
      <c r="A38" s="10">
        <v>77</v>
      </c>
      <c r="B38" s="10">
        <f t="shared" si="3"/>
        <v>78</v>
      </c>
      <c r="C38" s="2">
        <v>29.603999999999999</v>
      </c>
      <c r="D38" s="13"/>
      <c r="E38" s="13"/>
      <c r="F38" s="13"/>
      <c r="G38" s="13"/>
      <c r="H38" s="13"/>
      <c r="I38" s="13"/>
      <c r="J38" s="8"/>
      <c r="K38" s="8"/>
      <c r="L38" s="8"/>
      <c r="M38" s="8"/>
      <c r="N38" s="10">
        <v>88</v>
      </c>
      <c r="O38" s="9">
        <f t="shared" si="5"/>
        <v>89</v>
      </c>
      <c r="P38" s="2">
        <v>165.77799999999999</v>
      </c>
      <c r="Q38" s="13"/>
      <c r="R38" s="1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3">
      <c r="A39" s="10">
        <v>79</v>
      </c>
      <c r="B39" s="10">
        <f t="shared" si="3"/>
        <v>80</v>
      </c>
      <c r="C39" s="2">
        <v>30.085999999999999</v>
      </c>
      <c r="D39" s="13"/>
      <c r="E39" s="13"/>
      <c r="F39" s="13"/>
      <c r="G39" s="13"/>
      <c r="H39" s="13"/>
      <c r="I39" s="13"/>
      <c r="J39" s="8"/>
      <c r="K39" s="8"/>
      <c r="L39" s="8"/>
      <c r="M39" s="8"/>
      <c r="N39" s="10">
        <v>92</v>
      </c>
      <c r="O39" s="9">
        <f t="shared" si="5"/>
        <v>93</v>
      </c>
      <c r="P39" s="2">
        <v>-3.7360000000000002</v>
      </c>
      <c r="Q39" s="13"/>
      <c r="R39" s="13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3">
      <c r="A40" s="10">
        <v>80</v>
      </c>
      <c r="B40" s="10">
        <f t="shared" si="3"/>
        <v>81</v>
      </c>
      <c r="C40" s="2">
        <v>30.030999999999999</v>
      </c>
      <c r="D40" s="13"/>
      <c r="E40" s="13"/>
      <c r="F40" s="13"/>
      <c r="G40" s="13"/>
      <c r="H40" s="13"/>
      <c r="I40" s="13"/>
      <c r="J40" s="8"/>
      <c r="K40" s="8"/>
      <c r="L40" s="8"/>
      <c r="M40" s="8"/>
      <c r="N40" s="10">
        <v>95</v>
      </c>
      <c r="O40" s="9">
        <f t="shared" si="5"/>
        <v>96</v>
      </c>
      <c r="P40" s="2">
        <v>127.56399999999999</v>
      </c>
      <c r="Q40" s="13"/>
      <c r="R40" s="13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x14ac:dyDescent="0.3">
      <c r="A41" s="10">
        <v>81</v>
      </c>
      <c r="B41" s="10">
        <f t="shared" si="3"/>
        <v>82</v>
      </c>
      <c r="C41" s="2">
        <v>30.113</v>
      </c>
      <c r="D41" s="13"/>
      <c r="E41" s="13"/>
      <c r="F41" s="13"/>
      <c r="G41" s="13"/>
      <c r="H41" s="13"/>
      <c r="I41" s="13"/>
      <c r="J41" s="8"/>
      <c r="K41" s="8"/>
      <c r="L41" s="8"/>
      <c r="M41" s="8"/>
      <c r="N41" s="10">
        <v>99</v>
      </c>
      <c r="O41" s="9">
        <f t="shared" si="5"/>
        <v>100</v>
      </c>
      <c r="P41" s="2">
        <v>10.291</v>
      </c>
      <c r="Q41" s="13"/>
      <c r="R41" s="1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3">
      <c r="A42" s="10">
        <v>85</v>
      </c>
      <c r="B42" s="10">
        <f t="shared" si="3"/>
        <v>86</v>
      </c>
      <c r="C42" s="2">
        <v>21.109000000000002</v>
      </c>
      <c r="D42" s="13"/>
      <c r="E42" s="13"/>
      <c r="F42" s="13"/>
      <c r="G42" s="13"/>
      <c r="H42" s="13"/>
      <c r="I42" s="13"/>
      <c r="J42" s="8"/>
      <c r="K42" s="8"/>
      <c r="L42" s="8"/>
      <c r="M42" s="8"/>
      <c r="N42" s="10">
        <v>103</v>
      </c>
      <c r="O42" s="9">
        <f t="shared" si="5"/>
        <v>104</v>
      </c>
      <c r="P42" s="2">
        <v>131.60499999999999</v>
      </c>
      <c r="Q42" s="13"/>
      <c r="R42" s="1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3">
      <c r="A43" s="10">
        <v>87</v>
      </c>
      <c r="B43" s="10">
        <f t="shared" si="3"/>
        <v>88</v>
      </c>
      <c r="C43" s="2">
        <v>25.716000000000001</v>
      </c>
      <c r="D43" s="13"/>
      <c r="E43" s="13"/>
      <c r="F43" s="13"/>
      <c r="G43" s="13"/>
      <c r="H43" s="13"/>
      <c r="I43" s="13"/>
      <c r="J43" s="8"/>
      <c r="K43" s="8"/>
      <c r="L43" s="8"/>
      <c r="M43" s="8"/>
      <c r="N43" s="10">
        <v>105</v>
      </c>
      <c r="O43" s="9">
        <f t="shared" si="5"/>
        <v>106</v>
      </c>
      <c r="P43" s="2">
        <v>166.48400000000001</v>
      </c>
      <c r="Q43" s="13"/>
      <c r="R43" s="1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3">
      <c r="A44" s="10">
        <v>89</v>
      </c>
      <c r="B44" s="10">
        <f t="shared" si="3"/>
        <v>90</v>
      </c>
      <c r="C44" s="2">
        <v>29.577999999999999</v>
      </c>
      <c r="D44" s="13"/>
      <c r="E44" s="13"/>
      <c r="F44" s="13"/>
      <c r="G44" s="13"/>
      <c r="H44" s="13"/>
      <c r="I44" s="13"/>
      <c r="J44" s="8"/>
      <c r="K44" s="8"/>
      <c r="L44" s="8"/>
      <c r="M44" s="8"/>
      <c r="N44" s="10">
        <v>109</v>
      </c>
      <c r="O44" s="9">
        <f t="shared" si="5"/>
        <v>110</v>
      </c>
      <c r="P44" s="2">
        <v>-4.3540000000000001</v>
      </c>
      <c r="Q44" s="13"/>
      <c r="R44" s="13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x14ac:dyDescent="0.3">
      <c r="A45" s="10">
        <v>90</v>
      </c>
      <c r="B45" s="10">
        <f t="shared" si="3"/>
        <v>91</v>
      </c>
      <c r="C45" s="2">
        <v>29.484000000000002</v>
      </c>
      <c r="D45" s="13"/>
      <c r="E45" s="13"/>
      <c r="F45" s="13"/>
      <c r="G45" s="13"/>
      <c r="H45" s="13"/>
      <c r="I45" s="13"/>
      <c r="J45" s="8"/>
      <c r="K45" s="8"/>
      <c r="L45" s="8"/>
      <c r="M45" s="8"/>
      <c r="N45" s="10">
        <v>112</v>
      </c>
      <c r="O45" s="9">
        <f t="shared" si="5"/>
        <v>113</v>
      </c>
      <c r="P45" s="2">
        <v>126.718</v>
      </c>
      <c r="Q45" s="13"/>
      <c r="R45" s="13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x14ac:dyDescent="0.3">
      <c r="A46" s="10">
        <v>91</v>
      </c>
      <c r="B46" s="10">
        <f t="shared" si="3"/>
        <v>92</v>
      </c>
      <c r="C46" s="2">
        <v>30.042999999999999</v>
      </c>
      <c r="D46" s="13"/>
      <c r="E46" s="13"/>
      <c r="F46" s="13"/>
      <c r="G46" s="13"/>
      <c r="H46" s="13"/>
      <c r="I46" s="1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3">
      <c r="A47" s="10">
        <v>96</v>
      </c>
      <c r="B47" s="10">
        <f t="shared" si="3"/>
        <v>97</v>
      </c>
      <c r="C47" s="2">
        <v>27.096</v>
      </c>
      <c r="D47" s="13"/>
      <c r="E47" s="13"/>
      <c r="F47" s="13"/>
      <c r="G47" s="13"/>
      <c r="H47" s="13"/>
      <c r="I47" s="1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3">
      <c r="A48" s="10">
        <v>97</v>
      </c>
      <c r="B48" s="10">
        <f t="shared" si="3"/>
        <v>98</v>
      </c>
      <c r="C48" s="2">
        <v>27.488</v>
      </c>
      <c r="D48" s="13"/>
      <c r="E48" s="13"/>
      <c r="F48" s="13"/>
      <c r="G48" s="13"/>
      <c r="H48" s="13"/>
      <c r="I48" s="1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3">
      <c r="A49" s="10">
        <v>98</v>
      </c>
      <c r="B49" s="10">
        <f t="shared" si="3"/>
        <v>99</v>
      </c>
      <c r="C49" s="2">
        <v>27.585000000000001</v>
      </c>
      <c r="D49" s="13"/>
      <c r="E49" s="13"/>
      <c r="F49" s="13"/>
      <c r="G49" s="13"/>
      <c r="H49" s="13"/>
      <c r="I49" s="1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x14ac:dyDescent="0.3">
      <c r="A50" s="10">
        <v>102</v>
      </c>
      <c r="B50" s="10">
        <f t="shared" si="3"/>
        <v>103</v>
      </c>
      <c r="C50" s="2">
        <v>23.291</v>
      </c>
      <c r="D50" s="13"/>
      <c r="E50" s="13"/>
      <c r="F50" s="13"/>
      <c r="G50" s="13"/>
      <c r="H50" s="13"/>
      <c r="I50" s="1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x14ac:dyDescent="0.3">
      <c r="A51" s="10">
        <v>104</v>
      </c>
      <c r="B51" s="10">
        <f t="shared" si="3"/>
        <v>105</v>
      </c>
      <c r="C51" s="2">
        <v>25.821000000000002</v>
      </c>
      <c r="D51" s="13"/>
      <c r="E51" s="13"/>
      <c r="F51" s="13"/>
      <c r="G51" s="13"/>
      <c r="H51" s="13"/>
      <c r="I51" s="1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x14ac:dyDescent="0.3">
      <c r="A52" s="10">
        <v>106</v>
      </c>
      <c r="B52" s="10">
        <f t="shared" si="3"/>
        <v>107</v>
      </c>
      <c r="C52" s="2">
        <v>29.632999999999999</v>
      </c>
      <c r="D52" s="13"/>
      <c r="E52" s="13"/>
      <c r="F52" s="13"/>
      <c r="G52" s="13"/>
      <c r="H52" s="13"/>
      <c r="I52" s="1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3">
      <c r="A53" s="10">
        <v>107</v>
      </c>
      <c r="B53" s="10">
        <f t="shared" si="3"/>
        <v>108</v>
      </c>
      <c r="C53" s="2">
        <v>29.75</v>
      </c>
      <c r="D53" s="13"/>
      <c r="E53" s="13"/>
      <c r="F53" s="13"/>
      <c r="G53" s="13"/>
      <c r="H53" s="13"/>
      <c r="I53" s="1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x14ac:dyDescent="0.3">
      <c r="A54" s="10">
        <v>108</v>
      </c>
      <c r="B54" s="10">
        <f t="shared" si="3"/>
        <v>109</v>
      </c>
      <c r="C54" s="2">
        <v>30.353000000000002</v>
      </c>
      <c r="D54" s="13"/>
      <c r="E54" s="13"/>
      <c r="F54" s="13"/>
      <c r="G54" s="13"/>
      <c r="H54" s="13"/>
      <c r="I54" s="1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x14ac:dyDescent="0.3">
      <c r="A55" s="10">
        <v>113</v>
      </c>
      <c r="B55" s="10">
        <f t="shared" si="3"/>
        <v>114</v>
      </c>
      <c r="C55" s="2">
        <v>27.427</v>
      </c>
      <c r="D55" s="13"/>
      <c r="E55" s="13"/>
      <c r="F55" s="13"/>
      <c r="G55" s="13"/>
      <c r="H55" s="13"/>
      <c r="I55" s="1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x14ac:dyDescent="0.3">
      <c r="A56" s="10">
        <v>114</v>
      </c>
      <c r="B56" s="10">
        <f t="shared" si="3"/>
        <v>115</v>
      </c>
      <c r="C56" s="2">
        <v>27.277000000000001</v>
      </c>
      <c r="D56" s="13"/>
      <c r="E56" s="13"/>
      <c r="F56" s="13"/>
      <c r="G56" s="13"/>
      <c r="H56" s="13"/>
      <c r="I56" s="1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3">
      <c r="A57" s="10">
        <v>115</v>
      </c>
      <c r="B57" s="10">
        <f t="shared" si="3"/>
        <v>116</v>
      </c>
      <c r="C57" s="2">
        <v>27.492000000000001</v>
      </c>
      <c r="D57" s="13"/>
      <c r="E57" s="13"/>
      <c r="F57" s="13"/>
      <c r="G57" s="13"/>
      <c r="H57" s="13"/>
      <c r="I57" s="1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14" t="s">
        <v>34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x14ac:dyDescent="0.3">
      <c r="A61" s="9" t="s">
        <v>9</v>
      </c>
      <c r="B61" s="9"/>
      <c r="C61" s="17">
        <v>1</v>
      </c>
      <c r="D61" s="17">
        <v>4</v>
      </c>
      <c r="E61" s="17">
        <v>7</v>
      </c>
      <c r="F61" s="17">
        <v>14</v>
      </c>
      <c r="G61" s="17">
        <v>15</v>
      </c>
      <c r="H61" s="17">
        <v>17</v>
      </c>
      <c r="I61" s="17">
        <v>18</v>
      </c>
      <c r="J61" s="17">
        <v>19</v>
      </c>
      <c r="K61" s="17">
        <v>21</v>
      </c>
      <c r="L61" s="17">
        <v>22</v>
      </c>
      <c r="M61" s="17">
        <v>23</v>
      </c>
      <c r="N61" s="17">
        <v>27</v>
      </c>
      <c r="O61" s="17">
        <v>29</v>
      </c>
      <c r="P61" s="17">
        <v>31</v>
      </c>
      <c r="Q61" s="17">
        <v>32</v>
      </c>
      <c r="R61" s="17">
        <v>33</v>
      </c>
      <c r="S61" s="17">
        <v>38</v>
      </c>
      <c r="T61" s="17">
        <v>39</v>
      </c>
      <c r="U61" s="17">
        <v>40</v>
      </c>
      <c r="V61" s="17">
        <v>44</v>
      </c>
      <c r="W61" s="17">
        <v>46</v>
      </c>
      <c r="X61" s="17">
        <v>48</v>
      </c>
      <c r="Y61" s="17">
        <v>49</v>
      </c>
      <c r="Z61" s="17">
        <v>50</v>
      </c>
      <c r="AA61" s="17">
        <v>55</v>
      </c>
      <c r="AB61" s="17">
        <v>56</v>
      </c>
      <c r="AC61" s="17">
        <v>57</v>
      </c>
    </row>
    <row r="62" spans="1:29" x14ac:dyDescent="0.3">
      <c r="A62" s="9"/>
      <c r="B62" s="9" t="s">
        <v>10</v>
      </c>
      <c r="C62" s="17">
        <f>C61+1</f>
        <v>2</v>
      </c>
      <c r="D62" s="17">
        <f t="shared" ref="D62:V62" si="8">D61+1</f>
        <v>5</v>
      </c>
      <c r="E62" s="17">
        <f t="shared" si="8"/>
        <v>8</v>
      </c>
      <c r="F62" s="17">
        <f t="shared" si="8"/>
        <v>15</v>
      </c>
      <c r="G62" s="17">
        <f t="shared" si="8"/>
        <v>16</v>
      </c>
      <c r="H62" s="17">
        <f t="shared" si="8"/>
        <v>18</v>
      </c>
      <c r="I62" s="17">
        <f t="shared" si="8"/>
        <v>19</v>
      </c>
      <c r="J62" s="17">
        <f t="shared" si="8"/>
        <v>20</v>
      </c>
      <c r="K62" s="17">
        <f t="shared" si="8"/>
        <v>22</v>
      </c>
      <c r="L62" s="17">
        <f t="shared" si="8"/>
        <v>23</v>
      </c>
      <c r="M62" s="17">
        <f t="shared" si="8"/>
        <v>24</v>
      </c>
      <c r="N62" s="17">
        <f t="shared" si="8"/>
        <v>28</v>
      </c>
      <c r="O62" s="17">
        <f t="shared" si="8"/>
        <v>30</v>
      </c>
      <c r="P62" s="17">
        <f t="shared" si="8"/>
        <v>32</v>
      </c>
      <c r="Q62" s="17">
        <f t="shared" si="8"/>
        <v>33</v>
      </c>
      <c r="R62" s="17">
        <f t="shared" si="8"/>
        <v>34</v>
      </c>
      <c r="S62" s="17">
        <f t="shared" si="8"/>
        <v>39</v>
      </c>
      <c r="T62" s="17">
        <f t="shared" si="8"/>
        <v>40</v>
      </c>
      <c r="U62" s="17">
        <f t="shared" si="8"/>
        <v>41</v>
      </c>
      <c r="V62" s="17">
        <f t="shared" si="8"/>
        <v>45</v>
      </c>
      <c r="W62" s="17">
        <f>W61+1</f>
        <v>47</v>
      </c>
      <c r="X62" s="17">
        <f t="shared" ref="X62:AC62" si="9">X61+1</f>
        <v>49</v>
      </c>
      <c r="Y62" s="17">
        <f t="shared" si="9"/>
        <v>50</v>
      </c>
      <c r="Z62" s="17">
        <f t="shared" si="9"/>
        <v>51</v>
      </c>
      <c r="AA62" s="17">
        <f t="shared" si="9"/>
        <v>56</v>
      </c>
      <c r="AB62" s="17">
        <f t="shared" si="9"/>
        <v>57</v>
      </c>
      <c r="AC62" s="17">
        <f t="shared" si="9"/>
        <v>58</v>
      </c>
    </row>
    <row r="63" spans="1:29" x14ac:dyDescent="0.3">
      <c r="A63" s="18">
        <v>1</v>
      </c>
      <c r="B63" s="18">
        <f>A63+1</f>
        <v>2</v>
      </c>
      <c r="C63" s="18">
        <v>0</v>
      </c>
      <c r="D63" s="18">
        <v>0.92500000000000004</v>
      </c>
      <c r="E63" s="18">
        <v>0.83499999999999996</v>
      </c>
      <c r="F63" s="18">
        <v>-0.02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0.01</v>
      </c>
      <c r="N63" s="18">
        <v>5.5E-2</v>
      </c>
      <c r="O63" s="18">
        <v>-0.105</v>
      </c>
      <c r="P63" s="18">
        <v>0</v>
      </c>
      <c r="Q63" s="18">
        <v>0</v>
      </c>
      <c r="R63" s="18">
        <v>1.2E-2</v>
      </c>
      <c r="S63" s="18">
        <v>0</v>
      </c>
      <c r="T63" s="18">
        <v>0</v>
      </c>
      <c r="U63" s="18">
        <v>0</v>
      </c>
      <c r="V63" s="18">
        <v>-0.158</v>
      </c>
      <c r="W63" s="18">
        <v>3.2000000000000001E-2</v>
      </c>
      <c r="X63" s="18">
        <v>1E-3</v>
      </c>
      <c r="Y63" s="18">
        <v>-2.1000000000000001E-2</v>
      </c>
      <c r="Z63" s="18">
        <v>1E-3</v>
      </c>
      <c r="AA63" s="18">
        <v>0</v>
      </c>
      <c r="AB63" s="18">
        <v>0</v>
      </c>
      <c r="AC63" s="18">
        <v>0</v>
      </c>
    </row>
    <row r="64" spans="1:29" x14ac:dyDescent="0.3">
      <c r="A64" s="18">
        <v>4</v>
      </c>
      <c r="B64" s="18">
        <f t="shared" ref="B64:B89" si="10">A64+1</f>
        <v>5</v>
      </c>
      <c r="C64" s="28">
        <v>0.92500000000000004</v>
      </c>
      <c r="D64" s="18">
        <v>0</v>
      </c>
      <c r="E64" s="18">
        <v>0.65100000000000002</v>
      </c>
      <c r="F64" s="18">
        <v>-1.4E-2</v>
      </c>
      <c r="G64" s="18">
        <v>8.9999999999999993E-3</v>
      </c>
      <c r="H64" s="18">
        <v>-6.7000000000000004E-2</v>
      </c>
      <c r="I64" s="18">
        <v>1.2E-2</v>
      </c>
      <c r="J64" s="18">
        <v>7.0000000000000001E-3</v>
      </c>
      <c r="K64" s="18">
        <v>-3.9E-2</v>
      </c>
      <c r="L64" s="18">
        <v>8.0000000000000002E-3</v>
      </c>
      <c r="M64" s="18">
        <v>1.0999999999999999E-2</v>
      </c>
      <c r="N64" s="18">
        <v>-0.30199999999999999</v>
      </c>
      <c r="O64" s="18">
        <v>-6.6000000000000003E-2</v>
      </c>
      <c r="P64" s="18">
        <v>-2E-3</v>
      </c>
      <c r="Q64" s="18">
        <v>-1E-3</v>
      </c>
      <c r="R64" s="18">
        <v>7.0000000000000001E-3</v>
      </c>
      <c r="S64" s="18">
        <v>0</v>
      </c>
      <c r="T64" s="18">
        <v>-1E-3</v>
      </c>
      <c r="U64" s="18">
        <v>0</v>
      </c>
      <c r="V64" s="18">
        <v>-3.0000000000000001E-3</v>
      </c>
      <c r="W64" s="18">
        <v>-1E-3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</row>
    <row r="65" spans="1:29" x14ac:dyDescent="0.3">
      <c r="A65" s="18">
        <v>7</v>
      </c>
      <c r="B65" s="18">
        <f t="shared" si="10"/>
        <v>8</v>
      </c>
      <c r="C65" s="28">
        <v>0.83499999999999996</v>
      </c>
      <c r="D65" s="30">
        <v>0.65100000000000002</v>
      </c>
      <c r="E65" s="18">
        <v>0</v>
      </c>
      <c r="F65" s="18">
        <v>-6.0000000000000001E-3</v>
      </c>
      <c r="G65" s="18">
        <v>2E-3</v>
      </c>
      <c r="H65" s="18">
        <v>-7.1999999999999995E-2</v>
      </c>
      <c r="I65" s="18">
        <v>1.6E-2</v>
      </c>
      <c r="J65" s="18">
        <v>7.0000000000000001E-3</v>
      </c>
      <c r="K65" s="18">
        <v>-3.5000000000000003E-2</v>
      </c>
      <c r="L65" s="18">
        <v>5.0000000000000001E-3</v>
      </c>
      <c r="M65" s="18">
        <v>1.2999999999999999E-2</v>
      </c>
      <c r="N65" s="18">
        <v>3.1E-2</v>
      </c>
      <c r="O65" s="18">
        <v>-8.3000000000000004E-2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0.03</v>
      </c>
      <c r="W65" s="18">
        <v>8.9999999999999993E-3</v>
      </c>
      <c r="X65" s="18">
        <v>4.0000000000000001E-3</v>
      </c>
      <c r="Y65" s="18">
        <v>-2.1999999999999999E-2</v>
      </c>
      <c r="Z65" s="18">
        <v>2E-3</v>
      </c>
      <c r="AA65" s="18">
        <v>1E-3</v>
      </c>
      <c r="AB65" s="18">
        <v>0</v>
      </c>
      <c r="AC65" s="18">
        <v>1E-3</v>
      </c>
    </row>
    <row r="66" spans="1:29" x14ac:dyDescent="0.3">
      <c r="A66" s="18">
        <v>14</v>
      </c>
      <c r="B66" s="18">
        <f t="shared" si="10"/>
        <v>15</v>
      </c>
      <c r="C66" s="18">
        <v>-0.02</v>
      </c>
      <c r="D66" s="18">
        <v>-1.4E-2</v>
      </c>
      <c r="E66" s="18">
        <v>-6.0000000000000001E-3</v>
      </c>
      <c r="F66" s="18">
        <v>0</v>
      </c>
      <c r="G66" s="18">
        <v>-9.1859999999999999</v>
      </c>
      <c r="H66" s="18">
        <v>-0.33800000000000002</v>
      </c>
      <c r="I66" s="18">
        <v>2.1000000000000001E-2</v>
      </c>
      <c r="J66" s="18">
        <v>0.70799999999999996</v>
      </c>
      <c r="K66" s="18">
        <v>-0.28799999999999998</v>
      </c>
      <c r="L66" s="18">
        <v>0.45700000000000002</v>
      </c>
      <c r="M66" s="18">
        <v>-0.39900000000000002</v>
      </c>
      <c r="N66" s="18">
        <v>1E-3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</row>
    <row r="67" spans="1:29" x14ac:dyDescent="0.3">
      <c r="A67" s="18">
        <v>15</v>
      </c>
      <c r="B67" s="18">
        <f t="shared" si="10"/>
        <v>16</v>
      </c>
      <c r="C67" s="18">
        <v>0</v>
      </c>
      <c r="D67" s="18">
        <v>8.9999999999999993E-3</v>
      </c>
      <c r="E67" s="18">
        <v>2E-3</v>
      </c>
      <c r="F67" s="21">
        <v>-9.1859999999999999</v>
      </c>
      <c r="G67" s="18">
        <v>0</v>
      </c>
      <c r="H67" s="18">
        <v>-0.312</v>
      </c>
      <c r="I67" s="18">
        <v>-0.39100000000000001</v>
      </c>
      <c r="J67" s="18">
        <v>0.35899999999999999</v>
      </c>
      <c r="K67" s="18">
        <v>-0.32500000000000001</v>
      </c>
      <c r="L67" s="18">
        <v>0.64200000000000002</v>
      </c>
      <c r="M67" s="18">
        <v>8.1000000000000003E-2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</row>
    <row r="68" spans="1:29" x14ac:dyDescent="0.3">
      <c r="A68" s="18">
        <v>17</v>
      </c>
      <c r="B68" s="18">
        <f t="shared" si="10"/>
        <v>18</v>
      </c>
      <c r="C68" s="18">
        <v>0</v>
      </c>
      <c r="D68" s="18">
        <v>-6.7000000000000004E-2</v>
      </c>
      <c r="E68" s="18">
        <v>-7.1999999999999995E-2</v>
      </c>
      <c r="F68" s="34">
        <v>-0.33800000000000002</v>
      </c>
      <c r="G68" s="34">
        <v>-0.312</v>
      </c>
      <c r="H68" s="18">
        <v>0</v>
      </c>
      <c r="I68" s="18">
        <v>-12.476000000000001</v>
      </c>
      <c r="J68" s="18">
        <v>-13.500999999999999</v>
      </c>
      <c r="K68" s="18">
        <v>-0.153</v>
      </c>
      <c r="L68" s="18">
        <v>-0.19800000000000001</v>
      </c>
      <c r="M68" s="18">
        <v>2E-3</v>
      </c>
      <c r="N68" s="18">
        <v>1E-3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</row>
    <row r="69" spans="1:29" x14ac:dyDescent="0.3">
      <c r="A69" s="18">
        <v>18</v>
      </c>
      <c r="B69" s="18">
        <f t="shared" si="10"/>
        <v>19</v>
      </c>
      <c r="C69" s="18">
        <v>0</v>
      </c>
      <c r="D69" s="18">
        <v>1.2E-2</v>
      </c>
      <c r="E69" s="18">
        <v>1.6E-2</v>
      </c>
      <c r="F69" s="34">
        <v>2.1000000000000001E-2</v>
      </c>
      <c r="G69" s="34">
        <v>-0.39100000000000001</v>
      </c>
      <c r="H69" s="23">
        <v>-12.476000000000001</v>
      </c>
      <c r="I69" s="18">
        <v>0</v>
      </c>
      <c r="J69" s="18">
        <v>-12.611000000000001</v>
      </c>
      <c r="K69" s="18">
        <v>-6.0000000000000001E-3</v>
      </c>
      <c r="L69" s="18">
        <v>-0.11799999999999999</v>
      </c>
      <c r="M69" s="18">
        <v>3.3119999999999998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</row>
    <row r="70" spans="1:29" x14ac:dyDescent="0.3">
      <c r="A70" s="18">
        <v>19</v>
      </c>
      <c r="B70" s="18">
        <f t="shared" si="10"/>
        <v>20</v>
      </c>
      <c r="C70" s="18">
        <v>0</v>
      </c>
      <c r="D70" s="18">
        <v>7.0000000000000001E-3</v>
      </c>
      <c r="E70" s="18">
        <v>7.0000000000000001E-3</v>
      </c>
      <c r="F70" s="34">
        <v>0.70799999999999996</v>
      </c>
      <c r="G70" s="34">
        <v>0.35899999999999999</v>
      </c>
      <c r="H70" s="23">
        <v>-13.500999999999999</v>
      </c>
      <c r="I70" s="23">
        <v>-12.611000000000001</v>
      </c>
      <c r="J70" s="18">
        <v>0</v>
      </c>
      <c r="K70" s="18">
        <v>-0.21</v>
      </c>
      <c r="L70" s="18">
        <v>-0.153</v>
      </c>
      <c r="M70" s="18">
        <v>-9.4E-2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</row>
    <row r="71" spans="1:29" x14ac:dyDescent="0.3">
      <c r="A71" s="18">
        <v>21</v>
      </c>
      <c r="B71" s="18">
        <f t="shared" si="10"/>
        <v>22</v>
      </c>
      <c r="C71" s="18">
        <v>0</v>
      </c>
      <c r="D71" s="18">
        <v>-3.9E-2</v>
      </c>
      <c r="E71" s="18">
        <v>-3.5000000000000003E-2</v>
      </c>
      <c r="F71" s="34">
        <v>-0.28799999999999998</v>
      </c>
      <c r="G71" s="34">
        <v>-0.32500000000000001</v>
      </c>
      <c r="H71" s="34">
        <v>-0.153</v>
      </c>
      <c r="I71" s="34">
        <v>-6.0000000000000001E-3</v>
      </c>
      <c r="J71" s="34">
        <v>-0.21</v>
      </c>
      <c r="K71" s="18">
        <v>0</v>
      </c>
      <c r="L71" s="18">
        <v>-13.667999999999999</v>
      </c>
      <c r="M71" s="18">
        <v>-13.023999999999999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</row>
    <row r="72" spans="1:29" x14ac:dyDescent="0.3">
      <c r="A72" s="18">
        <v>22</v>
      </c>
      <c r="B72" s="18">
        <f t="shared" si="10"/>
        <v>23</v>
      </c>
      <c r="C72" s="18">
        <v>0</v>
      </c>
      <c r="D72" s="18">
        <v>8.0000000000000002E-3</v>
      </c>
      <c r="E72" s="18">
        <v>5.0000000000000001E-3</v>
      </c>
      <c r="F72" s="34">
        <v>0.45700000000000002</v>
      </c>
      <c r="G72" s="34">
        <v>0.64200000000000002</v>
      </c>
      <c r="H72" s="34">
        <v>-0.19800000000000001</v>
      </c>
      <c r="I72" s="34">
        <v>-0.11799999999999999</v>
      </c>
      <c r="J72" s="34">
        <v>-0.153</v>
      </c>
      <c r="K72" s="23">
        <v>-13.667999999999999</v>
      </c>
      <c r="L72" s="18">
        <v>0</v>
      </c>
      <c r="M72" s="18">
        <v>-12.407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</row>
    <row r="73" spans="1:29" x14ac:dyDescent="0.3">
      <c r="A73" s="18">
        <v>23</v>
      </c>
      <c r="B73" s="18">
        <f t="shared" si="10"/>
        <v>24</v>
      </c>
      <c r="C73" s="18">
        <v>0.01</v>
      </c>
      <c r="D73" s="18">
        <v>1.0999999999999999E-2</v>
      </c>
      <c r="E73" s="18">
        <v>1.2999999999999999E-2</v>
      </c>
      <c r="F73" s="34">
        <v>-0.39900000000000002</v>
      </c>
      <c r="G73" s="34">
        <v>8.1000000000000003E-2</v>
      </c>
      <c r="H73" s="34">
        <v>2E-3</v>
      </c>
      <c r="I73" s="34">
        <v>3.3119999999999998</v>
      </c>
      <c r="J73" s="34">
        <v>-9.4E-2</v>
      </c>
      <c r="K73" s="23">
        <v>-13.023999999999999</v>
      </c>
      <c r="L73" s="23">
        <v>-12.407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</row>
    <row r="74" spans="1:29" x14ac:dyDescent="0.3">
      <c r="A74" s="18">
        <v>27</v>
      </c>
      <c r="B74" s="18">
        <f t="shared" si="10"/>
        <v>28</v>
      </c>
      <c r="C74" s="18">
        <v>5.5E-2</v>
      </c>
      <c r="D74" s="18">
        <v>-0.30199999999999999</v>
      </c>
      <c r="E74" s="18">
        <v>3.1E-2</v>
      </c>
      <c r="F74" s="18">
        <v>1E-3</v>
      </c>
      <c r="G74" s="18">
        <v>0</v>
      </c>
      <c r="H74" s="18">
        <v>1E-3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3.9369999999999998</v>
      </c>
      <c r="P74" s="18">
        <v>-0.19400000000000001</v>
      </c>
      <c r="Q74" s="18">
        <v>-0.26300000000000001</v>
      </c>
      <c r="R74" s="18">
        <v>-0.41299999999999998</v>
      </c>
      <c r="S74" s="18">
        <v>-3.1E-2</v>
      </c>
      <c r="T74" s="18">
        <v>-1.7999999999999999E-2</v>
      </c>
      <c r="U74" s="18">
        <v>-3.9E-2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</row>
    <row r="75" spans="1:29" x14ac:dyDescent="0.3">
      <c r="A75" s="18">
        <v>29</v>
      </c>
      <c r="B75" s="18">
        <f t="shared" si="10"/>
        <v>30</v>
      </c>
      <c r="C75" s="18">
        <v>-0.105</v>
      </c>
      <c r="D75" s="18">
        <v>-6.6000000000000003E-2</v>
      </c>
      <c r="E75" s="18">
        <v>-8.3000000000000004E-2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27">
        <v>3.9369999999999998</v>
      </c>
      <c r="O75" s="18">
        <v>0</v>
      </c>
      <c r="P75" s="18">
        <v>13.698</v>
      </c>
      <c r="Q75" s="18">
        <v>4.3819999999999997</v>
      </c>
      <c r="R75" s="18">
        <v>3.4580000000000002</v>
      </c>
      <c r="S75" s="18">
        <v>0.124</v>
      </c>
      <c r="T75" s="18">
        <v>1.4E-2</v>
      </c>
      <c r="U75" s="18">
        <v>0.11700000000000001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</row>
    <row r="76" spans="1:29" x14ac:dyDescent="0.3">
      <c r="A76" s="18">
        <v>31</v>
      </c>
      <c r="B76" s="18">
        <f t="shared" si="10"/>
        <v>32</v>
      </c>
      <c r="C76" s="18">
        <v>0</v>
      </c>
      <c r="D76" s="18">
        <v>-2E-3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36">
        <v>-0.19400000000000001</v>
      </c>
      <c r="O76" s="24">
        <v>13.698</v>
      </c>
      <c r="P76" s="18">
        <v>0</v>
      </c>
      <c r="Q76" s="18">
        <v>-12.135999999999999</v>
      </c>
      <c r="R76" s="18">
        <v>-13.141</v>
      </c>
      <c r="S76" s="18">
        <v>-2.5000000000000001E-2</v>
      </c>
      <c r="T76" s="18">
        <v>2E-3</v>
      </c>
      <c r="U76" s="18">
        <v>-2.5000000000000001E-2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</row>
    <row r="77" spans="1:29" x14ac:dyDescent="0.3">
      <c r="A77" s="18">
        <v>32</v>
      </c>
      <c r="B77" s="18">
        <f t="shared" si="10"/>
        <v>33</v>
      </c>
      <c r="C77" s="18">
        <v>0</v>
      </c>
      <c r="D77" s="18">
        <v>-1E-3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36">
        <v>-0.26300000000000001</v>
      </c>
      <c r="O77" s="24">
        <v>4.3819999999999997</v>
      </c>
      <c r="P77" s="23">
        <v>-12.135999999999999</v>
      </c>
      <c r="Q77" s="18">
        <v>0</v>
      </c>
      <c r="R77" s="18">
        <v>-14.242000000000001</v>
      </c>
      <c r="S77" s="18">
        <v>2.9000000000000001E-2</v>
      </c>
      <c r="T77" s="18">
        <v>3.0000000000000001E-3</v>
      </c>
      <c r="U77" s="18">
        <v>8.4000000000000005E-2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</row>
    <row r="78" spans="1:29" x14ac:dyDescent="0.3">
      <c r="A78" s="18">
        <v>33</v>
      </c>
      <c r="B78" s="18">
        <f t="shared" si="10"/>
        <v>34</v>
      </c>
      <c r="C78" s="18">
        <v>1.2E-2</v>
      </c>
      <c r="D78" s="18">
        <v>7.0000000000000001E-3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36">
        <v>-0.41299999999999998</v>
      </c>
      <c r="O78" s="24">
        <v>3.4580000000000002</v>
      </c>
      <c r="P78" s="23">
        <v>-13.141</v>
      </c>
      <c r="Q78" s="23">
        <v>-14.242000000000001</v>
      </c>
      <c r="R78" s="18">
        <v>0</v>
      </c>
      <c r="S78" s="18">
        <v>8.0000000000000002E-3</v>
      </c>
      <c r="T78" s="18">
        <v>-2E-3</v>
      </c>
      <c r="U78" s="18">
        <v>1.7000000000000001E-2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</row>
    <row r="79" spans="1:29" x14ac:dyDescent="0.3">
      <c r="A79" s="18">
        <v>38</v>
      </c>
      <c r="B79" s="18">
        <f t="shared" si="10"/>
        <v>39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-3.1E-2</v>
      </c>
      <c r="O79" s="18">
        <v>0.124</v>
      </c>
      <c r="P79" s="18">
        <v>-2.5000000000000001E-2</v>
      </c>
      <c r="Q79" s="18">
        <v>2.9000000000000001E-2</v>
      </c>
      <c r="R79" s="18">
        <v>8.0000000000000002E-3</v>
      </c>
      <c r="S79" s="18">
        <v>0</v>
      </c>
      <c r="T79" s="18">
        <v>-10.561</v>
      </c>
      <c r="U79" s="18">
        <v>-10.444000000000001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</row>
    <row r="80" spans="1:29" x14ac:dyDescent="0.3">
      <c r="A80" s="18">
        <v>39</v>
      </c>
      <c r="B80" s="18">
        <f t="shared" si="10"/>
        <v>40</v>
      </c>
      <c r="C80" s="18">
        <v>0</v>
      </c>
      <c r="D80" s="18">
        <v>-1E-3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-1.7999999999999999E-2</v>
      </c>
      <c r="O80" s="18">
        <v>1.4E-2</v>
      </c>
      <c r="P80" s="18">
        <v>2E-3</v>
      </c>
      <c r="Q80" s="18">
        <v>3.0000000000000001E-3</v>
      </c>
      <c r="R80" s="18">
        <v>-2E-3</v>
      </c>
      <c r="S80" s="23">
        <v>-10.561</v>
      </c>
      <c r="T80" s="18">
        <v>0</v>
      </c>
      <c r="U80" s="18">
        <v>-10.433999999999999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</row>
    <row r="81" spans="1:29" x14ac:dyDescent="0.3">
      <c r="A81" s="18">
        <v>40</v>
      </c>
      <c r="B81" s="18">
        <f t="shared" si="10"/>
        <v>41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-3.9E-2</v>
      </c>
      <c r="O81" s="18">
        <v>0.11700000000000001</v>
      </c>
      <c r="P81" s="18">
        <v>-2.5000000000000001E-2</v>
      </c>
      <c r="Q81" s="18">
        <v>8.4000000000000005E-2</v>
      </c>
      <c r="R81" s="18">
        <v>1.7000000000000001E-2</v>
      </c>
      <c r="S81" s="23">
        <v>-10.444000000000001</v>
      </c>
      <c r="T81" s="23">
        <v>-10.433999999999999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</row>
    <row r="82" spans="1:29" x14ac:dyDescent="0.3">
      <c r="A82" s="18">
        <v>44</v>
      </c>
      <c r="B82" s="18">
        <f t="shared" si="10"/>
        <v>45</v>
      </c>
      <c r="C82" s="18">
        <v>-0.158</v>
      </c>
      <c r="D82" s="18">
        <v>-3.0000000000000001E-3</v>
      </c>
      <c r="E82" s="18">
        <v>0.03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7.2240000000000002</v>
      </c>
      <c r="X82" s="18">
        <v>-0.17100000000000001</v>
      </c>
      <c r="Y82" s="18">
        <v>0.24299999999999999</v>
      </c>
      <c r="Z82" s="18">
        <v>-0.36599999999999999</v>
      </c>
      <c r="AA82" s="18">
        <v>-3.6999999999999998E-2</v>
      </c>
      <c r="AB82" s="18">
        <v>-1.4E-2</v>
      </c>
      <c r="AC82" s="18">
        <v>-0.03</v>
      </c>
    </row>
    <row r="83" spans="1:29" x14ac:dyDescent="0.3">
      <c r="A83" s="18">
        <v>46</v>
      </c>
      <c r="B83" s="18">
        <f t="shared" si="10"/>
        <v>47</v>
      </c>
      <c r="C83" s="18">
        <v>3.2000000000000001E-2</v>
      </c>
      <c r="D83" s="18">
        <v>-1E-3</v>
      </c>
      <c r="E83" s="18">
        <v>8.9999999999999993E-3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27">
        <v>7.2240000000000002</v>
      </c>
      <c r="W83" s="18">
        <v>0</v>
      </c>
      <c r="X83" s="18">
        <v>3.72</v>
      </c>
      <c r="Y83" s="18">
        <v>3.9990000000000001</v>
      </c>
      <c r="Z83" s="18">
        <v>13.212</v>
      </c>
      <c r="AA83" s="18">
        <v>0.67600000000000005</v>
      </c>
      <c r="AB83" s="18">
        <v>2.5000000000000001E-2</v>
      </c>
      <c r="AC83" s="18">
        <v>0.44800000000000001</v>
      </c>
    </row>
    <row r="84" spans="1:29" x14ac:dyDescent="0.3">
      <c r="A84" s="18">
        <v>48</v>
      </c>
      <c r="B84" s="18">
        <f t="shared" si="10"/>
        <v>49</v>
      </c>
      <c r="C84" s="18">
        <v>1E-3</v>
      </c>
      <c r="D84" s="18">
        <v>0</v>
      </c>
      <c r="E84" s="18">
        <v>4.0000000000000001E-3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36">
        <v>-0.17100000000000001</v>
      </c>
      <c r="W84" s="24">
        <v>3.72</v>
      </c>
      <c r="X84" s="18">
        <v>0</v>
      </c>
      <c r="Y84" s="18">
        <v>-13.382</v>
      </c>
      <c r="Z84" s="18">
        <v>-12.6</v>
      </c>
      <c r="AA84" s="18">
        <v>2.9000000000000001E-2</v>
      </c>
      <c r="AB84" s="18">
        <v>2.3E-2</v>
      </c>
      <c r="AC84" s="18">
        <v>-1.0999999999999999E-2</v>
      </c>
    </row>
    <row r="85" spans="1:29" x14ac:dyDescent="0.3">
      <c r="A85" s="18">
        <v>49</v>
      </c>
      <c r="B85" s="18">
        <f t="shared" si="10"/>
        <v>50</v>
      </c>
      <c r="C85" s="18">
        <v>-2.1000000000000001E-2</v>
      </c>
      <c r="D85" s="18">
        <v>0</v>
      </c>
      <c r="E85" s="18">
        <v>-2.1999999999999999E-2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36">
        <v>0.24299999999999999</v>
      </c>
      <c r="W85" s="24">
        <v>3.9990000000000001</v>
      </c>
      <c r="X85" s="23">
        <v>-13.382</v>
      </c>
      <c r="Y85" s="18">
        <v>0</v>
      </c>
      <c r="Z85" s="18">
        <v>-12.868</v>
      </c>
      <c r="AA85" s="18">
        <v>-4.0000000000000001E-3</v>
      </c>
      <c r="AB85" s="18">
        <v>-4.0000000000000001E-3</v>
      </c>
      <c r="AC85" s="18">
        <v>-1E-3</v>
      </c>
    </row>
    <row r="86" spans="1:29" x14ac:dyDescent="0.3">
      <c r="A86" s="18">
        <v>50</v>
      </c>
      <c r="B86" s="18">
        <f t="shared" si="10"/>
        <v>51</v>
      </c>
      <c r="C86" s="18">
        <v>1E-3</v>
      </c>
      <c r="D86" s="18">
        <v>0</v>
      </c>
      <c r="E86" s="18">
        <v>2E-3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36">
        <v>-0.36599999999999999</v>
      </c>
      <c r="W86" s="24">
        <v>13.212</v>
      </c>
      <c r="X86" s="23">
        <v>-12.6</v>
      </c>
      <c r="Y86" s="23">
        <v>-12.868</v>
      </c>
      <c r="Z86" s="18">
        <v>0</v>
      </c>
      <c r="AA86" s="18">
        <v>-1.0999999999999999E-2</v>
      </c>
      <c r="AB86" s="18">
        <v>1.6E-2</v>
      </c>
      <c r="AC86" s="18">
        <v>-2.1999999999999999E-2</v>
      </c>
    </row>
    <row r="87" spans="1:29" x14ac:dyDescent="0.3">
      <c r="A87" s="18">
        <v>55</v>
      </c>
      <c r="B87" s="18">
        <f t="shared" si="10"/>
        <v>56</v>
      </c>
      <c r="C87" s="18">
        <v>0</v>
      </c>
      <c r="D87" s="18">
        <v>0</v>
      </c>
      <c r="E87" s="18">
        <v>1E-3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-3.6999999999999998E-2</v>
      </c>
      <c r="W87" s="18">
        <v>0.67600000000000005</v>
      </c>
      <c r="X87" s="18">
        <v>2.9000000000000001E-2</v>
      </c>
      <c r="Y87" s="18">
        <v>-4.0000000000000001E-3</v>
      </c>
      <c r="Z87" s="18">
        <v>-1.0999999999999999E-2</v>
      </c>
      <c r="AA87" s="18">
        <v>0</v>
      </c>
      <c r="AB87" s="18">
        <v>-10.625</v>
      </c>
      <c r="AC87" s="18">
        <v>-11.074</v>
      </c>
    </row>
    <row r="88" spans="1:29" x14ac:dyDescent="0.3">
      <c r="A88" s="18">
        <v>56</v>
      </c>
      <c r="B88" s="18">
        <f t="shared" si="10"/>
        <v>57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-1.4E-2</v>
      </c>
      <c r="W88" s="18">
        <v>2.5000000000000001E-2</v>
      </c>
      <c r="X88" s="18">
        <v>2.3E-2</v>
      </c>
      <c r="Y88" s="18">
        <v>-4.0000000000000001E-3</v>
      </c>
      <c r="Z88" s="18">
        <v>1.6E-2</v>
      </c>
      <c r="AA88" s="23">
        <v>-10.625</v>
      </c>
      <c r="AB88" s="18">
        <v>0</v>
      </c>
      <c r="AC88" s="18">
        <v>-10.645</v>
      </c>
    </row>
    <row r="89" spans="1:29" x14ac:dyDescent="0.3">
      <c r="A89" s="18">
        <v>57</v>
      </c>
      <c r="B89" s="18">
        <f t="shared" si="10"/>
        <v>58</v>
      </c>
      <c r="C89" s="18">
        <v>0</v>
      </c>
      <c r="D89" s="18">
        <v>0</v>
      </c>
      <c r="E89" s="18">
        <v>1E-3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-0.03</v>
      </c>
      <c r="W89" s="18">
        <v>0.44800000000000001</v>
      </c>
      <c r="X89" s="18">
        <v>-1.0999999999999999E-2</v>
      </c>
      <c r="Y89" s="18">
        <v>-1E-3</v>
      </c>
      <c r="Z89" s="18">
        <v>-2.1999999999999999E-2</v>
      </c>
      <c r="AA89" s="23">
        <v>-11.074</v>
      </c>
      <c r="AB89" s="23">
        <v>-10.645</v>
      </c>
      <c r="AC89" s="18">
        <v>0</v>
      </c>
    </row>
    <row r="90" spans="1:29" x14ac:dyDescent="0.3">
      <c r="B90" s="12"/>
    </row>
    <row r="91" spans="1:29" x14ac:dyDescent="0.3">
      <c r="A91" s="53" t="s">
        <v>91</v>
      </c>
      <c r="B91" s="4">
        <f>MAX(ABS(MIN(C66:E89,F74:M89,N79:R89,S82:U89,V87:Z89)),MAX(C66:E89,F74:M89,N79:R89,S82:U89,V87:Z89))</f>
        <v>0.67600000000000005</v>
      </c>
    </row>
    <row r="92" spans="1:29" x14ac:dyDescent="0.3">
      <c r="K92" s="15" t="s">
        <v>35</v>
      </c>
    </row>
    <row r="94" spans="1:29" x14ac:dyDescent="0.3">
      <c r="A94" s="1" t="s">
        <v>9</v>
      </c>
      <c r="B94" s="10"/>
      <c r="C94" s="1">
        <v>59</v>
      </c>
      <c r="D94" s="1">
        <v>62</v>
      </c>
      <c r="E94" s="1">
        <v>65</v>
      </c>
      <c r="F94" s="1">
        <v>72</v>
      </c>
      <c r="G94" s="1">
        <v>73</v>
      </c>
      <c r="H94" s="1">
        <v>75</v>
      </c>
      <c r="I94" s="1">
        <v>76</v>
      </c>
      <c r="J94" s="1">
        <v>77</v>
      </c>
      <c r="K94" s="1">
        <v>79</v>
      </c>
      <c r="L94" s="1">
        <v>80</v>
      </c>
      <c r="M94" s="1">
        <v>81</v>
      </c>
      <c r="N94" s="1">
        <v>85</v>
      </c>
      <c r="O94" s="1">
        <v>87</v>
      </c>
      <c r="P94" s="1">
        <v>89</v>
      </c>
      <c r="Q94" s="1">
        <v>90</v>
      </c>
      <c r="R94" s="1">
        <v>91</v>
      </c>
      <c r="S94" s="1">
        <v>96</v>
      </c>
      <c r="T94" s="1">
        <v>97</v>
      </c>
      <c r="U94" s="1">
        <v>98</v>
      </c>
      <c r="V94" s="1">
        <v>102</v>
      </c>
      <c r="W94" s="1">
        <v>104</v>
      </c>
      <c r="X94" s="1">
        <v>106</v>
      </c>
      <c r="Y94" s="1">
        <v>107</v>
      </c>
      <c r="Z94" s="1">
        <v>108</v>
      </c>
      <c r="AA94" s="1">
        <v>113</v>
      </c>
      <c r="AB94" s="1">
        <v>114</v>
      </c>
      <c r="AC94" s="1">
        <v>115</v>
      </c>
    </row>
    <row r="95" spans="1:29" x14ac:dyDescent="0.3">
      <c r="A95" s="1"/>
      <c r="B95" s="10" t="s">
        <v>36</v>
      </c>
      <c r="C95" s="1">
        <f>C94+1</f>
        <v>60</v>
      </c>
      <c r="D95" s="1">
        <f>D94+1</f>
        <v>63</v>
      </c>
      <c r="E95" s="1">
        <f t="shared" ref="E95:AC95" si="11">E94+1</f>
        <v>66</v>
      </c>
      <c r="F95" s="1">
        <f t="shared" si="11"/>
        <v>73</v>
      </c>
      <c r="G95" s="1">
        <f t="shared" si="11"/>
        <v>74</v>
      </c>
      <c r="H95" s="1">
        <f t="shared" si="11"/>
        <v>76</v>
      </c>
      <c r="I95" s="1">
        <f t="shared" si="11"/>
        <v>77</v>
      </c>
      <c r="J95" s="1">
        <f t="shared" si="11"/>
        <v>78</v>
      </c>
      <c r="K95" s="1">
        <f t="shared" si="11"/>
        <v>80</v>
      </c>
      <c r="L95" s="1">
        <f t="shared" si="11"/>
        <v>81</v>
      </c>
      <c r="M95" s="1">
        <f t="shared" si="11"/>
        <v>82</v>
      </c>
      <c r="N95" s="1">
        <f t="shared" si="11"/>
        <v>86</v>
      </c>
      <c r="O95" s="1">
        <f t="shared" si="11"/>
        <v>88</v>
      </c>
      <c r="P95" s="1">
        <f t="shared" si="11"/>
        <v>90</v>
      </c>
      <c r="Q95" s="1">
        <f t="shared" si="11"/>
        <v>91</v>
      </c>
      <c r="R95" s="1">
        <f t="shared" si="11"/>
        <v>92</v>
      </c>
      <c r="S95" s="1">
        <f t="shared" si="11"/>
        <v>97</v>
      </c>
      <c r="T95" s="1">
        <f t="shared" si="11"/>
        <v>98</v>
      </c>
      <c r="U95" s="1">
        <f t="shared" si="11"/>
        <v>99</v>
      </c>
      <c r="V95" s="1">
        <f t="shared" si="11"/>
        <v>103</v>
      </c>
      <c r="W95" s="1">
        <f t="shared" si="11"/>
        <v>105</v>
      </c>
      <c r="X95" s="1">
        <f t="shared" si="11"/>
        <v>107</v>
      </c>
      <c r="Y95" s="1">
        <f t="shared" si="11"/>
        <v>108</v>
      </c>
      <c r="Z95" s="1">
        <f t="shared" si="11"/>
        <v>109</v>
      </c>
      <c r="AA95" s="1">
        <f t="shared" si="11"/>
        <v>114</v>
      </c>
      <c r="AB95" s="1">
        <f t="shared" si="11"/>
        <v>115</v>
      </c>
      <c r="AC95" s="1">
        <f t="shared" si="11"/>
        <v>116</v>
      </c>
    </row>
    <row r="96" spans="1:29" x14ac:dyDescent="0.3">
      <c r="A96" s="1">
        <v>59</v>
      </c>
      <c r="B96" s="10">
        <f t="shared" ref="B96:B122" si="12">A96+1</f>
        <v>60</v>
      </c>
      <c r="C96" s="1">
        <v>0</v>
      </c>
      <c r="D96" s="1">
        <v>0.89200000000000002</v>
      </c>
      <c r="E96" s="1">
        <v>0.88500000000000001</v>
      </c>
      <c r="F96" s="1">
        <v>0</v>
      </c>
      <c r="G96" s="1">
        <v>-1.0999999999999999E-2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1.4E-2</v>
      </c>
      <c r="N96" s="1">
        <v>-0.20200000000000001</v>
      </c>
      <c r="O96" s="1">
        <v>8.6999999999999994E-2</v>
      </c>
      <c r="P96" s="1">
        <v>-1.4999999999999999E-2</v>
      </c>
      <c r="Q96" s="1">
        <v>3.0000000000000001E-3</v>
      </c>
      <c r="R96" s="1">
        <v>1E-3</v>
      </c>
      <c r="S96" s="1">
        <v>0</v>
      </c>
      <c r="T96" s="1">
        <v>0</v>
      </c>
      <c r="U96" s="1">
        <v>0</v>
      </c>
      <c r="V96" s="1">
        <v>5.8999999999999997E-2</v>
      </c>
      <c r="W96" s="1">
        <v>-7.0000000000000001E-3</v>
      </c>
      <c r="X96" s="1">
        <v>-1.6E-2</v>
      </c>
      <c r="Y96" s="1">
        <v>6.0000000000000001E-3</v>
      </c>
      <c r="Z96" s="1">
        <v>5.0000000000000001E-3</v>
      </c>
      <c r="AA96" s="1">
        <v>0</v>
      </c>
      <c r="AB96" s="1">
        <v>-1E-3</v>
      </c>
      <c r="AC96" s="1">
        <v>-1E-3</v>
      </c>
    </row>
    <row r="97" spans="1:29" x14ac:dyDescent="0.3">
      <c r="A97" s="1">
        <v>62</v>
      </c>
      <c r="B97" s="10">
        <f t="shared" si="12"/>
        <v>63</v>
      </c>
      <c r="C97" s="29">
        <v>0.89200000000000002</v>
      </c>
      <c r="D97" s="1">
        <v>0</v>
      </c>
      <c r="E97" s="1">
        <v>0.70399999999999996</v>
      </c>
      <c r="F97" s="1">
        <v>-8.0000000000000002E-3</v>
      </c>
      <c r="G97" s="1">
        <v>4.0000000000000001E-3</v>
      </c>
      <c r="H97" s="1">
        <v>-1.9E-2</v>
      </c>
      <c r="I97" s="1">
        <v>1.2E-2</v>
      </c>
      <c r="J97" s="1">
        <v>2E-3</v>
      </c>
      <c r="K97" s="1">
        <v>-9.5000000000000001E-2</v>
      </c>
      <c r="L97" s="1">
        <v>8.0000000000000002E-3</v>
      </c>
      <c r="M97" s="1">
        <v>1.7999999999999999E-2</v>
      </c>
      <c r="N97" s="1">
        <v>4.4999999999999998E-2</v>
      </c>
      <c r="O97" s="1">
        <v>1E-3</v>
      </c>
      <c r="P97" s="1">
        <v>-1.4E-2</v>
      </c>
      <c r="Q97" s="1">
        <v>6.0000000000000001E-3</v>
      </c>
      <c r="R97" s="1">
        <v>4.0000000000000001E-3</v>
      </c>
      <c r="S97" s="1">
        <v>0</v>
      </c>
      <c r="T97" s="1">
        <v>-1E-3</v>
      </c>
      <c r="U97" s="1">
        <v>0</v>
      </c>
      <c r="V97" s="1">
        <v>3.1E-2</v>
      </c>
      <c r="W97" s="1">
        <v>1E-3</v>
      </c>
      <c r="X97" s="1">
        <v>0</v>
      </c>
      <c r="Y97" s="1">
        <v>0</v>
      </c>
      <c r="Z97" s="1">
        <v>3.0000000000000001E-3</v>
      </c>
      <c r="AA97" s="1">
        <v>0</v>
      </c>
      <c r="AB97" s="1">
        <v>0</v>
      </c>
      <c r="AC97" s="1">
        <v>0</v>
      </c>
    </row>
    <row r="98" spans="1:29" x14ac:dyDescent="0.3">
      <c r="A98" s="1">
        <v>65</v>
      </c>
      <c r="B98" s="10">
        <f t="shared" si="12"/>
        <v>66</v>
      </c>
      <c r="C98" s="29">
        <v>0.88500000000000001</v>
      </c>
      <c r="D98" s="31">
        <v>0.70399999999999996</v>
      </c>
      <c r="E98" s="1">
        <v>0</v>
      </c>
      <c r="F98" s="1">
        <v>8.9999999999999993E-3</v>
      </c>
      <c r="G98" s="1">
        <v>-1.0999999999999999E-2</v>
      </c>
      <c r="H98" s="1">
        <v>-2.1999999999999999E-2</v>
      </c>
      <c r="I98" s="1">
        <v>0.01</v>
      </c>
      <c r="J98" s="1">
        <v>6.0000000000000001E-3</v>
      </c>
      <c r="K98" s="1">
        <v>-8.6999999999999994E-2</v>
      </c>
      <c r="L98" s="1">
        <v>7.0000000000000001E-3</v>
      </c>
      <c r="M98" s="1">
        <v>1.2999999999999999E-2</v>
      </c>
      <c r="N98" s="1">
        <v>1.2999999999999999E-2</v>
      </c>
      <c r="O98" s="1">
        <v>4.0000000000000001E-3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-0.32200000000000001</v>
      </c>
      <c r="W98" s="1">
        <v>8.4000000000000005E-2</v>
      </c>
      <c r="X98" s="1">
        <v>-1.9E-2</v>
      </c>
      <c r="Y98" s="1">
        <v>1E-3</v>
      </c>
      <c r="Z98" s="1">
        <v>1E-3</v>
      </c>
      <c r="AA98" s="1">
        <v>0</v>
      </c>
      <c r="AB98" s="1">
        <v>0</v>
      </c>
      <c r="AC98" s="1">
        <v>-1E-3</v>
      </c>
    </row>
    <row r="99" spans="1:29" x14ac:dyDescent="0.3">
      <c r="A99" s="1">
        <v>72</v>
      </c>
      <c r="B99" s="10">
        <f t="shared" si="12"/>
        <v>73</v>
      </c>
      <c r="C99" s="1">
        <v>0</v>
      </c>
      <c r="D99" s="1">
        <v>-8.0000000000000002E-3</v>
      </c>
      <c r="E99" s="1">
        <v>8.9999999999999993E-3</v>
      </c>
      <c r="F99" s="1">
        <v>0</v>
      </c>
      <c r="G99" s="1">
        <v>-9.2219999999999995</v>
      </c>
      <c r="H99" s="1">
        <v>-0.22600000000000001</v>
      </c>
      <c r="I99" s="1">
        <v>6.3E-2</v>
      </c>
      <c r="J99" s="1">
        <v>-2E-3</v>
      </c>
      <c r="K99" s="1">
        <v>-0.29799999999999999</v>
      </c>
      <c r="L99" s="1">
        <v>0.46700000000000003</v>
      </c>
      <c r="M99" s="1">
        <v>-0.314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</row>
    <row r="100" spans="1:29" x14ac:dyDescent="0.3">
      <c r="A100" s="1">
        <v>73</v>
      </c>
      <c r="B100" s="10">
        <f t="shared" si="12"/>
        <v>74</v>
      </c>
      <c r="C100" s="1">
        <v>-1.0999999999999999E-2</v>
      </c>
      <c r="D100" s="1">
        <v>4.0000000000000001E-3</v>
      </c>
      <c r="E100" s="1">
        <v>-1.0999999999999999E-2</v>
      </c>
      <c r="F100" s="20">
        <v>-9.2219999999999995</v>
      </c>
      <c r="G100" s="1">
        <v>0</v>
      </c>
      <c r="H100" s="1">
        <v>-0.26400000000000001</v>
      </c>
      <c r="I100" s="1">
        <v>-0.378</v>
      </c>
      <c r="J100" s="1">
        <v>0.218</v>
      </c>
      <c r="K100" s="1">
        <v>-0.42099999999999999</v>
      </c>
      <c r="L100" s="1">
        <v>1.411</v>
      </c>
      <c r="M100" s="1">
        <v>-6.7000000000000004E-2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</row>
    <row r="101" spans="1:29" x14ac:dyDescent="0.3">
      <c r="A101" s="1">
        <v>75</v>
      </c>
      <c r="B101" s="10">
        <f t="shared" si="12"/>
        <v>76</v>
      </c>
      <c r="C101" s="1">
        <v>0</v>
      </c>
      <c r="D101" s="1">
        <v>-1.9E-2</v>
      </c>
      <c r="E101" s="1">
        <v>-2.1999999999999999E-2</v>
      </c>
      <c r="F101" s="33">
        <v>-0.22600000000000001</v>
      </c>
      <c r="G101" s="33">
        <v>-0.26400000000000001</v>
      </c>
      <c r="H101" s="1">
        <v>0</v>
      </c>
      <c r="I101" s="1">
        <v>-13.090999999999999</v>
      </c>
      <c r="J101" s="1">
        <v>-13.670999999999999</v>
      </c>
      <c r="K101" s="1">
        <v>-0.14000000000000001</v>
      </c>
      <c r="L101" s="1">
        <v>-0.185</v>
      </c>
      <c r="M101" s="1">
        <v>-7.6999999999999999E-2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</row>
    <row r="102" spans="1:29" x14ac:dyDescent="0.3">
      <c r="A102" s="1">
        <v>76</v>
      </c>
      <c r="B102" s="10">
        <f t="shared" si="12"/>
        <v>77</v>
      </c>
      <c r="C102" s="1">
        <v>0</v>
      </c>
      <c r="D102" s="1">
        <v>1.2E-2</v>
      </c>
      <c r="E102" s="1">
        <v>0.01</v>
      </c>
      <c r="F102" s="33">
        <v>6.3E-2</v>
      </c>
      <c r="G102" s="33">
        <v>-0.378</v>
      </c>
      <c r="H102" s="16">
        <v>-13.090999999999999</v>
      </c>
      <c r="I102" s="1">
        <v>0</v>
      </c>
      <c r="J102" s="1">
        <v>-12.222</v>
      </c>
      <c r="K102" s="1">
        <v>7.0999999999999994E-2</v>
      </c>
      <c r="L102" s="1">
        <v>-0.192</v>
      </c>
      <c r="M102" s="1">
        <v>3.2189999999999999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</row>
    <row r="103" spans="1:29" x14ac:dyDescent="0.3">
      <c r="A103" s="1">
        <v>77</v>
      </c>
      <c r="B103" s="10">
        <f t="shared" si="12"/>
        <v>78</v>
      </c>
      <c r="C103" s="1">
        <v>0</v>
      </c>
      <c r="D103" s="1">
        <v>2E-3</v>
      </c>
      <c r="E103" s="1">
        <v>6.0000000000000001E-3</v>
      </c>
      <c r="F103" s="33">
        <v>-2E-3</v>
      </c>
      <c r="G103" s="33">
        <v>0.218</v>
      </c>
      <c r="H103" s="16">
        <v>-13.670999999999999</v>
      </c>
      <c r="I103" s="16">
        <v>-12.222</v>
      </c>
      <c r="J103" s="1">
        <v>0</v>
      </c>
      <c r="K103" s="1">
        <v>-0.216</v>
      </c>
      <c r="L103" s="1">
        <v>-0.18</v>
      </c>
      <c r="M103" s="1">
        <v>-3.7999999999999999E-2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</row>
    <row r="104" spans="1:29" x14ac:dyDescent="0.3">
      <c r="A104" s="1">
        <v>79</v>
      </c>
      <c r="B104" s="10">
        <f t="shared" si="12"/>
        <v>80</v>
      </c>
      <c r="C104" s="1">
        <v>0</v>
      </c>
      <c r="D104" s="1">
        <v>-9.5000000000000001E-2</v>
      </c>
      <c r="E104" s="1">
        <v>-8.6999999999999994E-2</v>
      </c>
      <c r="F104" s="33">
        <v>-0.29799999999999999</v>
      </c>
      <c r="G104" s="33">
        <v>-0.42099999999999999</v>
      </c>
      <c r="H104" s="33">
        <v>-0.14000000000000001</v>
      </c>
      <c r="I104" s="33">
        <v>7.0999999999999994E-2</v>
      </c>
      <c r="J104" s="33">
        <v>-0.216</v>
      </c>
      <c r="K104" s="1">
        <v>0</v>
      </c>
      <c r="L104" s="1">
        <v>-13.244999999999999</v>
      </c>
      <c r="M104" s="1">
        <v>-12.432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1E-3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</row>
    <row r="105" spans="1:29" x14ac:dyDescent="0.3">
      <c r="A105" s="1">
        <v>80</v>
      </c>
      <c r="B105" s="10">
        <f t="shared" si="12"/>
        <v>81</v>
      </c>
      <c r="C105" s="1">
        <v>0</v>
      </c>
      <c r="D105" s="1">
        <v>8.0000000000000002E-3</v>
      </c>
      <c r="E105" s="1">
        <v>7.0000000000000001E-3</v>
      </c>
      <c r="F105" s="33">
        <v>0.46700000000000003</v>
      </c>
      <c r="G105" s="33">
        <v>1.411</v>
      </c>
      <c r="H105" s="33">
        <v>-0.185</v>
      </c>
      <c r="I105" s="33">
        <v>-0.192</v>
      </c>
      <c r="J105" s="33">
        <v>-0.18</v>
      </c>
      <c r="K105" s="16">
        <v>-13.244999999999999</v>
      </c>
      <c r="L105" s="1">
        <v>0</v>
      </c>
      <c r="M105" s="1">
        <v>-12.557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</row>
    <row r="106" spans="1:29" x14ac:dyDescent="0.3">
      <c r="A106" s="1">
        <v>81</v>
      </c>
      <c r="B106" s="10">
        <f t="shared" si="12"/>
        <v>82</v>
      </c>
      <c r="C106" s="1">
        <v>1.4E-2</v>
      </c>
      <c r="D106" s="1">
        <v>1.7999999999999999E-2</v>
      </c>
      <c r="E106" s="1">
        <v>1.2999999999999999E-2</v>
      </c>
      <c r="F106" s="33">
        <v>-0.314</v>
      </c>
      <c r="G106" s="33">
        <v>-6.7000000000000004E-2</v>
      </c>
      <c r="H106" s="33">
        <v>-7.6999999999999999E-2</v>
      </c>
      <c r="I106" s="33">
        <v>3.2189999999999999</v>
      </c>
      <c r="J106" s="33">
        <v>-3.7999999999999999E-2</v>
      </c>
      <c r="K106" s="16">
        <v>-12.432</v>
      </c>
      <c r="L106" s="16">
        <v>-12.557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</row>
    <row r="107" spans="1:29" x14ac:dyDescent="0.3">
      <c r="A107" s="1">
        <v>85</v>
      </c>
      <c r="B107" s="10">
        <f t="shared" si="12"/>
        <v>86</v>
      </c>
      <c r="C107" s="1">
        <v>-0.20200000000000001</v>
      </c>
      <c r="D107" s="1">
        <v>4.4999999999999998E-2</v>
      </c>
      <c r="E107" s="1">
        <v>1.2999999999999999E-2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9.68</v>
      </c>
      <c r="P107" s="1">
        <v>-0.34200000000000003</v>
      </c>
      <c r="Q107" s="1">
        <v>-0.125</v>
      </c>
      <c r="R107" s="1">
        <v>-0.123</v>
      </c>
      <c r="S107" s="1">
        <v>2E-3</v>
      </c>
      <c r="T107" s="1">
        <v>-1.4E-2</v>
      </c>
      <c r="U107" s="1">
        <v>-1.4999999999999999E-2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</row>
    <row r="108" spans="1:29" x14ac:dyDescent="0.3">
      <c r="A108" s="1">
        <v>87</v>
      </c>
      <c r="B108" s="10">
        <f t="shared" si="12"/>
        <v>88</v>
      </c>
      <c r="C108" s="1">
        <v>8.6999999999999994E-2</v>
      </c>
      <c r="D108" s="1">
        <v>1E-3</v>
      </c>
      <c r="E108" s="1">
        <v>4.0000000000000001E-3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26">
        <v>9.68</v>
      </c>
      <c r="O108" s="1">
        <v>0</v>
      </c>
      <c r="P108" s="1">
        <v>3.9689999999999999</v>
      </c>
      <c r="Q108" s="1">
        <v>13.428000000000001</v>
      </c>
      <c r="R108" s="1">
        <v>3.6419999999999999</v>
      </c>
      <c r="S108" s="1">
        <v>3.3000000000000002E-2</v>
      </c>
      <c r="T108" s="1">
        <v>0.53500000000000003</v>
      </c>
      <c r="U108" s="1">
        <v>0.50600000000000001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</row>
    <row r="109" spans="1:29" x14ac:dyDescent="0.3">
      <c r="A109" s="1">
        <v>89</v>
      </c>
      <c r="B109" s="10">
        <f t="shared" si="12"/>
        <v>90</v>
      </c>
      <c r="C109" s="1">
        <v>-1.4999999999999999E-2</v>
      </c>
      <c r="D109" s="1">
        <v>-1.4E-2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32">
        <v>-0.34200000000000003</v>
      </c>
      <c r="O109" s="25">
        <v>3.9689999999999999</v>
      </c>
      <c r="P109" s="1">
        <v>0</v>
      </c>
      <c r="Q109" s="1">
        <v>-13.417</v>
      </c>
      <c r="R109" s="1">
        <v>-13.233000000000001</v>
      </c>
      <c r="S109" s="1">
        <v>5.0000000000000001E-3</v>
      </c>
      <c r="T109" s="1">
        <v>-1E-3</v>
      </c>
      <c r="U109" s="1">
        <v>-6.0000000000000001E-3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</row>
    <row r="110" spans="1:29" x14ac:dyDescent="0.3">
      <c r="A110" s="1">
        <v>90</v>
      </c>
      <c r="B110" s="10">
        <f t="shared" si="12"/>
        <v>91</v>
      </c>
      <c r="C110" s="1">
        <v>3.0000000000000001E-3</v>
      </c>
      <c r="D110" s="1">
        <v>6.0000000000000001E-3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32">
        <v>-0.125</v>
      </c>
      <c r="O110" s="25">
        <v>13.428000000000001</v>
      </c>
      <c r="P110" s="16">
        <v>-13.417</v>
      </c>
      <c r="Q110" s="1">
        <v>0</v>
      </c>
      <c r="R110" s="1">
        <v>-12.199</v>
      </c>
      <c r="S110" s="1">
        <v>4.0000000000000001E-3</v>
      </c>
      <c r="T110" s="1">
        <v>3.0000000000000001E-3</v>
      </c>
      <c r="U110" s="1">
        <v>6.0000000000000001E-3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</row>
    <row r="111" spans="1:29" x14ac:dyDescent="0.3">
      <c r="A111" s="1">
        <v>91</v>
      </c>
      <c r="B111" s="10">
        <f t="shared" si="12"/>
        <v>92</v>
      </c>
      <c r="C111" s="1">
        <v>1E-3</v>
      </c>
      <c r="D111" s="1">
        <v>4.0000000000000001E-3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32">
        <v>-0.123</v>
      </c>
      <c r="O111" s="25">
        <v>3.6419999999999999</v>
      </c>
      <c r="P111" s="16">
        <v>-13.233000000000001</v>
      </c>
      <c r="Q111" s="16">
        <v>-12.199</v>
      </c>
      <c r="R111" s="1">
        <v>0</v>
      </c>
      <c r="S111" s="1">
        <v>7.8E-2</v>
      </c>
      <c r="T111" s="1">
        <v>-5.8000000000000003E-2</v>
      </c>
      <c r="U111" s="1">
        <v>-6.3E-2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</row>
    <row r="112" spans="1:29" x14ac:dyDescent="0.3">
      <c r="A112" s="1">
        <v>96</v>
      </c>
      <c r="B112" s="10">
        <f t="shared" si="12"/>
        <v>97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2E-3</v>
      </c>
      <c r="O112" s="1">
        <v>3.3000000000000002E-2</v>
      </c>
      <c r="P112" s="1">
        <v>5.0000000000000001E-3</v>
      </c>
      <c r="Q112" s="1">
        <v>4.0000000000000001E-3</v>
      </c>
      <c r="R112" s="1">
        <v>7.8E-2</v>
      </c>
      <c r="S112" s="1">
        <v>0</v>
      </c>
      <c r="T112" s="1">
        <v>-10.718</v>
      </c>
      <c r="U112" s="1">
        <v>-10.606999999999999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</row>
    <row r="113" spans="1:29" x14ac:dyDescent="0.3">
      <c r="A113" s="1">
        <v>97</v>
      </c>
      <c r="B113" s="10">
        <f t="shared" si="12"/>
        <v>98</v>
      </c>
      <c r="C113" s="1">
        <v>0</v>
      </c>
      <c r="D113" s="1">
        <v>-1E-3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-1.4E-2</v>
      </c>
      <c r="O113" s="1">
        <v>0.53500000000000003</v>
      </c>
      <c r="P113" s="1">
        <v>-1E-3</v>
      </c>
      <c r="Q113" s="1">
        <v>3.0000000000000001E-3</v>
      </c>
      <c r="R113" s="1">
        <v>-5.8000000000000003E-2</v>
      </c>
      <c r="S113" s="16">
        <v>-10.718</v>
      </c>
      <c r="T113" s="1">
        <v>0</v>
      </c>
      <c r="U113" s="1">
        <v>-10.307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</row>
    <row r="114" spans="1:29" x14ac:dyDescent="0.3">
      <c r="A114" s="1">
        <v>98</v>
      </c>
      <c r="B114" s="10">
        <f t="shared" si="12"/>
        <v>99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-1.4999999999999999E-2</v>
      </c>
      <c r="O114" s="1">
        <v>0.50600000000000001</v>
      </c>
      <c r="P114" s="1">
        <v>-6.0000000000000001E-3</v>
      </c>
      <c r="Q114" s="1">
        <v>6.0000000000000001E-3</v>
      </c>
      <c r="R114" s="1">
        <v>-6.3E-2</v>
      </c>
      <c r="S114" s="16">
        <v>-10.606999999999999</v>
      </c>
      <c r="T114" s="16">
        <v>-10.307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</row>
    <row r="115" spans="1:29" x14ac:dyDescent="0.3">
      <c r="A115" s="1">
        <v>102</v>
      </c>
      <c r="B115" s="10">
        <f t="shared" si="12"/>
        <v>103</v>
      </c>
      <c r="C115" s="1">
        <v>5.8999999999999997E-2</v>
      </c>
      <c r="D115" s="1">
        <v>3.1E-2</v>
      </c>
      <c r="E115" s="1">
        <v>-0.32200000000000001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1E-3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9.7769999999999992</v>
      </c>
      <c r="X115" s="1">
        <v>-0.34100000000000003</v>
      </c>
      <c r="Y115" s="1">
        <v>-0.115</v>
      </c>
      <c r="Z115" s="1">
        <v>-0.15</v>
      </c>
      <c r="AA115" s="1">
        <v>-1.2999999999999999E-2</v>
      </c>
      <c r="AB115" s="1">
        <v>4.0000000000000001E-3</v>
      </c>
      <c r="AC115" s="1">
        <v>-8.9999999999999993E-3</v>
      </c>
    </row>
    <row r="116" spans="1:29" x14ac:dyDescent="0.3">
      <c r="A116" s="1">
        <v>104</v>
      </c>
      <c r="B116" s="10">
        <f t="shared" si="12"/>
        <v>105</v>
      </c>
      <c r="C116" s="1">
        <v>-7.0000000000000001E-3</v>
      </c>
      <c r="D116" s="1">
        <v>1E-3</v>
      </c>
      <c r="E116" s="1">
        <v>8.4000000000000005E-2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26">
        <v>9.7769999999999992</v>
      </c>
      <c r="W116" s="1">
        <v>0</v>
      </c>
      <c r="X116" s="1">
        <v>3.355</v>
      </c>
      <c r="Y116" s="1">
        <v>13.034000000000001</v>
      </c>
      <c r="Z116" s="1">
        <v>4.319</v>
      </c>
      <c r="AA116" s="1">
        <v>0.60699999999999998</v>
      </c>
      <c r="AB116" s="1">
        <v>0.04</v>
      </c>
      <c r="AC116" s="1">
        <v>0.64700000000000002</v>
      </c>
    </row>
    <row r="117" spans="1:29" x14ac:dyDescent="0.3">
      <c r="A117" s="1">
        <v>106</v>
      </c>
      <c r="B117" s="10">
        <f t="shared" si="12"/>
        <v>107</v>
      </c>
      <c r="C117" s="1">
        <v>-1.6E-2</v>
      </c>
      <c r="D117" s="1">
        <v>0</v>
      </c>
      <c r="E117" s="1">
        <v>-1.9E-2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32">
        <v>-0.34100000000000003</v>
      </c>
      <c r="W117" s="25">
        <v>3.355</v>
      </c>
      <c r="X117" s="1">
        <v>0</v>
      </c>
      <c r="Y117" s="1">
        <v>-12.856999999999999</v>
      </c>
      <c r="Z117" s="1">
        <v>-13.192</v>
      </c>
      <c r="AA117" s="1">
        <v>-0.01</v>
      </c>
      <c r="AB117" s="1">
        <v>0.01</v>
      </c>
      <c r="AC117" s="1">
        <v>-2E-3</v>
      </c>
    </row>
    <row r="118" spans="1:29" x14ac:dyDescent="0.3">
      <c r="A118" s="1">
        <v>107</v>
      </c>
      <c r="B118" s="10">
        <f t="shared" si="12"/>
        <v>108</v>
      </c>
      <c r="C118" s="1">
        <v>6.0000000000000001E-3</v>
      </c>
      <c r="D118" s="1">
        <v>0</v>
      </c>
      <c r="E118" s="1">
        <v>1E-3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32">
        <v>-0.115</v>
      </c>
      <c r="W118" s="25">
        <v>13.034000000000001</v>
      </c>
      <c r="X118" s="16">
        <v>-12.856999999999999</v>
      </c>
      <c r="Y118" s="1">
        <v>0</v>
      </c>
      <c r="Z118" s="1">
        <v>-12.054</v>
      </c>
      <c r="AA118" s="1">
        <v>-3.0000000000000001E-3</v>
      </c>
      <c r="AB118" s="1">
        <v>-2E-3</v>
      </c>
      <c r="AC118" s="1">
        <v>5.0000000000000001E-3</v>
      </c>
    </row>
    <row r="119" spans="1:29" x14ac:dyDescent="0.3">
      <c r="A119" s="1">
        <v>108</v>
      </c>
      <c r="B119" s="10">
        <f t="shared" si="12"/>
        <v>109</v>
      </c>
      <c r="C119" s="1">
        <v>5.0000000000000001E-3</v>
      </c>
      <c r="D119" s="1">
        <v>3.0000000000000001E-3</v>
      </c>
      <c r="E119" s="1">
        <v>1E-3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32">
        <v>-0.15</v>
      </c>
      <c r="W119" s="25">
        <v>4.319</v>
      </c>
      <c r="X119" s="16">
        <v>-13.192</v>
      </c>
      <c r="Y119" s="16">
        <v>-12.054</v>
      </c>
      <c r="Z119" s="1">
        <v>0</v>
      </c>
      <c r="AA119" s="1">
        <v>-7.0000000000000007E-2</v>
      </c>
      <c r="AB119" s="1">
        <v>0.06</v>
      </c>
      <c r="AC119" s="1">
        <v>-6.3E-2</v>
      </c>
    </row>
    <row r="120" spans="1:29" x14ac:dyDescent="0.3">
      <c r="A120" s="1">
        <v>113</v>
      </c>
      <c r="B120" s="10">
        <f t="shared" si="12"/>
        <v>114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-1.2999999999999999E-2</v>
      </c>
      <c r="W120" s="1">
        <v>0.60699999999999998</v>
      </c>
      <c r="X120" s="1">
        <v>-0.01</v>
      </c>
      <c r="Y120" s="1">
        <v>-3.0000000000000001E-3</v>
      </c>
      <c r="Z120" s="1">
        <v>-7.0000000000000007E-2</v>
      </c>
      <c r="AA120" s="1">
        <v>0</v>
      </c>
      <c r="AB120" s="1">
        <v>-11.298999999999999</v>
      </c>
      <c r="AC120" s="1">
        <v>-10.079000000000001</v>
      </c>
    </row>
    <row r="121" spans="1:29" x14ac:dyDescent="0.3">
      <c r="A121" s="1">
        <v>114</v>
      </c>
      <c r="B121" s="10">
        <f t="shared" si="12"/>
        <v>115</v>
      </c>
      <c r="C121" s="1">
        <v>-1E-3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4.0000000000000001E-3</v>
      </c>
      <c r="W121" s="1">
        <v>0.04</v>
      </c>
      <c r="X121" s="1">
        <v>0.01</v>
      </c>
      <c r="Y121" s="1">
        <v>-2E-3</v>
      </c>
      <c r="Z121" s="1">
        <v>0.06</v>
      </c>
      <c r="AA121" s="16">
        <v>-11.298999999999999</v>
      </c>
      <c r="AB121" s="1">
        <v>0</v>
      </c>
      <c r="AC121" s="1">
        <v>-9.9819999999999993</v>
      </c>
    </row>
    <row r="122" spans="1:29" x14ac:dyDescent="0.3">
      <c r="A122" s="1">
        <v>115</v>
      </c>
      <c r="B122" s="10">
        <f t="shared" si="12"/>
        <v>116</v>
      </c>
      <c r="C122" s="1">
        <v>-1E-3</v>
      </c>
      <c r="D122" s="1">
        <v>0</v>
      </c>
      <c r="E122" s="1">
        <v>-1E-3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-8.9999999999999993E-3</v>
      </c>
      <c r="W122" s="1">
        <v>0.64700000000000002</v>
      </c>
      <c r="X122" s="1">
        <v>-2E-3</v>
      </c>
      <c r="Y122" s="1">
        <v>5.0000000000000001E-3</v>
      </c>
      <c r="Z122" s="1">
        <v>-6.3E-2</v>
      </c>
      <c r="AA122" s="16">
        <v>-10.079000000000001</v>
      </c>
      <c r="AB122" s="16">
        <v>-9.9819999999999993</v>
      </c>
      <c r="AC122" s="1">
        <v>0</v>
      </c>
    </row>
    <row r="123" spans="1:29" x14ac:dyDescent="0.3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53" t="s">
        <v>91</v>
      </c>
      <c r="B124" s="4">
        <f>MAX(ABS(MIN(C99:E122,F107:M122,N112:R122,S115:U122,V120:Z122)),MAX(C99:E122,F107:M122,N112:R122,S115:U122,V120:Z122))</f>
        <v>0.64700000000000002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K125" s="15" t="s">
        <v>37</v>
      </c>
    </row>
    <row r="127" spans="1:29" x14ac:dyDescent="0.3">
      <c r="A127" s="1" t="s">
        <v>9</v>
      </c>
      <c r="B127" s="10"/>
      <c r="C127" s="1">
        <v>1</v>
      </c>
      <c r="D127" s="1">
        <v>4</v>
      </c>
      <c r="E127" s="1">
        <v>7</v>
      </c>
      <c r="F127" s="1">
        <v>14</v>
      </c>
      <c r="G127" s="1">
        <v>15</v>
      </c>
      <c r="H127" s="1">
        <v>17</v>
      </c>
      <c r="I127" s="1">
        <v>18</v>
      </c>
      <c r="J127" s="1">
        <v>19</v>
      </c>
      <c r="K127" s="1">
        <v>21</v>
      </c>
      <c r="L127" s="1">
        <v>22</v>
      </c>
      <c r="M127" s="1">
        <v>23</v>
      </c>
      <c r="N127" s="1">
        <v>27</v>
      </c>
      <c r="O127" s="1">
        <v>29</v>
      </c>
      <c r="P127" s="1">
        <v>31</v>
      </c>
      <c r="Q127" s="1">
        <v>32</v>
      </c>
      <c r="R127" s="1">
        <v>33</v>
      </c>
      <c r="S127" s="1">
        <v>38</v>
      </c>
      <c r="T127" s="1">
        <v>39</v>
      </c>
      <c r="U127" s="1">
        <v>40</v>
      </c>
      <c r="V127" s="1">
        <v>44</v>
      </c>
      <c r="W127" s="1">
        <v>46</v>
      </c>
      <c r="X127" s="1">
        <v>48</v>
      </c>
      <c r="Y127" s="1">
        <v>49</v>
      </c>
      <c r="Z127" s="1">
        <v>50</v>
      </c>
      <c r="AA127" s="1">
        <v>55</v>
      </c>
      <c r="AB127" s="1">
        <v>56</v>
      </c>
      <c r="AC127" s="1">
        <v>57</v>
      </c>
    </row>
    <row r="128" spans="1:29" x14ac:dyDescent="0.3">
      <c r="A128" s="1"/>
      <c r="B128" s="10" t="s">
        <v>36</v>
      </c>
      <c r="C128" s="1">
        <f>C127+1</f>
        <v>2</v>
      </c>
      <c r="D128" s="1">
        <f>D127+1</f>
        <v>5</v>
      </c>
      <c r="E128" s="1">
        <f t="shared" ref="E128:AC128" si="13">E127+1</f>
        <v>8</v>
      </c>
      <c r="F128" s="1">
        <f t="shared" si="13"/>
        <v>15</v>
      </c>
      <c r="G128" s="1">
        <f t="shared" si="13"/>
        <v>16</v>
      </c>
      <c r="H128" s="1">
        <f t="shared" si="13"/>
        <v>18</v>
      </c>
      <c r="I128" s="1">
        <f t="shared" si="13"/>
        <v>19</v>
      </c>
      <c r="J128" s="1">
        <f t="shared" si="13"/>
        <v>20</v>
      </c>
      <c r="K128" s="1">
        <f t="shared" si="13"/>
        <v>22</v>
      </c>
      <c r="L128" s="1">
        <f t="shared" si="13"/>
        <v>23</v>
      </c>
      <c r="M128" s="1">
        <f t="shared" si="13"/>
        <v>24</v>
      </c>
      <c r="N128" s="1">
        <f t="shared" si="13"/>
        <v>28</v>
      </c>
      <c r="O128" s="1">
        <f t="shared" si="13"/>
        <v>30</v>
      </c>
      <c r="P128" s="1">
        <f t="shared" si="13"/>
        <v>32</v>
      </c>
      <c r="Q128" s="1">
        <f t="shared" si="13"/>
        <v>33</v>
      </c>
      <c r="R128" s="1">
        <f t="shared" si="13"/>
        <v>34</v>
      </c>
      <c r="S128" s="1">
        <f t="shared" si="13"/>
        <v>39</v>
      </c>
      <c r="T128" s="1">
        <f t="shared" si="13"/>
        <v>40</v>
      </c>
      <c r="U128" s="1">
        <f t="shared" si="13"/>
        <v>41</v>
      </c>
      <c r="V128" s="1">
        <f t="shared" si="13"/>
        <v>45</v>
      </c>
      <c r="W128" s="1">
        <f t="shared" si="13"/>
        <v>47</v>
      </c>
      <c r="X128" s="1">
        <f t="shared" si="13"/>
        <v>49</v>
      </c>
      <c r="Y128" s="1">
        <f t="shared" si="13"/>
        <v>50</v>
      </c>
      <c r="Z128" s="1">
        <f t="shared" si="13"/>
        <v>51</v>
      </c>
      <c r="AA128" s="1">
        <f t="shared" si="13"/>
        <v>56</v>
      </c>
      <c r="AB128" s="1">
        <f t="shared" si="13"/>
        <v>57</v>
      </c>
      <c r="AC128" s="1">
        <f t="shared" si="13"/>
        <v>58</v>
      </c>
    </row>
    <row r="129" spans="1:29" x14ac:dyDescent="0.3">
      <c r="A129" s="1">
        <v>59</v>
      </c>
      <c r="B129" s="10">
        <f t="shared" ref="B129:B155" si="14">A129+1</f>
        <v>60</v>
      </c>
      <c r="C129" s="1">
        <v>0</v>
      </c>
      <c r="D129" s="1">
        <v>-1.0999999999999999E-2</v>
      </c>
      <c r="E129" s="1">
        <v>2E-3</v>
      </c>
      <c r="F129" s="1">
        <v>-3.0000000000000001E-3</v>
      </c>
      <c r="G129" s="1">
        <v>2E-3</v>
      </c>
      <c r="H129" s="1">
        <v>1E-3</v>
      </c>
      <c r="I129" s="1">
        <v>1E-3</v>
      </c>
      <c r="J129" s="1">
        <v>0</v>
      </c>
      <c r="K129" s="1">
        <v>-2.5000000000000001E-2</v>
      </c>
      <c r="L129" s="1">
        <v>-8.0000000000000002E-3</v>
      </c>
      <c r="M129" s="1">
        <v>-0.109</v>
      </c>
      <c r="N129" s="1">
        <v>-1E-3</v>
      </c>
      <c r="O129" s="1">
        <v>1E-3</v>
      </c>
      <c r="P129" s="1">
        <v>0</v>
      </c>
      <c r="Q129" s="1">
        <v>-1E-3</v>
      </c>
      <c r="R129" s="1">
        <v>0</v>
      </c>
      <c r="S129" s="1">
        <v>0</v>
      </c>
      <c r="T129" s="1">
        <v>0</v>
      </c>
      <c r="U129" s="1">
        <v>0</v>
      </c>
      <c r="V129" s="1">
        <v>5.0000000000000001E-3</v>
      </c>
      <c r="W129" s="1">
        <v>-1E-3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</row>
    <row r="130" spans="1:29" x14ac:dyDescent="0.3">
      <c r="A130" s="1">
        <v>62</v>
      </c>
      <c r="B130" s="10">
        <f t="shared" si="14"/>
        <v>63</v>
      </c>
      <c r="C130" s="1">
        <v>4.0000000000000001E-3</v>
      </c>
      <c r="D130" s="1">
        <v>-1.4999999999999999E-2</v>
      </c>
      <c r="E130" s="1">
        <v>-1E-3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-1E-3</v>
      </c>
      <c r="M130" s="1">
        <v>0</v>
      </c>
      <c r="N130" s="1">
        <v>1.7000000000000001E-2</v>
      </c>
      <c r="O130" s="1">
        <v>8.9999999999999993E-3</v>
      </c>
      <c r="P130" s="1">
        <v>-1E-3</v>
      </c>
      <c r="Q130" s="1">
        <v>-2E-3</v>
      </c>
      <c r="R130" s="1">
        <v>0</v>
      </c>
      <c r="S130" s="1">
        <v>0</v>
      </c>
      <c r="T130" s="1">
        <v>0</v>
      </c>
      <c r="U130" s="1">
        <v>0</v>
      </c>
      <c r="V130" s="1">
        <v>7.0000000000000001E-3</v>
      </c>
      <c r="W130" s="1">
        <v>-1E-3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</row>
    <row r="131" spans="1:29" x14ac:dyDescent="0.3">
      <c r="A131" s="1">
        <v>65</v>
      </c>
      <c r="B131" s="10">
        <f t="shared" si="14"/>
        <v>66</v>
      </c>
      <c r="C131" s="1">
        <v>-8.0000000000000002E-3</v>
      </c>
      <c r="D131" s="1">
        <v>-1.2999999999999999E-2</v>
      </c>
      <c r="E131" s="1">
        <v>-0.01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1E-3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-3.5999999999999997E-2</v>
      </c>
      <c r="W131" s="1">
        <v>1E-3</v>
      </c>
      <c r="X131" s="1">
        <v>0</v>
      </c>
      <c r="Y131" s="1">
        <v>1E-3</v>
      </c>
      <c r="Z131" s="1">
        <v>0</v>
      </c>
      <c r="AA131" s="1">
        <v>0</v>
      </c>
      <c r="AB131" s="1">
        <v>0</v>
      </c>
      <c r="AC131" s="1">
        <v>0</v>
      </c>
    </row>
    <row r="132" spans="1:29" x14ac:dyDescent="0.3">
      <c r="A132" s="1">
        <v>72</v>
      </c>
      <c r="B132" s="10">
        <f t="shared" si="14"/>
        <v>73</v>
      </c>
      <c r="C132" s="1">
        <v>2E-3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-1E-3</v>
      </c>
      <c r="O132" s="1">
        <v>2E-3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-1E-3</v>
      </c>
      <c r="W132" s="1">
        <v>3.0000000000000001E-3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</row>
    <row r="133" spans="1:29" x14ac:dyDescent="0.3">
      <c r="A133" s="1">
        <v>73</v>
      </c>
      <c r="B133" s="10">
        <f t="shared" si="14"/>
        <v>74</v>
      </c>
      <c r="C133" s="1">
        <v>-5.0000000000000001E-3</v>
      </c>
      <c r="D133" s="1">
        <v>-1E-3</v>
      </c>
      <c r="E133" s="1">
        <v>-1E-3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1E-3</v>
      </c>
      <c r="O133" s="1">
        <v>-5.0000000000000001E-3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3.0000000000000001E-3</v>
      </c>
      <c r="W133" s="1">
        <v>1E-3</v>
      </c>
      <c r="X133" s="1">
        <v>1E-3</v>
      </c>
      <c r="Y133" s="1">
        <v>0</v>
      </c>
      <c r="Z133" s="1">
        <v>1E-3</v>
      </c>
      <c r="AA133" s="1">
        <v>0</v>
      </c>
      <c r="AB133" s="1">
        <v>0</v>
      </c>
      <c r="AC133" s="1">
        <v>0</v>
      </c>
    </row>
    <row r="134" spans="1:29" x14ac:dyDescent="0.3">
      <c r="A134" s="1">
        <v>75</v>
      </c>
      <c r="B134" s="10">
        <f t="shared" si="14"/>
        <v>76</v>
      </c>
      <c r="C134" s="1">
        <v>-8.0000000000000002E-3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2.9000000000000001E-2</v>
      </c>
      <c r="W134" s="1">
        <v>-1.2E-2</v>
      </c>
      <c r="X134" s="1">
        <v>-6.0000000000000001E-3</v>
      </c>
      <c r="Y134" s="1">
        <v>1E-3</v>
      </c>
      <c r="Z134" s="1">
        <v>-3.0000000000000001E-3</v>
      </c>
      <c r="AA134" s="1">
        <v>0</v>
      </c>
      <c r="AB134" s="1">
        <v>0</v>
      </c>
      <c r="AC134" s="1">
        <v>0</v>
      </c>
    </row>
    <row r="135" spans="1:29" x14ac:dyDescent="0.3">
      <c r="A135" s="1">
        <v>76</v>
      </c>
      <c r="B135" s="10">
        <f t="shared" si="14"/>
        <v>77</v>
      </c>
      <c r="C135" s="1">
        <v>-8.2000000000000003E-2</v>
      </c>
      <c r="D135" s="1">
        <v>-1E-3</v>
      </c>
      <c r="E135" s="1">
        <v>-3.0000000000000001E-3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-1E-3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-4.0000000000000001E-3</v>
      </c>
      <c r="X135" s="1">
        <v>-3.0000000000000001E-3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</row>
    <row r="136" spans="1:29" x14ac:dyDescent="0.3">
      <c r="A136" s="1">
        <v>77</v>
      </c>
      <c r="B136" s="10">
        <f t="shared" si="14"/>
        <v>78</v>
      </c>
      <c r="C136" s="1">
        <v>-1E-3</v>
      </c>
      <c r="D136" s="1">
        <v>0</v>
      </c>
      <c r="E136" s="1">
        <v>-1E-3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-2.3E-2</v>
      </c>
      <c r="W136" s="1">
        <v>-6.8000000000000005E-2</v>
      </c>
      <c r="X136" s="1">
        <v>-0.06</v>
      </c>
      <c r="Y136" s="1">
        <v>-1E-3</v>
      </c>
      <c r="Z136" s="1">
        <v>-0.01</v>
      </c>
      <c r="AA136" s="1">
        <v>1E-3</v>
      </c>
      <c r="AB136" s="1">
        <v>0</v>
      </c>
      <c r="AC136" s="1">
        <v>0</v>
      </c>
    </row>
    <row r="137" spans="1:29" x14ac:dyDescent="0.3">
      <c r="A137" s="1">
        <v>79</v>
      </c>
      <c r="B137" s="10">
        <f t="shared" si="14"/>
        <v>80</v>
      </c>
      <c r="C137" s="1">
        <v>3.0000000000000001E-3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1E-3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1.7999999999999999E-2</v>
      </c>
      <c r="W137" s="1">
        <v>-4.0000000000000001E-3</v>
      </c>
      <c r="X137" s="1">
        <v>0</v>
      </c>
      <c r="Y137" s="1">
        <v>0</v>
      </c>
      <c r="Z137" s="1">
        <v>1E-3</v>
      </c>
      <c r="AA137" s="1">
        <v>0</v>
      </c>
      <c r="AB137" s="1">
        <v>0</v>
      </c>
      <c r="AC137" s="1">
        <v>0</v>
      </c>
    </row>
    <row r="138" spans="1:29" x14ac:dyDescent="0.3">
      <c r="A138" s="1">
        <v>80</v>
      </c>
      <c r="B138" s="10">
        <f t="shared" si="14"/>
        <v>81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1E-3</v>
      </c>
      <c r="W138" s="1">
        <v>-2.5000000000000001E-2</v>
      </c>
      <c r="X138" s="1">
        <v>0</v>
      </c>
      <c r="Y138" s="1">
        <v>0</v>
      </c>
      <c r="Z138" s="1">
        <v>1E-3</v>
      </c>
      <c r="AA138" s="1">
        <v>0</v>
      </c>
      <c r="AB138" s="1">
        <v>0</v>
      </c>
      <c r="AC138" s="1">
        <v>0</v>
      </c>
    </row>
    <row r="139" spans="1:29" x14ac:dyDescent="0.3">
      <c r="A139" s="1">
        <v>81</v>
      </c>
      <c r="B139" s="10">
        <f t="shared" si="14"/>
        <v>82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-5.0000000000000001E-3</v>
      </c>
      <c r="W139" s="1">
        <v>-3.0000000000000001E-3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</row>
    <row r="140" spans="1:29" x14ac:dyDescent="0.3">
      <c r="A140" s="1">
        <v>85</v>
      </c>
      <c r="B140" s="10">
        <f t="shared" si="14"/>
        <v>86</v>
      </c>
      <c r="C140" s="1">
        <v>2E-3</v>
      </c>
      <c r="D140" s="1">
        <v>-4.8000000000000001E-2</v>
      </c>
      <c r="E140" s="1">
        <v>3.0000000000000001E-3</v>
      </c>
      <c r="F140" s="1">
        <v>0.01</v>
      </c>
      <c r="G140" s="1">
        <v>1E-3</v>
      </c>
      <c r="H140" s="1">
        <v>5.0000000000000001E-3</v>
      </c>
      <c r="I140" s="1">
        <v>-1E-3</v>
      </c>
      <c r="J140" s="1">
        <v>1E-3</v>
      </c>
      <c r="K140" s="1">
        <v>6.0000000000000001E-3</v>
      </c>
      <c r="L140" s="1">
        <v>-3.5999999999999997E-2</v>
      </c>
      <c r="M140" s="1">
        <v>2E-3</v>
      </c>
      <c r="N140" s="1">
        <v>6.0000000000000001E-3</v>
      </c>
      <c r="O140" s="1">
        <v>0</v>
      </c>
      <c r="P140" s="1">
        <v>2E-3</v>
      </c>
      <c r="Q140" s="1">
        <v>3.0000000000000001E-3</v>
      </c>
      <c r="R140" s="1">
        <v>1E-3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</row>
    <row r="141" spans="1:29" x14ac:dyDescent="0.3">
      <c r="A141" s="1">
        <v>87</v>
      </c>
      <c r="B141" s="10">
        <f t="shared" si="14"/>
        <v>88</v>
      </c>
      <c r="C141" s="1">
        <v>-1E-3</v>
      </c>
      <c r="D141" s="1">
        <v>7.0000000000000001E-3</v>
      </c>
      <c r="E141" s="1">
        <v>0</v>
      </c>
      <c r="F141" s="1">
        <v>-3.0000000000000001E-3</v>
      </c>
      <c r="G141" s="1">
        <v>2E-3</v>
      </c>
      <c r="H141" s="1">
        <v>-8.9999999999999993E-3</v>
      </c>
      <c r="I141" s="1">
        <v>0</v>
      </c>
      <c r="J141" s="1">
        <v>-1.6E-2</v>
      </c>
      <c r="K141" s="1">
        <v>3.0000000000000001E-3</v>
      </c>
      <c r="L141" s="1">
        <v>-7.0000000000000001E-3</v>
      </c>
      <c r="M141" s="1">
        <v>-1E-3</v>
      </c>
      <c r="N141" s="1">
        <v>1E-3</v>
      </c>
      <c r="O141" s="1">
        <v>-1E-3</v>
      </c>
      <c r="P141" s="1">
        <v>-2E-3</v>
      </c>
      <c r="Q141" s="1">
        <v>-1.9E-2</v>
      </c>
      <c r="R141" s="1">
        <v>-5.0000000000000001E-3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</row>
    <row r="142" spans="1:29" x14ac:dyDescent="0.3">
      <c r="A142" s="1">
        <v>89</v>
      </c>
      <c r="B142" s="10">
        <f t="shared" si="14"/>
        <v>90</v>
      </c>
      <c r="C142" s="1">
        <v>0</v>
      </c>
      <c r="D142" s="1">
        <v>0</v>
      </c>
      <c r="E142" s="1">
        <v>0</v>
      </c>
      <c r="F142" s="1">
        <v>0</v>
      </c>
      <c r="G142" s="1">
        <v>1E-3</v>
      </c>
      <c r="H142" s="1">
        <v>0</v>
      </c>
      <c r="I142" s="1">
        <v>-4.0000000000000001E-3</v>
      </c>
      <c r="J142" s="1">
        <v>-0.01</v>
      </c>
      <c r="K142" s="1">
        <v>5.0000000000000001E-3</v>
      </c>
      <c r="L142" s="1">
        <v>-3.3000000000000002E-2</v>
      </c>
      <c r="M142" s="1">
        <v>-1.6E-2</v>
      </c>
      <c r="N142" s="1">
        <v>0</v>
      </c>
      <c r="O142" s="1">
        <v>0</v>
      </c>
      <c r="P142" s="1">
        <v>0</v>
      </c>
      <c r="Q142" s="1">
        <v>-1E-3</v>
      </c>
      <c r="R142" s="1">
        <v>-1E-3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</row>
    <row r="143" spans="1:29" x14ac:dyDescent="0.3">
      <c r="A143" s="1">
        <v>90</v>
      </c>
      <c r="B143" s="10">
        <f t="shared" si="14"/>
        <v>91</v>
      </c>
      <c r="C143" s="1">
        <v>0</v>
      </c>
      <c r="D143" s="1">
        <v>0</v>
      </c>
      <c r="E143" s="1">
        <v>0</v>
      </c>
      <c r="F143" s="1">
        <v>0</v>
      </c>
      <c r="G143" s="1">
        <v>-1E-3</v>
      </c>
      <c r="H143" s="1">
        <v>-0.01</v>
      </c>
      <c r="I143" s="1">
        <v>-2.1999999999999999E-2</v>
      </c>
      <c r="J143" s="1">
        <v>-0.11899999999999999</v>
      </c>
      <c r="K143" s="1">
        <v>-6.0000000000000001E-3</v>
      </c>
      <c r="L143" s="1">
        <v>-0.186</v>
      </c>
      <c r="M143" s="1">
        <v>-4.2999999999999997E-2</v>
      </c>
      <c r="N143" s="1">
        <v>0</v>
      </c>
      <c r="O143" s="1">
        <v>0</v>
      </c>
      <c r="P143" s="1">
        <v>1E-3</v>
      </c>
      <c r="Q143" s="1">
        <v>3.0000000000000001E-3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</row>
    <row r="144" spans="1:29" x14ac:dyDescent="0.3">
      <c r="A144" s="1">
        <v>91</v>
      </c>
      <c r="B144" s="10">
        <f t="shared" si="14"/>
        <v>92</v>
      </c>
      <c r="C144" s="1">
        <v>0</v>
      </c>
      <c r="D144" s="1">
        <v>1E-3</v>
      </c>
      <c r="E144" s="1">
        <v>0</v>
      </c>
      <c r="F144" s="1">
        <v>1E-3</v>
      </c>
      <c r="G144" s="1">
        <v>1E-3</v>
      </c>
      <c r="H144" s="1">
        <v>-2E-3</v>
      </c>
      <c r="I144" s="1">
        <v>-5.0000000000000001E-3</v>
      </c>
      <c r="J144" s="1">
        <v>-1.9E-2</v>
      </c>
      <c r="K144" s="1">
        <v>3.0000000000000001E-3</v>
      </c>
      <c r="L144" s="1">
        <v>1.0999999999999999E-2</v>
      </c>
      <c r="M144" s="1">
        <v>-2E-3</v>
      </c>
      <c r="N144" s="1">
        <v>1E-3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</row>
    <row r="145" spans="1:29" x14ac:dyDescent="0.3">
      <c r="A145" s="1">
        <v>96</v>
      </c>
      <c r="B145" s="10">
        <f t="shared" si="14"/>
        <v>97</v>
      </c>
      <c r="C145" s="1">
        <v>1E-3</v>
      </c>
      <c r="D145" s="1">
        <v>7.0000000000000001E-3</v>
      </c>
      <c r="E145" s="1">
        <v>2E-3</v>
      </c>
      <c r="F145" s="1">
        <v>0</v>
      </c>
      <c r="G145" s="1">
        <v>0</v>
      </c>
      <c r="H145" s="1">
        <v>0</v>
      </c>
      <c r="I145" s="1">
        <v>-1E-3</v>
      </c>
      <c r="J145" s="1">
        <v>0</v>
      </c>
      <c r="K145" s="1">
        <v>0</v>
      </c>
      <c r="L145" s="1">
        <v>0</v>
      </c>
      <c r="M145" s="1">
        <v>0</v>
      </c>
      <c r="N145" s="1">
        <v>2.7E-2</v>
      </c>
      <c r="O145" s="1">
        <v>-1.7000000000000001E-2</v>
      </c>
      <c r="P145" s="1">
        <v>-8.0000000000000002E-3</v>
      </c>
      <c r="Q145" s="1">
        <v>-1E-3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</row>
    <row r="146" spans="1:29" x14ac:dyDescent="0.3">
      <c r="A146" s="1">
        <v>97</v>
      </c>
      <c r="B146" s="10">
        <f t="shared" si="14"/>
        <v>98</v>
      </c>
      <c r="C146" s="1">
        <v>2E-3</v>
      </c>
      <c r="D146" s="1">
        <v>8.4000000000000005E-2</v>
      </c>
      <c r="E146" s="1">
        <v>3.0000000000000001E-3</v>
      </c>
      <c r="F146" s="1">
        <v>0</v>
      </c>
      <c r="G146" s="1">
        <v>0</v>
      </c>
      <c r="H146" s="1">
        <v>-1E-3</v>
      </c>
      <c r="I146" s="1">
        <v>-2E-3</v>
      </c>
      <c r="J146" s="1">
        <v>-1E-3</v>
      </c>
      <c r="K146" s="1">
        <v>0</v>
      </c>
      <c r="L146" s="1">
        <v>0</v>
      </c>
      <c r="M146" s="1">
        <v>0</v>
      </c>
      <c r="N146" s="1">
        <v>0.01</v>
      </c>
      <c r="O146" s="1">
        <v>-3.0000000000000001E-3</v>
      </c>
      <c r="P146" s="1">
        <v>-2E-3</v>
      </c>
      <c r="Q146" s="1">
        <v>-2E-3</v>
      </c>
      <c r="R146" s="1">
        <v>-3.0000000000000001E-3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</row>
    <row r="147" spans="1:29" x14ac:dyDescent="0.3">
      <c r="A147" s="1">
        <v>98</v>
      </c>
      <c r="B147" s="10">
        <f t="shared" si="14"/>
        <v>99</v>
      </c>
      <c r="C147" s="1">
        <v>0</v>
      </c>
      <c r="D147" s="1">
        <v>1.7000000000000001E-2</v>
      </c>
      <c r="E147" s="1">
        <v>0</v>
      </c>
      <c r="F147" s="1">
        <v>0</v>
      </c>
      <c r="G147" s="1">
        <v>0</v>
      </c>
      <c r="H147" s="1">
        <v>-3.0000000000000001E-3</v>
      </c>
      <c r="I147" s="1">
        <v>-7.0000000000000001E-3</v>
      </c>
      <c r="J147" s="1">
        <v>-3.0000000000000001E-3</v>
      </c>
      <c r="K147" s="1">
        <v>0</v>
      </c>
      <c r="L147" s="1">
        <v>0</v>
      </c>
      <c r="M147" s="1">
        <v>0</v>
      </c>
      <c r="N147" s="1">
        <v>1.6E-2</v>
      </c>
      <c r="O147" s="1">
        <v>-4.0000000000000001E-3</v>
      </c>
      <c r="P147" s="1">
        <v>3.4000000000000002E-2</v>
      </c>
      <c r="Q147" s="1">
        <v>1.6E-2</v>
      </c>
      <c r="R147" s="1">
        <v>-4.0000000000000001E-3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</row>
    <row r="148" spans="1:29" x14ac:dyDescent="0.3">
      <c r="A148" s="1">
        <v>102</v>
      </c>
      <c r="B148" s="10">
        <f t="shared" si="14"/>
        <v>103</v>
      </c>
      <c r="C148" s="1">
        <v>-1E-3</v>
      </c>
      <c r="D148" s="1">
        <v>0</v>
      </c>
      <c r="E148" s="1">
        <v>-1E-3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-1E-3</v>
      </c>
      <c r="L148" s="1">
        <v>0</v>
      </c>
      <c r="M148" s="1">
        <v>-4.0000000000000001E-3</v>
      </c>
      <c r="N148" s="1">
        <v>1E-3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1E-3</v>
      </c>
      <c r="W148" s="1">
        <v>-3.0000000000000001E-3</v>
      </c>
      <c r="X148" s="1">
        <v>3.0000000000000001E-3</v>
      </c>
      <c r="Y148" s="1">
        <v>0</v>
      </c>
      <c r="Z148" s="1">
        <v>-1E-3</v>
      </c>
      <c r="AA148" s="1">
        <v>1E-3</v>
      </c>
      <c r="AB148" s="1">
        <v>1E-3</v>
      </c>
      <c r="AC148" s="1">
        <v>0</v>
      </c>
    </row>
    <row r="149" spans="1:29" x14ac:dyDescent="0.3">
      <c r="A149" s="1">
        <v>104</v>
      </c>
      <c r="B149" s="10">
        <f t="shared" si="14"/>
        <v>105</v>
      </c>
      <c r="C149" s="1">
        <v>0</v>
      </c>
      <c r="D149" s="1">
        <v>0</v>
      </c>
      <c r="E149" s="1">
        <v>4.0000000000000001E-3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-1E-3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-1E-3</v>
      </c>
      <c r="W149" s="1">
        <v>1E-3</v>
      </c>
      <c r="X149" s="1">
        <v>0</v>
      </c>
      <c r="Y149" s="1">
        <v>0</v>
      </c>
      <c r="Z149" s="1">
        <v>0</v>
      </c>
      <c r="AA149" s="1">
        <v>8.9999999999999993E-3</v>
      </c>
      <c r="AB149" s="1">
        <v>1.2999999999999999E-2</v>
      </c>
      <c r="AC149" s="1">
        <v>-6.0000000000000001E-3</v>
      </c>
    </row>
    <row r="150" spans="1:29" x14ac:dyDescent="0.3">
      <c r="A150" s="1">
        <v>106</v>
      </c>
      <c r="B150" s="10">
        <f t="shared" si="14"/>
        <v>107</v>
      </c>
      <c r="C150" s="1">
        <v>0</v>
      </c>
      <c r="D150" s="1">
        <v>0</v>
      </c>
      <c r="E150" s="1">
        <v>3.0000000000000001E-3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-4.0000000000000001E-3</v>
      </c>
      <c r="AB150" s="1">
        <v>-3.0000000000000001E-3</v>
      </c>
      <c r="AC150" s="1">
        <v>1E-3</v>
      </c>
    </row>
    <row r="151" spans="1:29" x14ac:dyDescent="0.3">
      <c r="A151" s="1">
        <v>107</v>
      </c>
      <c r="B151" s="10">
        <f t="shared" si="14"/>
        <v>108</v>
      </c>
      <c r="C151" s="1">
        <v>0</v>
      </c>
      <c r="D151" s="1">
        <v>0</v>
      </c>
      <c r="E151" s="1">
        <v>0</v>
      </c>
      <c r="F151" s="1">
        <v>-1E-3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1E-3</v>
      </c>
      <c r="X151" s="1">
        <v>-1E-3</v>
      </c>
      <c r="Y151" s="1">
        <v>0</v>
      </c>
      <c r="Z151" s="1">
        <v>0</v>
      </c>
      <c r="AA151" s="1">
        <v>-2.1999999999999999E-2</v>
      </c>
      <c r="AB151" s="1">
        <v>0</v>
      </c>
      <c r="AC151" s="1">
        <v>2E-3</v>
      </c>
    </row>
    <row r="152" spans="1:29" x14ac:dyDescent="0.3">
      <c r="A152" s="1">
        <v>108</v>
      </c>
      <c r="B152" s="10">
        <f t="shared" si="14"/>
        <v>109</v>
      </c>
      <c r="C152" s="1">
        <v>0</v>
      </c>
      <c r="D152" s="1">
        <v>0</v>
      </c>
      <c r="E152" s="1">
        <v>1E-3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-3.0000000000000001E-3</v>
      </c>
      <c r="AB152" s="1">
        <v>3.0000000000000001E-3</v>
      </c>
      <c r="AC152" s="1">
        <v>2E-3</v>
      </c>
    </row>
    <row r="153" spans="1:29" x14ac:dyDescent="0.3">
      <c r="A153" s="1">
        <v>113</v>
      </c>
      <c r="B153" s="10">
        <f t="shared" si="14"/>
        <v>114</v>
      </c>
      <c r="C153" s="1">
        <v>-1E-3</v>
      </c>
      <c r="D153" s="1">
        <v>-1E-3</v>
      </c>
      <c r="E153" s="1">
        <v>-2E-3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7.0000000000000001E-3</v>
      </c>
      <c r="W153" s="1">
        <v>-1E-3</v>
      </c>
      <c r="X153" s="1">
        <v>0</v>
      </c>
      <c r="Y153" s="1">
        <v>0</v>
      </c>
      <c r="Z153" s="1">
        <v>0</v>
      </c>
      <c r="AA153" s="1">
        <v>-1.7999999999999999E-2</v>
      </c>
      <c r="AB153" s="1">
        <v>-7.0000000000000001E-3</v>
      </c>
      <c r="AC153" s="1">
        <v>-8.2000000000000003E-2</v>
      </c>
    </row>
    <row r="154" spans="1:29" x14ac:dyDescent="0.3">
      <c r="A154" s="1">
        <v>114</v>
      </c>
      <c r="B154" s="10">
        <f t="shared" si="14"/>
        <v>115</v>
      </c>
      <c r="C154" s="1">
        <v>0</v>
      </c>
      <c r="D154" s="1">
        <v>0</v>
      </c>
      <c r="E154" s="1">
        <v>-4.8000000000000001E-2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6.0000000000000001E-3</v>
      </c>
      <c r="W154" s="1">
        <v>0</v>
      </c>
      <c r="X154" s="1">
        <v>0</v>
      </c>
      <c r="Y154" s="1">
        <v>0</v>
      </c>
      <c r="Z154" s="1">
        <v>0</v>
      </c>
      <c r="AA154" s="1">
        <v>-1E-3</v>
      </c>
      <c r="AB154" s="1">
        <v>-1E-3</v>
      </c>
      <c r="AC154" s="1">
        <v>-7.0000000000000001E-3</v>
      </c>
    </row>
    <row r="155" spans="1:29" x14ac:dyDescent="0.3">
      <c r="A155" s="1">
        <v>115</v>
      </c>
      <c r="B155" s="10">
        <f t="shared" si="14"/>
        <v>116</v>
      </c>
      <c r="C155" s="1">
        <v>0</v>
      </c>
      <c r="D155" s="1">
        <v>-1E-3</v>
      </c>
      <c r="E155" s="1">
        <v>1.4999999999999999E-2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1.4999999999999999E-2</v>
      </c>
      <c r="W155" s="1">
        <v>-1E-3</v>
      </c>
      <c r="X155" s="1">
        <v>0</v>
      </c>
      <c r="Y155" s="1">
        <v>0</v>
      </c>
      <c r="Z155" s="1">
        <v>0</v>
      </c>
      <c r="AA155" s="1">
        <v>-6.0000000000000001E-3</v>
      </c>
      <c r="AB155" s="1">
        <v>-1E-3</v>
      </c>
      <c r="AC155" s="1">
        <v>-1.7000000000000001E-2</v>
      </c>
    </row>
    <row r="156" spans="1:29" x14ac:dyDescent="0.3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H157" s="1"/>
      <c r="I157" s="53" t="s">
        <v>91</v>
      </c>
      <c r="J157" s="4">
        <f>MAX(ABS(MIN(C129:AC155)),MAX(C129:AC155))</f>
        <v>0.186</v>
      </c>
      <c r="K157" s="1"/>
      <c r="L157" s="1"/>
      <c r="M157" s="1"/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3" t="s">
        <v>11</v>
      </c>
      <c r="C158" s="1"/>
      <c r="D158" s="1"/>
      <c r="E158" s="1"/>
      <c r="F158" s="1"/>
      <c r="K158" s="15"/>
    </row>
    <row r="159" spans="1:29" x14ac:dyDescent="0.3">
      <c r="A159" s="22" t="s">
        <v>12</v>
      </c>
      <c r="B159" s="5" t="s">
        <v>13</v>
      </c>
      <c r="C159" s="16" t="s">
        <v>14</v>
      </c>
      <c r="D159" s="16" t="s">
        <v>15</v>
      </c>
      <c r="E159" s="16" t="s">
        <v>16</v>
      </c>
      <c r="F159" s="19"/>
    </row>
    <row r="160" spans="1:29" x14ac:dyDescent="0.3">
      <c r="A160" s="22">
        <f>AVERAGE(F67,F100)</f>
        <v>-9.2040000000000006</v>
      </c>
      <c r="B160" s="5">
        <f>AVERAGE(H69,H70,I70,H102,H103,I103)</f>
        <v>-12.928666666666665</v>
      </c>
      <c r="C160" s="16">
        <f>AVERAGE(K72,K73,L73,K105,K106,L106)</f>
        <v>-12.888833333333332</v>
      </c>
      <c r="D160" s="16">
        <f>AVERAGE(P77,P78,Q78,X85,X86,Y86,P110,P111,Q111,X118,X119,Y119)</f>
        <v>-12.943416666666666</v>
      </c>
      <c r="E160" s="16">
        <f>AVERAGE(S80,S81,T81,AA88,AA89,AB89,S113,S114,T114,AA121,AA122,AB122)</f>
        <v>-10.564583333333333</v>
      </c>
      <c r="F160" s="1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3" t="s">
        <v>17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26" t="s">
        <v>18</v>
      </c>
      <c r="B163" s="25" t="s">
        <v>19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26">
        <f>AVERAGE(N75,V83,N108,V116)</f>
        <v>7.6545000000000005</v>
      </c>
      <c r="B164" s="25">
        <f>AVERAGE(W117:W119,O109:O111,W84:W86,O76:O78)</f>
        <v>7.0180000000000007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1" t="s">
        <v>20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29" t="s">
        <v>21</v>
      </c>
      <c r="B167" s="31" t="s">
        <v>22</v>
      </c>
      <c r="C167" s="33" t="s">
        <v>23</v>
      </c>
      <c r="D167" s="33" t="s">
        <v>24</v>
      </c>
      <c r="E167" s="33" t="s">
        <v>25</v>
      </c>
      <c r="F167" s="32" t="s">
        <v>38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29">
        <f>AVERAGE(C64,C65,C97:C98)</f>
        <v>0.88424999999999998</v>
      </c>
      <c r="B168" s="31">
        <f>AVERAGE(D65,D98)</f>
        <v>0.67749999999999999</v>
      </c>
      <c r="C168" s="33">
        <f>AVERAGE(F68:F70,F101:F103,G71:G73,G104:G106)</f>
        <v>0.12891666666666665</v>
      </c>
      <c r="D168" s="33">
        <f>AVERAGE(F71:F73,G68:G70,F104:F106,G101:G103)</f>
        <v>-9.5250000000000015E-2</v>
      </c>
      <c r="E168" s="33">
        <f>AVERAGE(H71:J73,H104:J106)</f>
        <v>0.25800000000000001</v>
      </c>
      <c r="F168" s="35">
        <f>AVERAGE(N76:N78,V84:V86,N109:N111,V117:V119)</f>
        <v>-0.19666666666666668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69B7C-9A56-46FD-A6C2-0DD71D888CE2}">
  <dimension ref="A1:AC168"/>
  <sheetViews>
    <sheetView topLeftCell="A61" workbookViewId="0">
      <selection activeCell="B124" sqref="A124:B124"/>
    </sheetView>
  </sheetViews>
  <sheetFormatPr defaultRowHeight="14.4" x14ac:dyDescent="0.3"/>
  <cols>
    <col min="10" max="10" width="12.88671875" bestFit="1" customWidth="1"/>
  </cols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9">
        <v>1</v>
      </c>
      <c r="B3" s="9">
        <f>A3+1</f>
        <v>2</v>
      </c>
      <c r="C3" s="4">
        <v>22.579000000000001</v>
      </c>
      <c r="D3" s="4">
        <f>AVERAGE(C3,C31)</f>
        <v>22.532</v>
      </c>
      <c r="E3" s="4">
        <f>AVERAGE(C3,C31)</f>
        <v>22.532</v>
      </c>
      <c r="F3" s="4">
        <f>31.732-D3</f>
        <v>9.1999999999999993</v>
      </c>
      <c r="G3" s="4">
        <f>31.732-E3</f>
        <v>9.1999999999999993</v>
      </c>
      <c r="H3" s="40">
        <v>8.2200000000000006</v>
      </c>
      <c r="I3" s="39">
        <v>8.2899999999999991</v>
      </c>
      <c r="J3" s="7">
        <f t="shared" ref="J3:J16" si="0">D3*(-0.9405)+29.567</f>
        <v>8.3756540000000008</v>
      </c>
      <c r="K3" s="7">
        <f t="shared" ref="K3:K16" si="1">E3*(-0.9576)+30.038</f>
        <v>8.4613568000000008</v>
      </c>
      <c r="L3" s="8"/>
      <c r="M3" s="8"/>
      <c r="N3" s="9">
        <v>0</v>
      </c>
      <c r="O3" s="9">
        <f>N3+1</f>
        <v>1</v>
      </c>
      <c r="P3" s="4">
        <v>44.073999999999998</v>
      </c>
      <c r="Q3" s="4">
        <f>AVERAGE(P3,P25)</f>
        <v>43.536000000000001</v>
      </c>
      <c r="R3" s="4">
        <f>190.298-Q3</f>
        <v>146.762</v>
      </c>
      <c r="S3" s="40">
        <v>129.679</v>
      </c>
      <c r="T3" s="6">
        <f t="shared" ref="T3:T17" si="2">Q3*(-0.9309)+170.58</f>
        <v>130.05233760000002</v>
      </c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">
      <c r="A4" s="9">
        <v>4</v>
      </c>
      <c r="B4" s="9">
        <f t="shared" ref="B4:B57" si="3">A4+1</f>
        <v>5</v>
      </c>
      <c r="C4" s="4">
        <v>22.692</v>
      </c>
      <c r="D4" s="4">
        <f>AVERAGE(C4:C5,C32,C33)</f>
        <v>22.890250000000002</v>
      </c>
      <c r="E4" s="4">
        <f>AVERAGE(C4:C5,C32,C33)</f>
        <v>22.890250000000002</v>
      </c>
      <c r="F4" s="4">
        <f>31.732-D4</f>
        <v>8.8417499999999976</v>
      </c>
      <c r="G4" s="4">
        <f t="shared" ref="G4:G19" si="4">31.732-E4</f>
        <v>8.8417499999999976</v>
      </c>
      <c r="H4" s="40">
        <v>8.19</v>
      </c>
      <c r="I4" s="39">
        <v>8.2899999999999991</v>
      </c>
      <c r="J4" s="7">
        <f t="shared" si="0"/>
        <v>8.0387198749999982</v>
      </c>
      <c r="K4" s="7">
        <f t="shared" si="1"/>
        <v>8.1182965999999972</v>
      </c>
      <c r="L4" s="8"/>
      <c r="M4" s="8"/>
      <c r="N4" s="9">
        <v>2</v>
      </c>
      <c r="O4" s="9">
        <f t="shared" ref="O4:O45" si="5">N4+1</f>
        <v>3</v>
      </c>
      <c r="P4" s="4">
        <v>43.694000000000003</v>
      </c>
      <c r="Q4" s="4">
        <f>AVERAGE(P4,P8,P26,P30)</f>
        <v>40.490250000000003</v>
      </c>
      <c r="R4" s="4">
        <f t="shared" ref="R4:R18" si="6">190.298-Q4</f>
        <v>149.80775</v>
      </c>
      <c r="S4" s="40">
        <v>134.90299999999999</v>
      </c>
      <c r="T4" s="6">
        <f t="shared" si="2"/>
        <v>132.887626275</v>
      </c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9">
        <v>7</v>
      </c>
      <c r="B5" s="9">
        <f t="shared" si="3"/>
        <v>8</v>
      </c>
      <c r="C5" s="4">
        <v>22.716000000000001</v>
      </c>
      <c r="D5" s="4"/>
      <c r="E5" s="4"/>
      <c r="F5" s="4"/>
      <c r="G5" s="4"/>
      <c r="H5" s="40"/>
      <c r="I5" s="39"/>
      <c r="J5" s="7"/>
      <c r="K5" s="7"/>
      <c r="L5" s="8"/>
      <c r="M5" s="8"/>
      <c r="N5" s="9">
        <v>3</v>
      </c>
      <c r="O5" s="9">
        <f t="shared" si="5"/>
        <v>4</v>
      </c>
      <c r="P5" s="4">
        <v>44.606999999999999</v>
      </c>
      <c r="Q5" s="4">
        <f>AVERAGE(P5,P7,P27,P29)</f>
        <v>43.655749999999998</v>
      </c>
      <c r="R5" s="4">
        <f t="shared" si="6"/>
        <v>146.64224999999999</v>
      </c>
      <c r="S5" s="40">
        <v>129.083</v>
      </c>
      <c r="T5" s="6">
        <f t="shared" si="2"/>
        <v>129.94086232500001</v>
      </c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9">
        <v>14</v>
      </c>
      <c r="B6" s="9">
        <f t="shared" si="3"/>
        <v>15</v>
      </c>
      <c r="C6" s="4">
        <v>27.065999999999999</v>
      </c>
      <c r="D6" s="4">
        <f>AVERAGE(C6,C34)</f>
        <v>26.952999999999999</v>
      </c>
      <c r="E6" s="4">
        <f>AVERAGE(C6,C7,C34,C35)</f>
        <v>26.908999999999999</v>
      </c>
      <c r="F6" s="4">
        <f t="shared" ref="F6:F19" si="7">31.732-D6</f>
        <v>4.7789999999999999</v>
      </c>
      <c r="G6" s="4">
        <f t="shared" si="4"/>
        <v>4.8230000000000004</v>
      </c>
      <c r="H6" s="40">
        <v>4.1900000000000004</v>
      </c>
      <c r="I6" s="39">
        <v>4.16</v>
      </c>
      <c r="J6" s="7">
        <f t="shared" si="0"/>
        <v>4.2177034999999989</v>
      </c>
      <c r="K6" s="7">
        <f t="shared" si="1"/>
        <v>4.2699416000000028</v>
      </c>
      <c r="L6" s="8"/>
      <c r="M6" s="8"/>
      <c r="N6" s="9">
        <v>5</v>
      </c>
      <c r="O6" s="9">
        <f t="shared" si="5"/>
        <v>6</v>
      </c>
      <c r="P6" s="4">
        <v>47.186</v>
      </c>
      <c r="Q6" s="4">
        <f>AVERAGE(P6,P28)</f>
        <v>47.209000000000003</v>
      </c>
      <c r="R6" s="4">
        <f t="shared" si="6"/>
        <v>143.089</v>
      </c>
      <c r="S6" s="40">
        <v>128.334</v>
      </c>
      <c r="T6" s="6">
        <f t="shared" si="2"/>
        <v>126.63314190000001</v>
      </c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">
      <c r="A7" s="9">
        <v>15</v>
      </c>
      <c r="B7" s="9">
        <f t="shared" si="3"/>
        <v>16</v>
      </c>
      <c r="C7" s="4">
        <v>26.934999999999999</v>
      </c>
      <c r="D7" s="4">
        <f>AVERAGE(C7,C35)</f>
        <v>26.865000000000002</v>
      </c>
      <c r="E7" s="4"/>
      <c r="F7" s="4">
        <f t="shared" si="7"/>
        <v>4.8669999999999973</v>
      </c>
      <c r="G7" s="4"/>
      <c r="H7" s="40">
        <v>4.17</v>
      </c>
      <c r="I7" s="39"/>
      <c r="J7" s="7">
        <f t="shared" si="0"/>
        <v>4.3004674999999999</v>
      </c>
      <c r="K7" s="7"/>
      <c r="L7" s="8"/>
      <c r="M7" s="8"/>
      <c r="N7" s="9">
        <v>6</v>
      </c>
      <c r="O7" s="9">
        <f t="shared" si="5"/>
        <v>7</v>
      </c>
      <c r="P7" s="4">
        <v>42.356000000000002</v>
      </c>
      <c r="Q7" s="4"/>
      <c r="R7" s="4"/>
      <c r="S7" s="40"/>
      <c r="T7" s="6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">
      <c r="A8" s="9">
        <v>17</v>
      </c>
      <c r="B8" s="9">
        <f t="shared" si="3"/>
        <v>18</v>
      </c>
      <c r="C8" s="4">
        <v>29.876000000000001</v>
      </c>
      <c r="D8" s="4">
        <f>AVERAGE(C8:C10,C36:C38)</f>
        <v>29.835000000000004</v>
      </c>
      <c r="E8" s="4">
        <f>AVERAGE(C8:C10,C36:C38)</f>
        <v>29.835000000000004</v>
      </c>
      <c r="F8" s="4">
        <f>31.732-D8</f>
        <v>1.8969999999999949</v>
      </c>
      <c r="G8" s="4">
        <f>31.732-E8</f>
        <v>1.8969999999999949</v>
      </c>
      <c r="H8" s="40">
        <v>1.42</v>
      </c>
      <c r="I8" s="39">
        <v>1.41</v>
      </c>
      <c r="J8" s="7">
        <f t="shared" si="0"/>
        <v>1.5071824999999954</v>
      </c>
      <c r="K8" s="7">
        <f t="shared" si="1"/>
        <v>1.468003999999997</v>
      </c>
      <c r="L8" s="8"/>
      <c r="M8" s="8"/>
      <c r="N8" s="9">
        <v>8</v>
      </c>
      <c r="O8" s="9">
        <f t="shared" si="5"/>
        <v>9</v>
      </c>
      <c r="P8" s="4">
        <v>38.164000000000001</v>
      </c>
      <c r="Q8" s="4"/>
      <c r="R8" s="4"/>
      <c r="S8" s="40"/>
      <c r="T8" s="6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">
      <c r="A9" s="9">
        <v>18</v>
      </c>
      <c r="B9" s="9">
        <f t="shared" si="3"/>
        <v>19</v>
      </c>
      <c r="C9" s="4">
        <v>30.036000000000001</v>
      </c>
      <c r="D9" s="4"/>
      <c r="E9" s="4"/>
      <c r="F9" s="4"/>
      <c r="G9" s="4"/>
      <c r="H9" s="40"/>
      <c r="I9" s="39"/>
      <c r="J9" s="7"/>
      <c r="K9" s="7"/>
      <c r="L9" s="8"/>
      <c r="M9" s="8"/>
      <c r="N9" s="9">
        <v>10</v>
      </c>
      <c r="O9" s="9">
        <f t="shared" si="5"/>
        <v>11</v>
      </c>
      <c r="P9" s="4">
        <v>8.0069999999999997</v>
      </c>
      <c r="Q9" s="4">
        <f>AVERAGE(P9,P31)</f>
        <v>7.5114999999999998</v>
      </c>
      <c r="R9" s="4">
        <f t="shared" si="6"/>
        <v>182.78649999999999</v>
      </c>
      <c r="S9" s="40">
        <v>161.78100000000001</v>
      </c>
      <c r="T9" s="6">
        <f t="shared" si="2"/>
        <v>163.58754465000001</v>
      </c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">
      <c r="A10" s="9">
        <v>19</v>
      </c>
      <c r="B10" s="9">
        <f t="shared" si="3"/>
        <v>20</v>
      </c>
      <c r="C10" s="4">
        <v>30.149000000000001</v>
      </c>
      <c r="D10" s="4"/>
      <c r="E10" s="4"/>
      <c r="F10" s="4"/>
      <c r="G10" s="4"/>
      <c r="H10" s="40"/>
      <c r="I10" s="39"/>
      <c r="J10" s="7"/>
      <c r="K10" s="7"/>
      <c r="L10" s="8"/>
      <c r="M10" s="8"/>
      <c r="N10" s="9">
        <v>12</v>
      </c>
      <c r="O10" s="9">
        <f t="shared" si="5"/>
        <v>13</v>
      </c>
      <c r="P10" s="4">
        <v>109.982</v>
      </c>
      <c r="Q10" s="4">
        <f>AVERAGE(P10,P32)</f>
        <v>110.4545</v>
      </c>
      <c r="R10" s="4">
        <f t="shared" si="6"/>
        <v>79.843500000000006</v>
      </c>
      <c r="S10" s="40">
        <v>67.471999999999994</v>
      </c>
      <c r="T10" s="6">
        <f t="shared" si="2"/>
        <v>67.757905950000023</v>
      </c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">
      <c r="A11" s="9">
        <v>21</v>
      </c>
      <c r="B11" s="9">
        <f t="shared" si="3"/>
        <v>22</v>
      </c>
      <c r="C11" s="4">
        <v>29.376000000000001</v>
      </c>
      <c r="D11" s="4">
        <f>AVERAGE(C11:C13,C39:C41)</f>
        <v>29.834666666666667</v>
      </c>
      <c r="E11" s="4">
        <f>AVERAGE(C11:C13,C39:C41)</f>
        <v>29.834666666666667</v>
      </c>
      <c r="F11" s="4">
        <f t="shared" si="7"/>
        <v>1.8973333333333322</v>
      </c>
      <c r="G11" s="4">
        <f t="shared" si="4"/>
        <v>1.8973333333333322</v>
      </c>
      <c r="H11" s="40">
        <v>1.53</v>
      </c>
      <c r="I11" s="39">
        <v>1.4650000000000001</v>
      </c>
      <c r="J11" s="7">
        <f t="shared" si="0"/>
        <v>1.5074959999999997</v>
      </c>
      <c r="K11" s="7">
        <f t="shared" si="1"/>
        <v>1.4683232000000004</v>
      </c>
      <c r="L11" s="8"/>
      <c r="M11" s="8"/>
      <c r="N11" s="9">
        <v>13</v>
      </c>
      <c r="O11" s="9">
        <f t="shared" si="5"/>
        <v>14</v>
      </c>
      <c r="P11" s="4">
        <v>97.620999999999995</v>
      </c>
      <c r="Q11" s="4">
        <f>AVERAGE(P11,P33)</f>
        <v>97.859499999999997</v>
      </c>
      <c r="R11" s="4">
        <f t="shared" si="6"/>
        <v>92.438500000000005</v>
      </c>
      <c r="S11" s="40">
        <v>79.352000000000004</v>
      </c>
      <c r="T11" s="6">
        <f t="shared" si="2"/>
        <v>79.482591450000015</v>
      </c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">
      <c r="A12" s="9">
        <v>22</v>
      </c>
      <c r="B12" s="9">
        <f t="shared" si="3"/>
        <v>23</v>
      </c>
      <c r="C12" s="4">
        <v>29.946000000000002</v>
      </c>
      <c r="D12" s="4"/>
      <c r="E12" s="4"/>
      <c r="F12" s="4"/>
      <c r="G12" s="4"/>
      <c r="H12" s="40"/>
      <c r="I12" s="39"/>
      <c r="J12" s="7"/>
      <c r="K12" s="7"/>
      <c r="L12" s="8"/>
      <c r="M12" s="8"/>
      <c r="N12" s="9">
        <v>16</v>
      </c>
      <c r="O12" s="9">
        <f t="shared" si="5"/>
        <v>17</v>
      </c>
      <c r="P12" s="4">
        <v>153.95500000000001</v>
      </c>
      <c r="Q12" s="4">
        <f>AVERAGE(P12,P34,P13,P35)</f>
        <v>155.072</v>
      </c>
      <c r="R12" s="4">
        <f t="shared" si="6"/>
        <v>35.225999999999999</v>
      </c>
      <c r="S12" s="40">
        <v>27.001999999999999</v>
      </c>
      <c r="T12" s="6">
        <f t="shared" si="2"/>
        <v>26.223475200000024</v>
      </c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">
      <c r="A13" s="9">
        <v>23</v>
      </c>
      <c r="B13" s="9">
        <f t="shared" si="3"/>
        <v>24</v>
      </c>
      <c r="C13" s="4">
        <v>29.466999999999999</v>
      </c>
      <c r="D13" s="4"/>
      <c r="E13" s="4"/>
      <c r="F13" s="4"/>
      <c r="G13" s="4"/>
      <c r="H13" s="40"/>
      <c r="I13" s="39"/>
      <c r="J13" s="7"/>
      <c r="K13" s="7"/>
      <c r="L13" s="8"/>
      <c r="M13" s="8"/>
      <c r="N13" s="9">
        <v>20</v>
      </c>
      <c r="O13" s="9">
        <f t="shared" si="5"/>
        <v>21</v>
      </c>
      <c r="P13" s="4">
        <v>155.28700000000001</v>
      </c>
      <c r="Q13" s="4"/>
      <c r="R13" s="4"/>
      <c r="S13" s="40"/>
      <c r="T13" s="6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">
      <c r="A14" s="9">
        <v>27</v>
      </c>
      <c r="B14" s="9">
        <f t="shared" si="3"/>
        <v>28</v>
      </c>
      <c r="C14" s="4">
        <v>22.809000000000001</v>
      </c>
      <c r="D14" s="4">
        <f>AVERAGE(C14,C22,C42,C50)</f>
        <v>22.177250000000001</v>
      </c>
      <c r="E14" s="4">
        <f>AVERAGE(C14,C22,C42,C50)</f>
        <v>22.177250000000001</v>
      </c>
      <c r="F14" s="4">
        <f t="shared" si="7"/>
        <v>9.5547499999999985</v>
      </c>
      <c r="G14" s="4">
        <f t="shared" si="4"/>
        <v>9.5547499999999985</v>
      </c>
      <c r="H14" s="40">
        <v>8.1199999999999992</v>
      </c>
      <c r="I14" s="39">
        <v>7.6150000000000002</v>
      </c>
      <c r="J14" s="7">
        <f t="shared" si="0"/>
        <v>8.709296375000001</v>
      </c>
      <c r="K14" s="7">
        <f t="shared" si="1"/>
        <v>8.8010653999999988</v>
      </c>
      <c r="L14" s="8"/>
      <c r="M14" s="8"/>
      <c r="N14" s="9">
        <v>24</v>
      </c>
      <c r="O14" s="9">
        <f t="shared" si="5"/>
        <v>25</v>
      </c>
      <c r="P14" s="4">
        <v>9.7850000000000001</v>
      </c>
      <c r="Q14" s="4">
        <f>AVERAGE(P14,P19,P36,P41)</f>
        <v>7.1470000000000002</v>
      </c>
      <c r="R14" s="4">
        <f t="shared" si="6"/>
        <v>183.15100000000001</v>
      </c>
      <c r="S14" s="40">
        <v>166.965</v>
      </c>
      <c r="T14" s="6">
        <f t="shared" si="2"/>
        <v>163.9268577</v>
      </c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3">
      <c r="A15" s="9">
        <v>29</v>
      </c>
      <c r="B15" s="9">
        <f t="shared" si="3"/>
        <v>30</v>
      </c>
      <c r="C15" s="4">
        <v>26.966000000000001</v>
      </c>
      <c r="D15" s="4">
        <f>AVERAGE(C15,C23,C43,C51)</f>
        <v>26.365500000000001</v>
      </c>
      <c r="E15" s="4">
        <f>AVERAGE(C15,C23,C43,C51)</f>
        <v>26.365500000000001</v>
      </c>
      <c r="F15" s="4">
        <f t="shared" si="7"/>
        <v>5.3664999999999985</v>
      </c>
      <c r="G15" s="4">
        <f t="shared" si="4"/>
        <v>5.3664999999999985</v>
      </c>
      <c r="H15" s="40">
        <v>4.8600000000000003</v>
      </c>
      <c r="I15" s="39">
        <v>4.84</v>
      </c>
      <c r="J15" s="7">
        <f t="shared" si="0"/>
        <v>4.7702472500000006</v>
      </c>
      <c r="K15" s="7">
        <f t="shared" si="1"/>
        <v>4.790397200000001</v>
      </c>
      <c r="L15" s="8"/>
      <c r="M15" s="8"/>
      <c r="N15" s="9">
        <v>28</v>
      </c>
      <c r="O15" s="9">
        <f t="shared" si="5"/>
        <v>29</v>
      </c>
      <c r="P15" s="4">
        <v>126.592</v>
      </c>
      <c r="Q15" s="4">
        <f>AVERAGE(P15,P20,P37,P42)</f>
        <v>129.65475000000001</v>
      </c>
      <c r="R15" s="4">
        <f t="shared" si="6"/>
        <v>60.643249999999995</v>
      </c>
      <c r="S15" s="40">
        <v>48.85</v>
      </c>
      <c r="T15" s="6">
        <f t="shared" si="2"/>
        <v>49.884393225000011</v>
      </c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3">
      <c r="A16" s="9">
        <v>31</v>
      </c>
      <c r="B16" s="9">
        <f t="shared" si="3"/>
        <v>32</v>
      </c>
      <c r="C16" s="4">
        <v>30.245000000000001</v>
      </c>
      <c r="D16" s="4">
        <f>AVERAGE(C16:C18,C24:C26,C44:C46, C52:C54)</f>
        <v>29.763000000000002</v>
      </c>
      <c r="E16" s="4">
        <f>AVERAGE(C16:C18,C24:C26,C44:C46, C52:C54)</f>
        <v>29.763000000000002</v>
      </c>
      <c r="F16" s="4">
        <f t="shared" si="7"/>
        <v>1.9689999999999976</v>
      </c>
      <c r="G16" s="4">
        <f t="shared" si="4"/>
        <v>1.9689999999999976</v>
      </c>
      <c r="H16" s="40">
        <v>1.61</v>
      </c>
      <c r="I16" s="39">
        <v>1.57</v>
      </c>
      <c r="J16" s="7">
        <f t="shared" si="0"/>
        <v>1.5748984999999998</v>
      </c>
      <c r="K16" s="7">
        <f t="shared" si="1"/>
        <v>1.5369511999999972</v>
      </c>
      <c r="L16" s="8"/>
      <c r="M16" s="8"/>
      <c r="N16" s="9">
        <v>30</v>
      </c>
      <c r="O16" s="9">
        <f t="shared" si="5"/>
        <v>31</v>
      </c>
      <c r="P16" s="4">
        <v>167.20400000000001</v>
      </c>
      <c r="Q16" s="4">
        <f>AVERAGE(P16,P21,P38,P43)</f>
        <v>166.63575000000003</v>
      </c>
      <c r="R16" s="4">
        <f t="shared" si="6"/>
        <v>23.662249999999972</v>
      </c>
      <c r="S16" s="40">
        <v>15.823</v>
      </c>
      <c r="T16" s="6">
        <f t="shared" si="2"/>
        <v>15.458780324999992</v>
      </c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">
      <c r="A17" s="9">
        <v>32</v>
      </c>
      <c r="B17" s="9">
        <f t="shared" si="3"/>
        <v>33</v>
      </c>
      <c r="C17" s="4">
        <v>29.588000000000001</v>
      </c>
      <c r="D17" s="4"/>
      <c r="E17" s="4"/>
      <c r="F17" s="4"/>
      <c r="G17" s="4"/>
      <c r="H17" s="40"/>
      <c r="I17" s="39"/>
      <c r="J17" s="7"/>
      <c r="K17" s="7"/>
      <c r="L17" s="8"/>
      <c r="M17" s="8"/>
      <c r="N17" s="9">
        <v>34</v>
      </c>
      <c r="O17" s="9">
        <f t="shared" si="5"/>
        <v>35</v>
      </c>
      <c r="P17" s="4">
        <v>-4.8250000000000002</v>
      </c>
      <c r="Q17" s="4">
        <f>AVERAGE(P17,P22,P39,P44)</f>
        <v>-5.3952499999999999</v>
      </c>
      <c r="R17" s="4">
        <f t="shared" si="6"/>
        <v>195.69325000000001</v>
      </c>
      <c r="S17" s="40">
        <v>173.23</v>
      </c>
      <c r="T17" s="6">
        <f t="shared" si="2"/>
        <v>175.60243822500001</v>
      </c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3">
      <c r="A18" s="9">
        <v>33</v>
      </c>
      <c r="B18" s="9">
        <f t="shared" si="3"/>
        <v>34</v>
      </c>
      <c r="C18" s="4">
        <v>29.923999999999999</v>
      </c>
      <c r="D18" s="4"/>
      <c r="E18" s="4"/>
      <c r="F18" s="4"/>
      <c r="G18" s="4"/>
      <c r="H18" s="40"/>
      <c r="I18" s="39"/>
      <c r="J18" s="7"/>
      <c r="K18" s="7"/>
      <c r="L18" s="8"/>
      <c r="M18" s="8"/>
      <c r="N18" s="9">
        <v>37</v>
      </c>
      <c r="O18" s="9">
        <f t="shared" si="5"/>
        <v>38</v>
      </c>
      <c r="P18" s="4">
        <v>128.077</v>
      </c>
      <c r="Q18" s="4">
        <f>AVERAGE(P18,P23,P40,P45)</f>
        <v>126.87549999999999</v>
      </c>
      <c r="R18" s="4">
        <f t="shared" si="6"/>
        <v>63.422500000000014</v>
      </c>
      <c r="S18" s="40">
        <v>51.445</v>
      </c>
      <c r="T18" s="6">
        <f>Q18*(-0.9309)+170.58</f>
        <v>52.471597050000028</v>
      </c>
      <c r="U18" s="8"/>
      <c r="V18" s="8"/>
      <c r="W18" s="8"/>
      <c r="X18" s="8"/>
      <c r="Y18" s="8"/>
      <c r="Z18" s="8"/>
      <c r="AA18" s="8"/>
      <c r="AB18" s="8"/>
      <c r="AC18" s="8"/>
    </row>
    <row r="19" spans="1:29" x14ac:dyDescent="0.3">
      <c r="A19" s="9">
        <v>38</v>
      </c>
      <c r="B19" s="9">
        <f t="shared" si="3"/>
        <v>39</v>
      </c>
      <c r="C19" s="4">
        <v>27.635000000000002</v>
      </c>
      <c r="D19" s="4">
        <f>AVERAGE(C19:C21,C27:C29,C47:C49,C55:C57)</f>
        <v>27.485083333333332</v>
      </c>
      <c r="E19" s="4">
        <f>AVERAGE(C19:C21,C27:C29,C47:C49,C55:C57)</f>
        <v>27.485083333333332</v>
      </c>
      <c r="F19" s="4">
        <f t="shared" si="7"/>
        <v>4.2469166666666673</v>
      </c>
      <c r="G19" s="4">
        <f t="shared" si="4"/>
        <v>4.2469166666666673</v>
      </c>
      <c r="H19" s="40">
        <v>3.82</v>
      </c>
      <c r="I19" s="39">
        <v>3.81</v>
      </c>
      <c r="J19" s="7">
        <f>D19*(-0.9405)+29.567</f>
        <v>3.717279125000001</v>
      </c>
      <c r="K19" s="7">
        <f>E19*(-0.9576)+30.038</f>
        <v>3.7182842000000029</v>
      </c>
      <c r="L19" s="8"/>
      <c r="M19" s="8"/>
      <c r="N19" s="9">
        <v>41</v>
      </c>
      <c r="O19" s="9">
        <f t="shared" si="5"/>
        <v>42</v>
      </c>
      <c r="P19" s="4">
        <v>3.431</v>
      </c>
      <c r="Q19" s="4"/>
      <c r="R19" s="4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3">
      <c r="A20" s="9">
        <v>39</v>
      </c>
      <c r="B20" s="9">
        <f t="shared" si="3"/>
        <v>40</v>
      </c>
      <c r="C20" s="4">
        <v>27.829000000000001</v>
      </c>
      <c r="D20" s="4"/>
      <c r="E20" s="4"/>
      <c r="F20" s="4"/>
      <c r="G20" s="4"/>
      <c r="H20" s="4"/>
      <c r="I20" s="13"/>
      <c r="J20" s="8"/>
      <c r="K20" s="8"/>
      <c r="L20" s="8"/>
      <c r="M20" s="8"/>
      <c r="N20" s="9">
        <v>45</v>
      </c>
      <c r="O20" s="9">
        <f t="shared" si="5"/>
        <v>46</v>
      </c>
      <c r="P20" s="4">
        <v>128.54</v>
      </c>
      <c r="Q20" s="4"/>
      <c r="R20" s="4"/>
      <c r="S20" s="37" t="s">
        <v>84</v>
      </c>
      <c r="T20" s="38">
        <f>AVERAGE(ABS(T3-S3),ABS(T4-S4),ABS(T5-S5),ABS(T6-S6),ABS(T9-S9),ABS(T10-S10),ABS(T11-S11),ABS(T12-S12),ABS(T14-S14),ABS(T15-S15),ABS(T16-S16),ABS(T17-S17),ABS(T18-S18))</f>
        <v>1.214214544230777</v>
      </c>
      <c r="U20" s="8"/>
      <c r="V20" s="8"/>
      <c r="W20" s="8"/>
      <c r="X20" s="8"/>
      <c r="Y20" s="8"/>
      <c r="Z20" s="8"/>
      <c r="AA20" s="8"/>
      <c r="AB20" s="8"/>
      <c r="AC20" s="8"/>
    </row>
    <row r="21" spans="1:29" x14ac:dyDescent="0.3">
      <c r="A21" s="9">
        <v>40</v>
      </c>
      <c r="B21" s="9">
        <f t="shared" si="3"/>
        <v>41</v>
      </c>
      <c r="C21" s="4">
        <v>27.673999999999999</v>
      </c>
      <c r="D21" s="4"/>
      <c r="E21" s="4"/>
      <c r="F21" s="4"/>
      <c r="G21" s="4"/>
      <c r="H21" s="4"/>
      <c r="I21" s="37" t="s">
        <v>39</v>
      </c>
      <c r="J21" s="38">
        <f>AVERAGE(ABS(J3-H3),ABS(J4-H4),ABS(J6-H6),ABS(J7-H7),ABS(J8-H8),ABS(J11-H11),ABS(J15-H15),ABS(J16-H16),ABS(J19-H19))</f>
        <v>8.9151861111110522E-2</v>
      </c>
      <c r="K21" s="38">
        <f>AVERAGE(ABS(K3-I3),ABS(K4-I4),ABS(K6-I6),ABS(K8-I8),ABS(K11-I11),ABS(K15-I15),ABS(K16-I16),ABS(K19-I19))</f>
        <v>8.6087050000000304E-2</v>
      </c>
      <c r="L21" s="8"/>
      <c r="M21" s="8"/>
      <c r="N21" s="9">
        <v>47</v>
      </c>
      <c r="O21" s="9">
        <f t="shared" si="5"/>
        <v>48</v>
      </c>
      <c r="P21" s="4">
        <v>167.72200000000001</v>
      </c>
      <c r="Q21" s="4"/>
      <c r="R21" s="4"/>
      <c r="S21" s="6"/>
      <c r="T21" s="6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3">
      <c r="A22" s="9">
        <v>44</v>
      </c>
      <c r="B22" s="9">
        <f t="shared" si="3"/>
        <v>45</v>
      </c>
      <c r="C22" s="4">
        <v>21.084</v>
      </c>
      <c r="D22" s="4"/>
      <c r="E22" s="4"/>
      <c r="F22" s="4"/>
      <c r="G22" s="4"/>
      <c r="H22" s="4"/>
      <c r="I22" s="37" t="s">
        <v>40</v>
      </c>
      <c r="J22" s="38">
        <f>ABS(J14-H14)</f>
        <v>0.58929637500000176</v>
      </c>
      <c r="K22" s="38">
        <f>ABS(K14-I14)</f>
        <v>1.1860653999999986</v>
      </c>
      <c r="L22" s="8"/>
      <c r="M22" s="8"/>
      <c r="N22" s="9">
        <v>51</v>
      </c>
      <c r="O22" s="9">
        <f t="shared" si="5"/>
        <v>52</v>
      </c>
      <c r="P22" s="4">
        <v>-5.1529999999999996</v>
      </c>
      <c r="Q22" s="4"/>
      <c r="R22" s="4"/>
      <c r="S22" s="6"/>
      <c r="T22" s="6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3">
      <c r="A23" s="9">
        <v>46</v>
      </c>
      <c r="B23" s="9">
        <f t="shared" si="3"/>
        <v>47</v>
      </c>
      <c r="C23" s="4">
        <v>27.029</v>
      </c>
      <c r="D23" s="4"/>
      <c r="E23" s="4"/>
      <c r="F23" s="4"/>
      <c r="G23" s="4"/>
      <c r="H23" s="4"/>
      <c r="I23" s="13"/>
      <c r="J23" s="8"/>
      <c r="K23" s="8"/>
      <c r="L23" s="8"/>
      <c r="M23" s="8"/>
      <c r="N23" s="9">
        <v>54</v>
      </c>
      <c r="O23" s="9">
        <f t="shared" si="5"/>
        <v>55</v>
      </c>
      <c r="P23" s="4">
        <v>126.22799999999999</v>
      </c>
      <c r="Q23" s="4"/>
      <c r="R23" s="4"/>
      <c r="S23" s="6"/>
      <c r="T23" s="6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3">
      <c r="A24" s="9">
        <v>48</v>
      </c>
      <c r="B24" s="9">
        <f t="shared" si="3"/>
        <v>49</v>
      </c>
      <c r="C24" s="4">
        <v>29.667999999999999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9"/>
      <c r="O24" s="9"/>
      <c r="P24" s="13"/>
      <c r="Q24" s="13"/>
      <c r="R24" s="13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3">
      <c r="A25" s="9">
        <v>49</v>
      </c>
      <c r="B25" s="9">
        <f t="shared" si="3"/>
        <v>50</v>
      </c>
      <c r="C25" s="4">
        <v>29.193999999999999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0">
        <v>58</v>
      </c>
      <c r="O25" s="9">
        <f t="shared" si="5"/>
        <v>59</v>
      </c>
      <c r="P25" s="2">
        <v>42.997999999999998</v>
      </c>
      <c r="Q25" s="13"/>
      <c r="R25" s="13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3">
      <c r="A26" s="9">
        <v>50</v>
      </c>
      <c r="B26" s="9">
        <f t="shared" si="3"/>
        <v>51</v>
      </c>
      <c r="C26" s="4">
        <v>30.114999999999998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0">
        <v>60</v>
      </c>
      <c r="O26" s="9">
        <f t="shared" si="5"/>
        <v>61</v>
      </c>
      <c r="P26" s="2">
        <v>38.515999999999998</v>
      </c>
      <c r="Q26" s="13"/>
      <c r="R26" s="13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3">
      <c r="A27" s="9">
        <v>55</v>
      </c>
      <c r="B27" s="9">
        <f t="shared" si="3"/>
        <v>56</v>
      </c>
      <c r="C27" s="4">
        <v>27.574999999999999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0">
        <v>61</v>
      </c>
      <c r="O27" s="9">
        <f t="shared" si="5"/>
        <v>62</v>
      </c>
      <c r="P27" s="2">
        <v>41.76</v>
      </c>
      <c r="Q27" s="13"/>
      <c r="R27" s="13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x14ac:dyDescent="0.3">
      <c r="A28" s="9">
        <v>56</v>
      </c>
      <c r="B28" s="9">
        <f t="shared" si="3"/>
        <v>57</v>
      </c>
      <c r="C28" s="4">
        <v>27.51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0">
        <v>63</v>
      </c>
      <c r="O28" s="9">
        <f t="shared" si="5"/>
        <v>64</v>
      </c>
      <c r="P28" s="2">
        <v>47.231999999999999</v>
      </c>
      <c r="Q28" s="13"/>
      <c r="R28" s="13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3">
      <c r="A29" s="10">
        <v>57</v>
      </c>
      <c r="B29" s="10">
        <f t="shared" si="3"/>
        <v>58</v>
      </c>
      <c r="C29" s="2">
        <v>27.16</v>
      </c>
      <c r="D29" s="2"/>
      <c r="E29" s="13"/>
      <c r="F29" s="13"/>
      <c r="G29" s="13"/>
      <c r="H29" s="13"/>
      <c r="I29" s="13"/>
      <c r="J29" s="8"/>
      <c r="K29" s="8"/>
      <c r="L29" s="8"/>
      <c r="M29" s="8"/>
      <c r="N29" s="10">
        <v>64</v>
      </c>
      <c r="O29" s="9">
        <f t="shared" si="5"/>
        <v>65</v>
      </c>
      <c r="P29" s="2">
        <v>45.9</v>
      </c>
      <c r="Q29" s="13"/>
      <c r="R29" s="13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x14ac:dyDescent="0.3">
      <c r="A30" s="11"/>
      <c r="B30" s="10"/>
      <c r="C30" s="13"/>
      <c r="D30" s="13"/>
      <c r="E30" s="13"/>
      <c r="F30" s="13"/>
      <c r="G30" s="13"/>
      <c r="H30" s="13"/>
      <c r="I30" s="13"/>
      <c r="J30" s="8"/>
      <c r="K30" s="8"/>
      <c r="L30" s="8"/>
      <c r="M30" s="8"/>
      <c r="N30" s="10">
        <v>66</v>
      </c>
      <c r="O30" s="9">
        <f t="shared" si="5"/>
        <v>67</v>
      </c>
      <c r="P30" s="2">
        <v>41.587000000000003</v>
      </c>
      <c r="Q30" s="13"/>
      <c r="R30" s="13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x14ac:dyDescent="0.3">
      <c r="A31" s="10">
        <v>59</v>
      </c>
      <c r="B31" s="10">
        <f t="shared" si="3"/>
        <v>60</v>
      </c>
      <c r="C31" s="2">
        <v>22.484999999999999</v>
      </c>
      <c r="D31" s="13"/>
      <c r="E31" s="13"/>
      <c r="F31" s="13"/>
      <c r="G31" s="13"/>
      <c r="H31" s="13"/>
      <c r="I31" s="13"/>
      <c r="J31" s="8"/>
      <c r="K31" s="8"/>
      <c r="L31" s="8"/>
      <c r="M31" s="8"/>
      <c r="N31" s="10">
        <v>68</v>
      </c>
      <c r="O31" s="9">
        <f t="shared" si="5"/>
        <v>69</v>
      </c>
      <c r="P31" s="2">
        <v>7.016</v>
      </c>
      <c r="Q31" s="13"/>
      <c r="R31" s="13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x14ac:dyDescent="0.3">
      <c r="A32" s="10">
        <v>62</v>
      </c>
      <c r="B32" s="10">
        <f t="shared" si="3"/>
        <v>63</v>
      </c>
      <c r="C32" s="2">
        <v>22.937000000000001</v>
      </c>
      <c r="D32" s="13"/>
      <c r="E32" s="13"/>
      <c r="F32" s="13"/>
      <c r="G32" s="13"/>
      <c r="H32" s="13"/>
      <c r="I32" s="13"/>
      <c r="J32" s="8"/>
      <c r="K32" s="8"/>
      <c r="L32" s="8"/>
      <c r="M32" s="8"/>
      <c r="N32" s="10">
        <v>70</v>
      </c>
      <c r="O32" s="9">
        <f t="shared" si="5"/>
        <v>71</v>
      </c>
      <c r="P32" s="2">
        <v>110.92700000000001</v>
      </c>
      <c r="Q32" s="13"/>
      <c r="R32" s="13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x14ac:dyDescent="0.3">
      <c r="A33" s="10">
        <v>65</v>
      </c>
      <c r="B33" s="10">
        <f t="shared" si="3"/>
        <v>66</v>
      </c>
      <c r="C33" s="2">
        <v>23.216000000000001</v>
      </c>
      <c r="D33" s="13"/>
      <c r="E33" s="13"/>
      <c r="F33" s="13"/>
      <c r="G33" s="13"/>
      <c r="H33" s="13"/>
      <c r="I33" s="13"/>
      <c r="J33" s="8"/>
      <c r="K33" s="8"/>
      <c r="L33" s="8"/>
      <c r="M33" s="8"/>
      <c r="N33" s="10">
        <v>71</v>
      </c>
      <c r="O33" s="9">
        <f t="shared" si="5"/>
        <v>72</v>
      </c>
      <c r="P33" s="2">
        <v>98.097999999999999</v>
      </c>
      <c r="Q33" s="13"/>
      <c r="R33" s="13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3">
      <c r="A34" s="10">
        <v>72</v>
      </c>
      <c r="B34" s="10">
        <f t="shared" si="3"/>
        <v>73</v>
      </c>
      <c r="C34" s="2">
        <v>26.84</v>
      </c>
      <c r="D34" s="13"/>
      <c r="E34" s="13"/>
      <c r="F34" s="13"/>
      <c r="G34" s="13"/>
      <c r="H34" s="13"/>
      <c r="I34" s="13"/>
      <c r="J34" s="8"/>
      <c r="K34" s="8"/>
      <c r="L34" s="8"/>
      <c r="M34" s="8"/>
      <c r="N34" s="10">
        <v>74</v>
      </c>
      <c r="O34" s="9">
        <f t="shared" si="5"/>
        <v>75</v>
      </c>
      <c r="P34" s="2">
        <v>156.14099999999999</v>
      </c>
      <c r="Q34" s="13"/>
      <c r="R34" s="13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3">
      <c r="A35" s="10">
        <v>73</v>
      </c>
      <c r="B35" s="10">
        <f t="shared" si="3"/>
        <v>74</v>
      </c>
      <c r="C35" s="2">
        <v>26.795000000000002</v>
      </c>
      <c r="D35" s="13"/>
      <c r="E35" s="13"/>
      <c r="F35" s="13"/>
      <c r="G35" s="13"/>
      <c r="H35" s="13"/>
      <c r="I35" s="13"/>
      <c r="J35" s="8"/>
      <c r="K35" s="8"/>
      <c r="L35" s="8"/>
      <c r="M35" s="8"/>
      <c r="N35" s="10">
        <v>78</v>
      </c>
      <c r="O35" s="9">
        <f t="shared" si="5"/>
        <v>79</v>
      </c>
      <c r="P35" s="2">
        <v>154.905</v>
      </c>
      <c r="Q35" s="13"/>
      <c r="R35" s="1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x14ac:dyDescent="0.3">
      <c r="A36" s="10">
        <v>75</v>
      </c>
      <c r="B36" s="10">
        <f t="shared" si="3"/>
        <v>76</v>
      </c>
      <c r="C36" s="2">
        <v>29.518000000000001</v>
      </c>
      <c r="D36" s="13"/>
      <c r="E36" s="13"/>
      <c r="F36" s="13"/>
      <c r="G36" s="13"/>
      <c r="H36" s="13"/>
      <c r="I36" s="13"/>
      <c r="J36" s="8"/>
      <c r="K36" s="8"/>
      <c r="L36" s="8"/>
      <c r="M36" s="8"/>
      <c r="N36" s="10">
        <v>82</v>
      </c>
      <c r="O36" s="9">
        <f t="shared" si="5"/>
        <v>83</v>
      </c>
      <c r="P36" s="2">
        <v>5.218</v>
      </c>
      <c r="Q36" s="13"/>
      <c r="R36" s="13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3">
      <c r="A37" s="10">
        <v>76</v>
      </c>
      <c r="B37" s="10">
        <f t="shared" si="3"/>
        <v>77</v>
      </c>
      <c r="C37" s="2">
        <v>29.608000000000001</v>
      </c>
      <c r="D37" s="13"/>
      <c r="E37" s="13"/>
      <c r="F37" s="13"/>
      <c r="G37" s="13"/>
      <c r="H37" s="13"/>
      <c r="I37" s="13"/>
      <c r="J37" s="8"/>
      <c r="K37" s="8"/>
      <c r="L37" s="8"/>
      <c r="M37" s="8"/>
      <c r="N37" s="10">
        <v>86</v>
      </c>
      <c r="O37" s="9">
        <f t="shared" si="5"/>
        <v>87</v>
      </c>
      <c r="P37" s="2">
        <v>131.87799999999999</v>
      </c>
      <c r="Q37" s="13"/>
      <c r="R37" s="13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3">
      <c r="A38" s="10">
        <v>77</v>
      </c>
      <c r="B38" s="10">
        <f t="shared" si="3"/>
        <v>78</v>
      </c>
      <c r="C38" s="2">
        <v>29.823</v>
      </c>
      <c r="D38" s="13"/>
      <c r="E38" s="13"/>
      <c r="F38" s="13"/>
      <c r="G38" s="13"/>
      <c r="H38" s="13"/>
      <c r="I38" s="13"/>
      <c r="J38" s="8"/>
      <c r="K38" s="8"/>
      <c r="L38" s="8"/>
      <c r="M38" s="8"/>
      <c r="N38" s="10">
        <v>88</v>
      </c>
      <c r="O38" s="9">
        <f t="shared" si="5"/>
        <v>89</v>
      </c>
      <c r="P38" s="2">
        <v>165.167</v>
      </c>
      <c r="Q38" s="13"/>
      <c r="R38" s="1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3">
      <c r="A39" s="10">
        <v>79</v>
      </c>
      <c r="B39" s="10">
        <f t="shared" si="3"/>
        <v>80</v>
      </c>
      <c r="C39" s="2">
        <v>30.047000000000001</v>
      </c>
      <c r="D39" s="13"/>
      <c r="E39" s="13"/>
      <c r="F39" s="13"/>
      <c r="G39" s="13"/>
      <c r="H39" s="13"/>
      <c r="I39" s="13"/>
      <c r="J39" s="8"/>
      <c r="K39" s="8"/>
      <c r="L39" s="8"/>
      <c r="M39" s="8"/>
      <c r="N39" s="10">
        <v>92</v>
      </c>
      <c r="O39" s="9">
        <f t="shared" si="5"/>
        <v>93</v>
      </c>
      <c r="P39" s="2">
        <v>-7.23</v>
      </c>
      <c r="Q39" s="13"/>
      <c r="R39" s="13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3">
      <c r="A40" s="10">
        <v>80</v>
      </c>
      <c r="B40" s="10">
        <f t="shared" si="3"/>
        <v>81</v>
      </c>
      <c r="C40" s="2">
        <v>30.088000000000001</v>
      </c>
      <c r="D40" s="13"/>
      <c r="E40" s="13"/>
      <c r="F40" s="13"/>
      <c r="G40" s="13"/>
      <c r="H40" s="13"/>
      <c r="I40" s="13"/>
      <c r="J40" s="8"/>
      <c r="K40" s="8"/>
      <c r="L40" s="8"/>
      <c r="M40" s="8"/>
      <c r="N40" s="10">
        <v>95</v>
      </c>
      <c r="O40" s="9">
        <f t="shared" si="5"/>
        <v>96</v>
      </c>
      <c r="P40" s="2">
        <v>126.446</v>
      </c>
      <c r="Q40" s="13"/>
      <c r="R40" s="13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x14ac:dyDescent="0.3">
      <c r="A41" s="10">
        <v>81</v>
      </c>
      <c r="B41" s="10">
        <f t="shared" si="3"/>
        <v>82</v>
      </c>
      <c r="C41" s="2">
        <v>30.084</v>
      </c>
      <c r="D41" s="13"/>
      <c r="E41" s="13"/>
      <c r="F41" s="13"/>
      <c r="G41" s="13"/>
      <c r="H41" s="13"/>
      <c r="I41" s="13"/>
      <c r="J41" s="8"/>
      <c r="K41" s="8"/>
      <c r="L41" s="8"/>
      <c r="M41" s="8"/>
      <c r="N41" s="10">
        <v>99</v>
      </c>
      <c r="O41" s="9">
        <f t="shared" si="5"/>
        <v>100</v>
      </c>
      <c r="P41" s="2">
        <v>10.154</v>
      </c>
      <c r="Q41" s="13"/>
      <c r="R41" s="1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3">
      <c r="A42" s="10">
        <v>85</v>
      </c>
      <c r="B42" s="10">
        <f t="shared" si="3"/>
        <v>86</v>
      </c>
      <c r="C42" s="2">
        <v>21.456</v>
      </c>
      <c r="D42" s="13"/>
      <c r="E42" s="13"/>
      <c r="F42" s="13"/>
      <c r="G42" s="13"/>
      <c r="H42" s="13"/>
      <c r="I42" s="13"/>
      <c r="J42" s="8"/>
      <c r="K42" s="8"/>
      <c r="L42" s="8"/>
      <c r="M42" s="8"/>
      <c r="N42" s="10">
        <v>103</v>
      </c>
      <c r="O42" s="9">
        <f t="shared" si="5"/>
        <v>104</v>
      </c>
      <c r="P42" s="2">
        <v>131.60900000000001</v>
      </c>
      <c r="Q42" s="13"/>
      <c r="R42" s="1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3">
      <c r="A43" s="10">
        <v>87</v>
      </c>
      <c r="B43" s="10">
        <f t="shared" si="3"/>
        <v>88</v>
      </c>
      <c r="C43" s="2">
        <v>25.61</v>
      </c>
      <c r="D43" s="13"/>
      <c r="E43" s="13"/>
      <c r="F43" s="13"/>
      <c r="G43" s="13"/>
      <c r="H43" s="13"/>
      <c r="I43" s="13"/>
      <c r="J43" s="8"/>
      <c r="K43" s="8"/>
      <c r="L43" s="8"/>
      <c r="M43" s="8"/>
      <c r="N43" s="10">
        <v>105</v>
      </c>
      <c r="O43" s="9">
        <f t="shared" si="5"/>
        <v>106</v>
      </c>
      <c r="P43" s="2">
        <v>166.45</v>
      </c>
      <c r="Q43" s="13"/>
      <c r="R43" s="1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3">
      <c r="A44" s="10">
        <v>89</v>
      </c>
      <c r="B44" s="10">
        <f t="shared" si="3"/>
        <v>90</v>
      </c>
      <c r="C44" s="2">
        <v>29.378</v>
      </c>
      <c r="D44" s="13"/>
      <c r="E44" s="13"/>
      <c r="F44" s="13"/>
      <c r="G44" s="13"/>
      <c r="H44" s="13"/>
      <c r="I44" s="13"/>
      <c r="J44" s="8"/>
      <c r="K44" s="8"/>
      <c r="L44" s="8"/>
      <c r="M44" s="8"/>
      <c r="N44" s="10">
        <v>109</v>
      </c>
      <c r="O44" s="9">
        <f t="shared" si="5"/>
        <v>110</v>
      </c>
      <c r="P44" s="2">
        <v>-4.3730000000000002</v>
      </c>
      <c r="Q44" s="13"/>
      <c r="R44" s="13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x14ac:dyDescent="0.3">
      <c r="A45" s="10">
        <v>90</v>
      </c>
      <c r="B45" s="10">
        <f t="shared" si="3"/>
        <v>91</v>
      </c>
      <c r="C45" s="2">
        <v>29.911000000000001</v>
      </c>
      <c r="D45" s="13"/>
      <c r="E45" s="13"/>
      <c r="F45" s="13"/>
      <c r="G45" s="13"/>
      <c r="H45" s="13"/>
      <c r="I45" s="13"/>
      <c r="J45" s="8"/>
      <c r="K45" s="8"/>
      <c r="L45" s="8"/>
      <c r="M45" s="8"/>
      <c r="N45" s="10">
        <v>112</v>
      </c>
      <c r="O45" s="9">
        <f t="shared" si="5"/>
        <v>113</v>
      </c>
      <c r="P45" s="2">
        <v>126.751</v>
      </c>
      <c r="Q45" s="13"/>
      <c r="R45" s="13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x14ac:dyDescent="0.3">
      <c r="A46" s="10">
        <v>91</v>
      </c>
      <c r="B46" s="10">
        <f t="shared" si="3"/>
        <v>92</v>
      </c>
      <c r="C46" s="2">
        <v>29.332999999999998</v>
      </c>
      <c r="D46" s="13"/>
      <c r="E46" s="13"/>
      <c r="F46" s="13"/>
      <c r="G46" s="13"/>
      <c r="H46" s="13"/>
      <c r="I46" s="1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3">
      <c r="A47" s="10">
        <v>96</v>
      </c>
      <c r="B47" s="10">
        <f t="shared" si="3"/>
        <v>97</v>
      </c>
      <c r="C47" s="2">
        <v>27.414999999999999</v>
      </c>
      <c r="D47" s="13"/>
      <c r="E47" s="13"/>
      <c r="F47" s="13"/>
      <c r="G47" s="13"/>
      <c r="H47" s="13"/>
      <c r="I47" s="1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3">
      <c r="A48" s="10">
        <v>97</v>
      </c>
      <c r="B48" s="10">
        <f t="shared" si="3"/>
        <v>98</v>
      </c>
      <c r="C48" s="2">
        <v>27.414999999999999</v>
      </c>
      <c r="D48" s="13"/>
      <c r="E48" s="13"/>
      <c r="F48" s="13"/>
      <c r="G48" s="13"/>
      <c r="H48" s="13"/>
      <c r="I48" s="1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3">
      <c r="A49" s="10">
        <v>98</v>
      </c>
      <c r="B49" s="10">
        <f t="shared" si="3"/>
        <v>99</v>
      </c>
      <c r="C49" s="2">
        <v>27.443000000000001</v>
      </c>
      <c r="D49" s="13"/>
      <c r="E49" s="13"/>
      <c r="F49" s="13"/>
      <c r="G49" s="13"/>
      <c r="H49" s="13"/>
      <c r="I49" s="1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x14ac:dyDescent="0.3">
      <c r="A50" s="10">
        <v>102</v>
      </c>
      <c r="B50" s="10">
        <f t="shared" si="3"/>
        <v>103</v>
      </c>
      <c r="C50" s="2">
        <v>23.36</v>
      </c>
      <c r="D50" s="13"/>
      <c r="E50" s="13"/>
      <c r="F50" s="13"/>
      <c r="G50" s="13"/>
      <c r="H50" s="13"/>
      <c r="I50" s="1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x14ac:dyDescent="0.3">
      <c r="A51" s="10">
        <v>104</v>
      </c>
      <c r="B51" s="10">
        <f t="shared" si="3"/>
        <v>105</v>
      </c>
      <c r="C51" s="2">
        <v>25.856999999999999</v>
      </c>
      <c r="D51" s="13"/>
      <c r="E51" s="13"/>
      <c r="F51" s="13"/>
      <c r="G51" s="13"/>
      <c r="H51" s="13"/>
      <c r="I51" s="1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x14ac:dyDescent="0.3">
      <c r="A52" s="10">
        <v>106</v>
      </c>
      <c r="B52" s="10">
        <f t="shared" si="3"/>
        <v>107</v>
      </c>
      <c r="C52" s="2">
        <v>29.655999999999999</v>
      </c>
      <c r="D52" s="13"/>
      <c r="E52" s="13"/>
      <c r="F52" s="13"/>
      <c r="G52" s="13"/>
      <c r="H52" s="13"/>
      <c r="I52" s="1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3">
      <c r="A53" s="10">
        <v>107</v>
      </c>
      <c r="B53" s="10">
        <f t="shared" si="3"/>
        <v>108</v>
      </c>
      <c r="C53" s="2">
        <v>29.771999999999998</v>
      </c>
      <c r="D53" s="13"/>
      <c r="E53" s="13"/>
      <c r="F53" s="13"/>
      <c r="G53" s="13"/>
      <c r="H53" s="13"/>
      <c r="I53" s="1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x14ac:dyDescent="0.3">
      <c r="A54" s="10">
        <v>108</v>
      </c>
      <c r="B54" s="10">
        <f t="shared" si="3"/>
        <v>109</v>
      </c>
      <c r="C54" s="2">
        <v>30.372</v>
      </c>
      <c r="D54" s="13"/>
      <c r="E54" s="13"/>
      <c r="F54" s="13"/>
      <c r="G54" s="13"/>
      <c r="H54" s="13"/>
      <c r="I54" s="1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x14ac:dyDescent="0.3">
      <c r="A55" s="10">
        <v>113</v>
      </c>
      <c r="B55" s="10">
        <f t="shared" si="3"/>
        <v>114</v>
      </c>
      <c r="C55" s="2">
        <v>27.428999999999998</v>
      </c>
      <c r="D55" s="13"/>
      <c r="E55" s="13"/>
      <c r="F55" s="13"/>
      <c r="G55" s="13"/>
      <c r="H55" s="13"/>
      <c r="I55" s="1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x14ac:dyDescent="0.3">
      <c r="A56" s="10">
        <v>114</v>
      </c>
      <c r="B56" s="10">
        <f t="shared" si="3"/>
        <v>115</v>
      </c>
      <c r="C56" s="2">
        <v>27.251999999999999</v>
      </c>
      <c r="D56" s="13"/>
      <c r="E56" s="13"/>
      <c r="F56" s="13"/>
      <c r="G56" s="13"/>
      <c r="H56" s="13"/>
      <c r="I56" s="1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3">
      <c r="A57" s="10">
        <v>115</v>
      </c>
      <c r="B57" s="10">
        <f t="shared" si="3"/>
        <v>116</v>
      </c>
      <c r="C57" s="2">
        <v>27.484000000000002</v>
      </c>
      <c r="D57" s="13"/>
      <c r="E57" s="13"/>
      <c r="F57" s="13"/>
      <c r="G57" s="13"/>
      <c r="H57" s="13"/>
      <c r="I57" s="1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14" t="s">
        <v>34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x14ac:dyDescent="0.3">
      <c r="A61" s="9" t="s">
        <v>9</v>
      </c>
      <c r="B61" s="9"/>
      <c r="C61" s="17">
        <v>1</v>
      </c>
      <c r="D61" s="17">
        <v>4</v>
      </c>
      <c r="E61" s="17">
        <v>7</v>
      </c>
      <c r="F61" s="17">
        <v>14</v>
      </c>
      <c r="G61" s="17">
        <v>15</v>
      </c>
      <c r="H61" s="17">
        <v>17</v>
      </c>
      <c r="I61" s="17">
        <v>18</v>
      </c>
      <c r="J61" s="17">
        <v>19</v>
      </c>
      <c r="K61" s="17">
        <v>21</v>
      </c>
      <c r="L61" s="17">
        <v>22</v>
      </c>
      <c r="M61" s="17">
        <v>23</v>
      </c>
      <c r="N61" s="17">
        <v>27</v>
      </c>
      <c r="O61" s="17">
        <v>29</v>
      </c>
      <c r="P61" s="17">
        <v>31</v>
      </c>
      <c r="Q61" s="17">
        <v>32</v>
      </c>
      <c r="R61" s="17">
        <v>33</v>
      </c>
      <c r="S61" s="17">
        <v>38</v>
      </c>
      <c r="T61" s="17">
        <v>39</v>
      </c>
      <c r="U61" s="17">
        <v>40</v>
      </c>
      <c r="V61" s="17">
        <v>44</v>
      </c>
      <c r="W61" s="17">
        <v>46</v>
      </c>
      <c r="X61" s="17">
        <v>48</v>
      </c>
      <c r="Y61" s="17">
        <v>49</v>
      </c>
      <c r="Z61" s="17">
        <v>50</v>
      </c>
      <c r="AA61" s="17">
        <v>55</v>
      </c>
      <c r="AB61" s="17">
        <v>56</v>
      </c>
      <c r="AC61" s="17">
        <v>57</v>
      </c>
    </row>
    <row r="62" spans="1:29" x14ac:dyDescent="0.3">
      <c r="A62" s="9"/>
      <c r="B62" s="9" t="s">
        <v>10</v>
      </c>
      <c r="C62" s="17">
        <f>C61+1</f>
        <v>2</v>
      </c>
      <c r="D62" s="17">
        <f t="shared" ref="D62:V62" si="8">D61+1</f>
        <v>5</v>
      </c>
      <c r="E62" s="17">
        <f t="shared" si="8"/>
        <v>8</v>
      </c>
      <c r="F62" s="17">
        <f t="shared" si="8"/>
        <v>15</v>
      </c>
      <c r="G62" s="17">
        <f t="shared" si="8"/>
        <v>16</v>
      </c>
      <c r="H62" s="17">
        <f t="shared" si="8"/>
        <v>18</v>
      </c>
      <c r="I62" s="17">
        <f t="shared" si="8"/>
        <v>19</v>
      </c>
      <c r="J62" s="17">
        <f t="shared" si="8"/>
        <v>20</v>
      </c>
      <c r="K62" s="17">
        <f t="shared" si="8"/>
        <v>22</v>
      </c>
      <c r="L62" s="17">
        <f t="shared" si="8"/>
        <v>23</v>
      </c>
      <c r="M62" s="17">
        <f t="shared" si="8"/>
        <v>24</v>
      </c>
      <c r="N62" s="17">
        <f t="shared" si="8"/>
        <v>28</v>
      </c>
      <c r="O62" s="17">
        <f t="shared" si="8"/>
        <v>30</v>
      </c>
      <c r="P62" s="17">
        <f t="shared" si="8"/>
        <v>32</v>
      </c>
      <c r="Q62" s="17">
        <f t="shared" si="8"/>
        <v>33</v>
      </c>
      <c r="R62" s="17">
        <f t="shared" si="8"/>
        <v>34</v>
      </c>
      <c r="S62" s="17">
        <f t="shared" si="8"/>
        <v>39</v>
      </c>
      <c r="T62" s="17">
        <f t="shared" si="8"/>
        <v>40</v>
      </c>
      <c r="U62" s="17">
        <f t="shared" si="8"/>
        <v>41</v>
      </c>
      <c r="V62" s="17">
        <f t="shared" si="8"/>
        <v>45</v>
      </c>
      <c r="W62" s="17">
        <f>W61+1</f>
        <v>47</v>
      </c>
      <c r="X62" s="17">
        <f t="shared" ref="X62:AC62" si="9">X61+1</f>
        <v>49</v>
      </c>
      <c r="Y62" s="17">
        <f t="shared" si="9"/>
        <v>50</v>
      </c>
      <c r="Z62" s="17">
        <f t="shared" si="9"/>
        <v>51</v>
      </c>
      <c r="AA62" s="17">
        <f t="shared" si="9"/>
        <v>56</v>
      </c>
      <c r="AB62" s="17">
        <f t="shared" si="9"/>
        <v>57</v>
      </c>
      <c r="AC62" s="17">
        <f t="shared" si="9"/>
        <v>58</v>
      </c>
    </row>
    <row r="63" spans="1:29" x14ac:dyDescent="0.3">
      <c r="A63" s="18">
        <v>1</v>
      </c>
      <c r="B63" s="18">
        <f>A63+1</f>
        <v>2</v>
      </c>
      <c r="C63" s="18">
        <v>0</v>
      </c>
      <c r="D63" s="18">
        <v>0.92600000000000005</v>
      </c>
      <c r="E63" s="18">
        <v>0.85899999999999999</v>
      </c>
      <c r="F63" s="18">
        <v>-1.4E-2</v>
      </c>
      <c r="G63" s="18">
        <v>0</v>
      </c>
      <c r="H63" s="18">
        <v>0</v>
      </c>
      <c r="I63" s="18">
        <v>0</v>
      </c>
      <c r="J63" s="18">
        <v>1.2E-2</v>
      </c>
      <c r="K63" s="18">
        <v>0.01</v>
      </c>
      <c r="L63" s="18">
        <v>0</v>
      </c>
      <c r="M63" s="18">
        <v>0</v>
      </c>
      <c r="N63" s="18">
        <v>0.06</v>
      </c>
      <c r="O63" s="18">
        <v>-0.13</v>
      </c>
      <c r="P63" s="18">
        <v>0</v>
      </c>
      <c r="Q63" s="18">
        <v>0</v>
      </c>
      <c r="R63" s="18">
        <v>1.2E-2</v>
      </c>
      <c r="S63" s="18">
        <v>-1E-3</v>
      </c>
      <c r="T63" s="18">
        <v>-1E-3</v>
      </c>
      <c r="U63" s="18">
        <v>0</v>
      </c>
      <c r="V63" s="18">
        <v>-0.186</v>
      </c>
      <c r="W63" s="18">
        <v>3.5999999999999997E-2</v>
      </c>
      <c r="X63" s="18">
        <v>-2.1999999999999999E-2</v>
      </c>
      <c r="Y63" s="18">
        <v>1E-3</v>
      </c>
      <c r="Z63" s="18">
        <v>1E-3</v>
      </c>
      <c r="AA63" s="18">
        <v>0</v>
      </c>
      <c r="AB63" s="18">
        <v>0</v>
      </c>
      <c r="AC63" s="18">
        <v>0</v>
      </c>
    </row>
    <row r="64" spans="1:29" x14ac:dyDescent="0.3">
      <c r="A64" s="18">
        <v>4</v>
      </c>
      <c r="B64" s="18">
        <f t="shared" ref="B64:B89" si="10">A64+1</f>
        <v>5</v>
      </c>
      <c r="C64" s="28">
        <v>0.92600000000000005</v>
      </c>
      <c r="D64" s="18">
        <v>0</v>
      </c>
      <c r="E64" s="18">
        <v>0.65300000000000002</v>
      </c>
      <c r="F64" s="18">
        <v>-8.9999999999999993E-3</v>
      </c>
      <c r="G64" s="18">
        <v>1.2999999999999999E-2</v>
      </c>
      <c r="H64" s="18">
        <v>7.0000000000000001E-3</v>
      </c>
      <c r="I64" s="18">
        <v>-7.9000000000000001E-2</v>
      </c>
      <c r="J64" s="18">
        <v>1.2E-2</v>
      </c>
      <c r="K64" s="18">
        <v>0.01</v>
      </c>
      <c r="L64" s="18">
        <v>-2.8000000000000001E-2</v>
      </c>
      <c r="M64" s="18">
        <v>7.0000000000000001E-3</v>
      </c>
      <c r="N64" s="18">
        <v>-0.29099999999999998</v>
      </c>
      <c r="O64" s="18">
        <v>-8.5000000000000006E-2</v>
      </c>
      <c r="P64" s="18">
        <v>-1E-3</v>
      </c>
      <c r="Q64" s="18">
        <v>-1E-3</v>
      </c>
      <c r="R64" s="18">
        <v>8.9999999999999993E-3</v>
      </c>
      <c r="S64" s="18">
        <v>-1E-3</v>
      </c>
      <c r="T64" s="18">
        <v>0</v>
      </c>
      <c r="U64" s="18">
        <v>0</v>
      </c>
      <c r="V64" s="18">
        <v>0</v>
      </c>
      <c r="W64" s="18">
        <v>-2E-3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</row>
    <row r="65" spans="1:29" x14ac:dyDescent="0.3">
      <c r="A65" s="18">
        <v>7</v>
      </c>
      <c r="B65" s="18">
        <f t="shared" si="10"/>
        <v>8</v>
      </c>
      <c r="C65" s="28">
        <v>0.85899999999999999</v>
      </c>
      <c r="D65" s="30">
        <v>0.65300000000000002</v>
      </c>
      <c r="E65" s="18">
        <v>0</v>
      </c>
      <c r="F65" s="18">
        <v>1E-3</v>
      </c>
      <c r="G65" s="18">
        <v>-1E-3</v>
      </c>
      <c r="H65" s="18">
        <v>8.0000000000000002E-3</v>
      </c>
      <c r="I65" s="18">
        <v>-8.4000000000000005E-2</v>
      </c>
      <c r="J65" s="18">
        <v>1.6E-2</v>
      </c>
      <c r="K65" s="18">
        <v>1.2E-2</v>
      </c>
      <c r="L65" s="18">
        <v>-2.4E-2</v>
      </c>
      <c r="M65" s="18">
        <v>3.0000000000000001E-3</v>
      </c>
      <c r="N65" s="18">
        <v>3.5000000000000003E-2</v>
      </c>
      <c r="O65" s="18">
        <v>-0.10100000000000001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3.1E-2</v>
      </c>
      <c r="W65" s="18">
        <v>8.0000000000000002E-3</v>
      </c>
      <c r="X65" s="18">
        <v>-2.1999999999999999E-2</v>
      </c>
      <c r="Y65" s="18">
        <v>2E-3</v>
      </c>
      <c r="Z65" s="18">
        <v>4.0000000000000001E-3</v>
      </c>
      <c r="AA65" s="18">
        <v>1E-3</v>
      </c>
      <c r="AB65" s="18">
        <v>0</v>
      </c>
      <c r="AC65" s="18">
        <v>1E-3</v>
      </c>
    </row>
    <row r="66" spans="1:29" x14ac:dyDescent="0.3">
      <c r="A66" s="18">
        <v>14</v>
      </c>
      <c r="B66" s="18">
        <f t="shared" si="10"/>
        <v>15</v>
      </c>
      <c r="C66" s="18">
        <v>-1.4E-2</v>
      </c>
      <c r="D66" s="18">
        <v>-8.9999999999999993E-3</v>
      </c>
      <c r="E66" s="18">
        <v>1E-3</v>
      </c>
      <c r="F66" s="18">
        <v>0</v>
      </c>
      <c r="G66" s="18">
        <v>-9.2059999999999995</v>
      </c>
      <c r="H66" s="18">
        <v>1.0629999999999999</v>
      </c>
      <c r="I66" s="18">
        <v>-0.377</v>
      </c>
      <c r="J66" s="18">
        <v>-1.2999999999999999E-2</v>
      </c>
      <c r="K66" s="18">
        <v>-0.40200000000000002</v>
      </c>
      <c r="L66" s="18">
        <v>-0.26900000000000002</v>
      </c>
      <c r="M66" s="18">
        <v>0.376</v>
      </c>
      <c r="N66" s="18">
        <v>1E-3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</row>
    <row r="67" spans="1:29" x14ac:dyDescent="0.3">
      <c r="A67" s="18">
        <v>15</v>
      </c>
      <c r="B67" s="18">
        <f t="shared" si="10"/>
        <v>16</v>
      </c>
      <c r="C67" s="18">
        <v>0</v>
      </c>
      <c r="D67" s="18">
        <v>1.2999999999999999E-2</v>
      </c>
      <c r="E67" s="18">
        <v>-1E-3</v>
      </c>
      <c r="F67" s="21">
        <v>-9.2059999999999995</v>
      </c>
      <c r="G67" s="18">
        <v>0</v>
      </c>
      <c r="H67" s="18">
        <v>0.42299999999999999</v>
      </c>
      <c r="I67" s="18">
        <v>-0.30099999999999999</v>
      </c>
      <c r="J67" s="18">
        <v>-0.35099999999999998</v>
      </c>
      <c r="K67" s="18">
        <v>0.10299999999999999</v>
      </c>
      <c r="L67" s="18">
        <v>-0.26300000000000001</v>
      </c>
      <c r="M67" s="18">
        <v>0.30599999999999999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</row>
    <row r="68" spans="1:29" x14ac:dyDescent="0.3">
      <c r="A68" s="18">
        <v>17</v>
      </c>
      <c r="B68" s="18">
        <f t="shared" si="10"/>
        <v>18</v>
      </c>
      <c r="C68" s="18">
        <v>0</v>
      </c>
      <c r="D68" s="18">
        <v>7.0000000000000001E-3</v>
      </c>
      <c r="E68" s="18">
        <v>8.0000000000000002E-3</v>
      </c>
      <c r="F68" s="34">
        <v>1.0629999999999999</v>
      </c>
      <c r="G68" s="34">
        <v>0.42299999999999999</v>
      </c>
      <c r="H68" s="18">
        <v>0</v>
      </c>
      <c r="I68" s="18">
        <v>-13.308</v>
      </c>
      <c r="J68" s="18">
        <v>-12.680999999999999</v>
      </c>
      <c r="K68" s="18">
        <v>-0.155</v>
      </c>
      <c r="L68" s="18">
        <v>-0.19700000000000001</v>
      </c>
      <c r="M68" s="18">
        <v>-0.16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</row>
    <row r="69" spans="1:29" x14ac:dyDescent="0.3">
      <c r="A69" s="18">
        <v>18</v>
      </c>
      <c r="B69" s="18">
        <f t="shared" si="10"/>
        <v>19</v>
      </c>
      <c r="C69" s="18">
        <v>0</v>
      </c>
      <c r="D69" s="18">
        <v>-7.9000000000000001E-2</v>
      </c>
      <c r="E69" s="18">
        <v>-8.4000000000000005E-2</v>
      </c>
      <c r="F69" s="34">
        <v>-0.377</v>
      </c>
      <c r="G69" s="34">
        <v>-0.30099999999999999</v>
      </c>
      <c r="H69" s="23">
        <v>-13.308</v>
      </c>
      <c r="I69" s="18">
        <v>0</v>
      </c>
      <c r="J69" s="18">
        <v>-12.31</v>
      </c>
      <c r="K69" s="18">
        <v>0.05</v>
      </c>
      <c r="L69" s="18">
        <v>-0.153</v>
      </c>
      <c r="M69" s="18">
        <v>-0.20300000000000001</v>
      </c>
      <c r="N69" s="18">
        <v>1E-3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</row>
    <row r="70" spans="1:29" x14ac:dyDescent="0.3">
      <c r="A70" s="18">
        <v>19</v>
      </c>
      <c r="B70" s="18">
        <f t="shared" si="10"/>
        <v>20</v>
      </c>
      <c r="C70" s="18">
        <v>1.2E-2</v>
      </c>
      <c r="D70" s="18">
        <v>1.2E-2</v>
      </c>
      <c r="E70" s="18">
        <v>1.6E-2</v>
      </c>
      <c r="F70" s="34">
        <v>-1.2999999999999999E-2</v>
      </c>
      <c r="G70" s="34">
        <v>-0.35099999999999998</v>
      </c>
      <c r="H70" s="23">
        <v>-12.680999999999999</v>
      </c>
      <c r="I70" s="23">
        <v>-12.31</v>
      </c>
      <c r="J70" s="18">
        <v>0</v>
      </c>
      <c r="K70" s="18">
        <v>3.2509999999999999</v>
      </c>
      <c r="L70" s="18">
        <v>-6.5000000000000002E-2</v>
      </c>
      <c r="M70" s="18">
        <v>-8.1000000000000003E-2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</row>
    <row r="71" spans="1:29" x14ac:dyDescent="0.3">
      <c r="A71" s="18">
        <v>21</v>
      </c>
      <c r="B71" s="18">
        <f t="shared" si="10"/>
        <v>22</v>
      </c>
      <c r="C71" s="18">
        <v>0.01</v>
      </c>
      <c r="D71" s="18">
        <v>0.01</v>
      </c>
      <c r="E71" s="18">
        <v>1.2E-2</v>
      </c>
      <c r="F71" s="34">
        <v>-0.40200000000000002</v>
      </c>
      <c r="G71" s="34">
        <v>0.10299999999999999</v>
      </c>
      <c r="H71" s="34">
        <v>-0.155</v>
      </c>
      <c r="I71" s="34">
        <v>0.05</v>
      </c>
      <c r="J71" s="34">
        <v>3.2509999999999999</v>
      </c>
      <c r="K71" s="18">
        <v>0</v>
      </c>
      <c r="L71" s="18">
        <v>-13.089</v>
      </c>
      <c r="M71" s="18">
        <v>-12.432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</row>
    <row r="72" spans="1:29" x14ac:dyDescent="0.3">
      <c r="A72" s="18">
        <v>22</v>
      </c>
      <c r="B72" s="18">
        <f t="shared" si="10"/>
        <v>23</v>
      </c>
      <c r="C72" s="18">
        <v>0</v>
      </c>
      <c r="D72" s="18">
        <v>-2.8000000000000001E-2</v>
      </c>
      <c r="E72" s="18">
        <v>-2.4E-2</v>
      </c>
      <c r="F72" s="34">
        <v>-0.26900000000000002</v>
      </c>
      <c r="G72" s="34">
        <v>-0.26300000000000001</v>
      </c>
      <c r="H72" s="34">
        <v>-0.19700000000000001</v>
      </c>
      <c r="I72" s="34">
        <v>-0.153</v>
      </c>
      <c r="J72" s="34">
        <v>-6.5000000000000002E-2</v>
      </c>
      <c r="K72" s="23">
        <v>-13.089</v>
      </c>
      <c r="L72" s="18">
        <v>0</v>
      </c>
      <c r="M72" s="18">
        <v>-13.632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</row>
    <row r="73" spans="1:29" x14ac:dyDescent="0.3">
      <c r="A73" s="18">
        <v>23</v>
      </c>
      <c r="B73" s="18">
        <f t="shared" si="10"/>
        <v>24</v>
      </c>
      <c r="C73" s="18">
        <v>0</v>
      </c>
      <c r="D73" s="18">
        <v>7.0000000000000001E-3</v>
      </c>
      <c r="E73" s="18">
        <v>3.0000000000000001E-3</v>
      </c>
      <c r="F73" s="34">
        <v>0.376</v>
      </c>
      <c r="G73" s="34">
        <v>0.30599999999999999</v>
      </c>
      <c r="H73" s="34">
        <v>-0.16</v>
      </c>
      <c r="I73" s="34">
        <v>-0.20300000000000001</v>
      </c>
      <c r="J73" s="34">
        <v>-8.1000000000000003E-2</v>
      </c>
      <c r="K73" s="23">
        <v>-12.432</v>
      </c>
      <c r="L73" s="23">
        <v>-13.632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</row>
    <row r="74" spans="1:29" x14ac:dyDescent="0.3">
      <c r="A74" s="18">
        <v>27</v>
      </c>
      <c r="B74" s="18">
        <f t="shared" si="10"/>
        <v>28</v>
      </c>
      <c r="C74" s="18">
        <v>0.06</v>
      </c>
      <c r="D74" s="18">
        <v>-0.29099999999999998</v>
      </c>
      <c r="E74" s="18">
        <v>3.5000000000000003E-2</v>
      </c>
      <c r="F74" s="18">
        <v>1E-3</v>
      </c>
      <c r="G74" s="18">
        <v>0</v>
      </c>
      <c r="H74" s="18">
        <v>0</v>
      </c>
      <c r="I74" s="18">
        <v>1E-3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3.5590000000000002</v>
      </c>
      <c r="P74" s="18">
        <v>-0.19700000000000001</v>
      </c>
      <c r="Q74" s="18">
        <v>-0.24199999999999999</v>
      </c>
      <c r="R74" s="18">
        <v>-0.379</v>
      </c>
      <c r="S74" s="18">
        <v>-2.4E-2</v>
      </c>
      <c r="T74" s="18">
        <v>-8.9999999999999993E-3</v>
      </c>
      <c r="U74" s="18">
        <v>1E-3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</row>
    <row r="75" spans="1:29" x14ac:dyDescent="0.3">
      <c r="A75" s="18">
        <v>29</v>
      </c>
      <c r="B75" s="18">
        <f t="shared" si="10"/>
        <v>30</v>
      </c>
      <c r="C75" s="18">
        <v>-0.13</v>
      </c>
      <c r="D75" s="18">
        <v>-8.5000000000000006E-2</v>
      </c>
      <c r="E75" s="18">
        <v>-0.10100000000000001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27">
        <v>3.5590000000000002</v>
      </c>
      <c r="O75" s="18">
        <v>0</v>
      </c>
      <c r="P75" s="18">
        <v>13.869</v>
      </c>
      <c r="Q75" s="18">
        <v>4.8780000000000001</v>
      </c>
      <c r="R75" s="18">
        <v>3.0859999999999999</v>
      </c>
      <c r="S75" s="18">
        <v>7.3999999999999996E-2</v>
      </c>
      <c r="T75" s="18">
        <v>0.16800000000000001</v>
      </c>
      <c r="U75" s="18">
        <v>9.9000000000000005E-2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</row>
    <row r="76" spans="1:29" x14ac:dyDescent="0.3">
      <c r="A76" s="18">
        <v>31</v>
      </c>
      <c r="B76" s="18">
        <f t="shared" si="10"/>
        <v>32</v>
      </c>
      <c r="C76" s="18">
        <v>0</v>
      </c>
      <c r="D76" s="18">
        <v>-1E-3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36">
        <v>-0.19700000000000001</v>
      </c>
      <c r="O76" s="24">
        <v>13.869</v>
      </c>
      <c r="P76" s="18">
        <v>0</v>
      </c>
      <c r="Q76" s="18">
        <v>-11.813000000000001</v>
      </c>
      <c r="R76" s="18">
        <v>-12.861000000000001</v>
      </c>
      <c r="S76" s="18">
        <v>-6.0000000000000001E-3</v>
      </c>
      <c r="T76" s="18">
        <v>0</v>
      </c>
      <c r="U76" s="18">
        <v>-8.9999999999999993E-3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</row>
    <row r="77" spans="1:29" x14ac:dyDescent="0.3">
      <c r="A77" s="18">
        <v>32</v>
      </c>
      <c r="B77" s="18">
        <f t="shared" si="10"/>
        <v>33</v>
      </c>
      <c r="C77" s="18">
        <v>0</v>
      </c>
      <c r="D77" s="18">
        <v>-1E-3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36">
        <v>-0.24199999999999999</v>
      </c>
      <c r="O77" s="24">
        <v>4.8780000000000001</v>
      </c>
      <c r="P77" s="23">
        <v>-11.813000000000001</v>
      </c>
      <c r="Q77" s="18">
        <v>0</v>
      </c>
      <c r="R77" s="18">
        <v>-14.236000000000001</v>
      </c>
      <c r="S77" s="18">
        <v>9.9000000000000005E-2</v>
      </c>
      <c r="T77" s="18">
        <v>7.0000000000000001E-3</v>
      </c>
      <c r="U77" s="18">
        <v>4.1000000000000002E-2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</row>
    <row r="78" spans="1:29" x14ac:dyDescent="0.3">
      <c r="A78" s="18">
        <v>33</v>
      </c>
      <c r="B78" s="18">
        <f t="shared" si="10"/>
        <v>34</v>
      </c>
      <c r="C78" s="18">
        <v>1.2E-2</v>
      </c>
      <c r="D78" s="18">
        <v>8.9999999999999993E-3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36">
        <v>-0.379</v>
      </c>
      <c r="O78" s="24">
        <v>3.0859999999999999</v>
      </c>
      <c r="P78" s="23">
        <v>-12.861000000000001</v>
      </c>
      <c r="Q78" s="23">
        <v>-14.236000000000001</v>
      </c>
      <c r="R78" s="18">
        <v>0</v>
      </c>
      <c r="S78" s="18">
        <v>-2.1999999999999999E-2</v>
      </c>
      <c r="T78" s="18">
        <v>-2E-3</v>
      </c>
      <c r="U78" s="18">
        <v>-2.8000000000000001E-2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</row>
    <row r="79" spans="1:29" x14ac:dyDescent="0.3">
      <c r="A79" s="18">
        <v>38</v>
      </c>
      <c r="B79" s="18">
        <f t="shared" si="10"/>
        <v>39</v>
      </c>
      <c r="C79" s="18">
        <v>-1E-3</v>
      </c>
      <c r="D79" s="18">
        <v>-1E-3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-2.4E-2</v>
      </c>
      <c r="O79" s="18">
        <v>7.3999999999999996E-2</v>
      </c>
      <c r="P79" s="18">
        <v>-6.0000000000000001E-3</v>
      </c>
      <c r="Q79" s="18">
        <v>9.9000000000000005E-2</v>
      </c>
      <c r="R79" s="18">
        <v>-2.1999999999999999E-2</v>
      </c>
      <c r="S79" s="18">
        <v>0</v>
      </c>
      <c r="T79" s="18">
        <v>-10.269</v>
      </c>
      <c r="U79" s="18">
        <v>-10.396000000000001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</row>
    <row r="80" spans="1:29" x14ac:dyDescent="0.3">
      <c r="A80" s="18">
        <v>39</v>
      </c>
      <c r="B80" s="18">
        <f t="shared" si="10"/>
        <v>40</v>
      </c>
      <c r="C80" s="18">
        <v>-1E-3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-8.9999999999999993E-3</v>
      </c>
      <c r="O80" s="18">
        <v>0.16800000000000001</v>
      </c>
      <c r="P80" s="18">
        <v>0</v>
      </c>
      <c r="Q80" s="18">
        <v>7.0000000000000001E-3</v>
      </c>
      <c r="R80" s="18">
        <v>-2E-3</v>
      </c>
      <c r="S80" s="23">
        <v>-10.269</v>
      </c>
      <c r="T80" s="18">
        <v>0</v>
      </c>
      <c r="U80" s="18">
        <v>-10.573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</row>
    <row r="81" spans="1:29" x14ac:dyDescent="0.3">
      <c r="A81" s="18">
        <v>40</v>
      </c>
      <c r="B81" s="18">
        <f t="shared" si="10"/>
        <v>41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1E-3</v>
      </c>
      <c r="O81" s="18">
        <v>9.9000000000000005E-2</v>
      </c>
      <c r="P81" s="18">
        <v>-8.9999999999999993E-3</v>
      </c>
      <c r="Q81" s="18">
        <v>4.1000000000000002E-2</v>
      </c>
      <c r="R81" s="18">
        <v>-2.8000000000000001E-2</v>
      </c>
      <c r="S81" s="23">
        <v>-10.396000000000001</v>
      </c>
      <c r="T81" s="23">
        <v>-10.573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</row>
    <row r="82" spans="1:29" x14ac:dyDescent="0.3">
      <c r="A82" s="18">
        <v>44</v>
      </c>
      <c r="B82" s="18">
        <f t="shared" si="10"/>
        <v>45</v>
      </c>
      <c r="C82" s="18">
        <v>-0.186</v>
      </c>
      <c r="D82" s="18">
        <v>0</v>
      </c>
      <c r="E82" s="18">
        <v>3.1E-2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7.242</v>
      </c>
      <c r="X82" s="18">
        <v>0.248</v>
      </c>
      <c r="Y82" s="18">
        <v>-0.371</v>
      </c>
      <c r="Z82" s="18">
        <v>-0.17</v>
      </c>
      <c r="AA82" s="18">
        <v>-3.5999999999999997E-2</v>
      </c>
      <c r="AB82" s="18">
        <v>-1.4E-2</v>
      </c>
      <c r="AC82" s="18">
        <v>-2.9000000000000001E-2</v>
      </c>
    </row>
    <row r="83" spans="1:29" x14ac:dyDescent="0.3">
      <c r="A83" s="18">
        <v>46</v>
      </c>
      <c r="B83" s="18">
        <f t="shared" si="10"/>
        <v>47</v>
      </c>
      <c r="C83" s="18">
        <v>3.5999999999999997E-2</v>
      </c>
      <c r="D83" s="18">
        <v>-2E-3</v>
      </c>
      <c r="E83" s="18">
        <v>8.0000000000000002E-3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27">
        <v>7.242</v>
      </c>
      <c r="W83" s="18">
        <v>0</v>
      </c>
      <c r="X83" s="18">
        <v>4.03</v>
      </c>
      <c r="Y83" s="18">
        <v>13.2</v>
      </c>
      <c r="Z83" s="18">
        <v>3.7010000000000001</v>
      </c>
      <c r="AA83" s="18">
        <v>0.67200000000000004</v>
      </c>
      <c r="AB83" s="18">
        <v>2.5999999999999999E-2</v>
      </c>
      <c r="AC83" s="18">
        <v>0.45300000000000001</v>
      </c>
    </row>
    <row r="84" spans="1:29" x14ac:dyDescent="0.3">
      <c r="A84" s="18">
        <v>48</v>
      </c>
      <c r="B84" s="18">
        <f t="shared" si="10"/>
        <v>49</v>
      </c>
      <c r="C84" s="18">
        <v>-2.1999999999999999E-2</v>
      </c>
      <c r="D84" s="18">
        <v>0</v>
      </c>
      <c r="E84" s="18">
        <v>-2.1999999999999999E-2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36">
        <v>0.248</v>
      </c>
      <c r="W84" s="24">
        <v>4.03</v>
      </c>
      <c r="X84" s="18">
        <v>0</v>
      </c>
      <c r="Y84" s="18">
        <v>-12.842000000000001</v>
      </c>
      <c r="Z84" s="18">
        <v>-13.411</v>
      </c>
      <c r="AA84" s="18">
        <v>-4.0000000000000001E-3</v>
      </c>
      <c r="AB84" s="18">
        <v>-4.0000000000000001E-3</v>
      </c>
      <c r="AC84" s="18">
        <v>-1E-3</v>
      </c>
    </row>
    <row r="85" spans="1:29" x14ac:dyDescent="0.3">
      <c r="A85" s="18">
        <v>49</v>
      </c>
      <c r="B85" s="18">
        <f t="shared" si="10"/>
        <v>50</v>
      </c>
      <c r="C85" s="18">
        <v>1E-3</v>
      </c>
      <c r="D85" s="18">
        <v>0</v>
      </c>
      <c r="E85" s="18">
        <v>2E-3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36">
        <v>-0.371</v>
      </c>
      <c r="W85" s="24">
        <v>13.2</v>
      </c>
      <c r="X85" s="23">
        <v>-12.842000000000001</v>
      </c>
      <c r="Y85" s="18">
        <v>0</v>
      </c>
      <c r="Z85" s="18">
        <v>-12.619</v>
      </c>
      <c r="AA85" s="18">
        <v>-1.0999999999999999E-2</v>
      </c>
      <c r="AB85" s="18">
        <v>1.6E-2</v>
      </c>
      <c r="AC85" s="18">
        <v>-2.1999999999999999E-2</v>
      </c>
    </row>
    <row r="86" spans="1:29" x14ac:dyDescent="0.3">
      <c r="A86" s="18">
        <v>50</v>
      </c>
      <c r="B86" s="18">
        <f t="shared" si="10"/>
        <v>51</v>
      </c>
      <c r="C86" s="18">
        <v>1E-3</v>
      </c>
      <c r="D86" s="18">
        <v>0</v>
      </c>
      <c r="E86" s="18">
        <v>4.0000000000000001E-3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36">
        <v>-0.17</v>
      </c>
      <c r="W86" s="24">
        <v>3.7010000000000001</v>
      </c>
      <c r="X86" s="23">
        <v>-13.411</v>
      </c>
      <c r="Y86" s="23">
        <v>-12.619</v>
      </c>
      <c r="Z86" s="18">
        <v>0</v>
      </c>
      <c r="AA86" s="18">
        <v>0.03</v>
      </c>
      <c r="AB86" s="18">
        <v>2.3E-2</v>
      </c>
      <c r="AC86" s="18">
        <v>-1.0999999999999999E-2</v>
      </c>
    </row>
    <row r="87" spans="1:29" x14ac:dyDescent="0.3">
      <c r="A87" s="18">
        <v>55</v>
      </c>
      <c r="B87" s="18">
        <f t="shared" si="10"/>
        <v>56</v>
      </c>
      <c r="C87" s="18">
        <v>0</v>
      </c>
      <c r="D87" s="18">
        <v>0</v>
      </c>
      <c r="E87" s="18">
        <v>1E-3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-3.5999999999999997E-2</v>
      </c>
      <c r="W87" s="18">
        <v>0.67200000000000004</v>
      </c>
      <c r="X87" s="18">
        <v>-4.0000000000000001E-3</v>
      </c>
      <c r="Y87" s="18">
        <v>-1.0999999999999999E-2</v>
      </c>
      <c r="Z87" s="18">
        <v>0.03</v>
      </c>
      <c r="AA87" s="18">
        <v>0</v>
      </c>
      <c r="AB87" s="18">
        <v>-10.606</v>
      </c>
      <c r="AC87" s="18">
        <v>-11.085000000000001</v>
      </c>
    </row>
    <row r="88" spans="1:29" x14ac:dyDescent="0.3">
      <c r="A88" s="18">
        <v>56</v>
      </c>
      <c r="B88" s="18">
        <f t="shared" si="10"/>
        <v>57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-1.4E-2</v>
      </c>
      <c r="W88" s="18">
        <v>2.5999999999999999E-2</v>
      </c>
      <c r="X88" s="18">
        <v>-4.0000000000000001E-3</v>
      </c>
      <c r="Y88" s="18">
        <v>1.6E-2</v>
      </c>
      <c r="Z88" s="18">
        <v>2.3E-2</v>
      </c>
      <c r="AA88" s="23">
        <v>-10.606</v>
      </c>
      <c r="AB88" s="18">
        <v>0</v>
      </c>
      <c r="AC88" s="18">
        <v>-10.628</v>
      </c>
    </row>
    <row r="89" spans="1:29" x14ac:dyDescent="0.3">
      <c r="A89" s="18">
        <v>57</v>
      </c>
      <c r="B89" s="18">
        <f t="shared" si="10"/>
        <v>58</v>
      </c>
      <c r="C89" s="18">
        <v>0</v>
      </c>
      <c r="D89" s="18">
        <v>0</v>
      </c>
      <c r="E89" s="18">
        <v>1E-3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-2.9000000000000001E-2</v>
      </c>
      <c r="W89" s="18">
        <v>0.45300000000000001</v>
      </c>
      <c r="X89" s="18">
        <v>-1E-3</v>
      </c>
      <c r="Y89" s="18">
        <v>-2.1999999999999999E-2</v>
      </c>
      <c r="Z89" s="18">
        <v>-1.0999999999999999E-2</v>
      </c>
      <c r="AA89" s="23">
        <v>-11.085000000000001</v>
      </c>
      <c r="AB89" s="23">
        <v>-10.628</v>
      </c>
      <c r="AC89" s="18">
        <v>0</v>
      </c>
    </row>
    <row r="90" spans="1:29" x14ac:dyDescent="0.3">
      <c r="B90" s="12"/>
    </row>
    <row r="91" spans="1:29" x14ac:dyDescent="0.3">
      <c r="A91" s="53" t="s">
        <v>91</v>
      </c>
      <c r="B91" s="4">
        <f>MAX(ABS(MIN(C66:E89,F74:M89,N79:R89,S82:U89,V87:Z89)),MAX(C66:E89,F74:M89,N79:R89,S82:U89,V87:Z89))</f>
        <v>0.67200000000000004</v>
      </c>
    </row>
    <row r="92" spans="1:29" x14ac:dyDescent="0.3">
      <c r="K92" s="15" t="s">
        <v>35</v>
      </c>
    </row>
    <row r="94" spans="1:29" x14ac:dyDescent="0.3">
      <c r="A94" s="1" t="s">
        <v>9</v>
      </c>
      <c r="B94" s="10"/>
      <c r="C94" s="1">
        <v>59</v>
      </c>
      <c r="D94" s="1">
        <v>62</v>
      </c>
      <c r="E94" s="1">
        <v>65</v>
      </c>
      <c r="F94" s="1">
        <v>72</v>
      </c>
      <c r="G94" s="1">
        <v>73</v>
      </c>
      <c r="H94" s="1">
        <v>75</v>
      </c>
      <c r="I94" s="1">
        <v>76</v>
      </c>
      <c r="J94" s="1">
        <v>77</v>
      </c>
      <c r="K94" s="1">
        <v>79</v>
      </c>
      <c r="L94" s="1">
        <v>80</v>
      </c>
      <c r="M94" s="1">
        <v>81</v>
      </c>
      <c r="N94" s="1">
        <v>85</v>
      </c>
      <c r="O94" s="1">
        <v>87</v>
      </c>
      <c r="P94" s="1">
        <v>89</v>
      </c>
      <c r="Q94" s="1">
        <v>90</v>
      </c>
      <c r="R94" s="1">
        <v>91</v>
      </c>
      <c r="S94" s="1">
        <v>96</v>
      </c>
      <c r="T94" s="1">
        <v>97</v>
      </c>
      <c r="U94" s="1">
        <v>98</v>
      </c>
      <c r="V94" s="1">
        <v>102</v>
      </c>
      <c r="W94" s="1">
        <v>104</v>
      </c>
      <c r="X94" s="1">
        <v>106</v>
      </c>
      <c r="Y94" s="1">
        <v>107</v>
      </c>
      <c r="Z94" s="1">
        <v>108</v>
      </c>
      <c r="AA94" s="1">
        <v>113</v>
      </c>
      <c r="AB94" s="1">
        <v>114</v>
      </c>
      <c r="AC94" s="1">
        <v>115</v>
      </c>
    </row>
    <row r="95" spans="1:29" x14ac:dyDescent="0.3">
      <c r="A95" s="1"/>
      <c r="B95" s="10" t="s">
        <v>36</v>
      </c>
      <c r="C95" s="1">
        <f>C94+1</f>
        <v>60</v>
      </c>
      <c r="D95" s="1">
        <f>D94+1</f>
        <v>63</v>
      </c>
      <c r="E95" s="1">
        <f t="shared" ref="E95:AC95" si="11">E94+1</f>
        <v>66</v>
      </c>
      <c r="F95" s="1">
        <f t="shared" si="11"/>
        <v>73</v>
      </c>
      <c r="G95" s="1">
        <f t="shared" si="11"/>
        <v>74</v>
      </c>
      <c r="H95" s="1">
        <f t="shared" si="11"/>
        <v>76</v>
      </c>
      <c r="I95" s="1">
        <f t="shared" si="11"/>
        <v>77</v>
      </c>
      <c r="J95" s="1">
        <f t="shared" si="11"/>
        <v>78</v>
      </c>
      <c r="K95" s="1">
        <f t="shared" si="11"/>
        <v>80</v>
      </c>
      <c r="L95" s="1">
        <f t="shared" si="11"/>
        <v>81</v>
      </c>
      <c r="M95" s="1">
        <f t="shared" si="11"/>
        <v>82</v>
      </c>
      <c r="N95" s="1">
        <f t="shared" si="11"/>
        <v>86</v>
      </c>
      <c r="O95" s="1">
        <f t="shared" si="11"/>
        <v>88</v>
      </c>
      <c r="P95" s="1">
        <f t="shared" si="11"/>
        <v>90</v>
      </c>
      <c r="Q95" s="1">
        <f t="shared" si="11"/>
        <v>91</v>
      </c>
      <c r="R95" s="1">
        <f t="shared" si="11"/>
        <v>92</v>
      </c>
      <c r="S95" s="1">
        <f t="shared" si="11"/>
        <v>97</v>
      </c>
      <c r="T95" s="1">
        <f t="shared" si="11"/>
        <v>98</v>
      </c>
      <c r="U95" s="1">
        <f t="shared" si="11"/>
        <v>99</v>
      </c>
      <c r="V95" s="1">
        <f t="shared" si="11"/>
        <v>103</v>
      </c>
      <c r="W95" s="1">
        <f t="shared" si="11"/>
        <v>105</v>
      </c>
      <c r="X95" s="1">
        <f t="shared" si="11"/>
        <v>107</v>
      </c>
      <c r="Y95" s="1">
        <f t="shared" si="11"/>
        <v>108</v>
      </c>
      <c r="Z95" s="1">
        <f t="shared" si="11"/>
        <v>109</v>
      </c>
      <c r="AA95" s="1">
        <f t="shared" si="11"/>
        <v>114</v>
      </c>
      <c r="AB95" s="1">
        <f t="shared" si="11"/>
        <v>115</v>
      </c>
      <c r="AC95" s="1">
        <f t="shared" si="11"/>
        <v>116</v>
      </c>
    </row>
    <row r="96" spans="1:29" x14ac:dyDescent="0.3">
      <c r="A96" s="1">
        <v>59</v>
      </c>
      <c r="B96" s="10">
        <f t="shared" ref="B96:B122" si="12">A96+1</f>
        <v>60</v>
      </c>
      <c r="C96" s="1">
        <v>0</v>
      </c>
      <c r="D96" s="1">
        <v>0.91900000000000004</v>
      </c>
      <c r="E96" s="1">
        <v>0.88100000000000001</v>
      </c>
      <c r="F96" s="1">
        <v>0</v>
      </c>
      <c r="G96" s="1">
        <v>-0.01</v>
      </c>
      <c r="H96" s="1">
        <v>0</v>
      </c>
      <c r="I96" s="1">
        <v>0</v>
      </c>
      <c r="J96" s="1">
        <v>0</v>
      </c>
      <c r="K96" s="1">
        <v>0</v>
      </c>
      <c r="L96" s="1">
        <v>1.2999999999999999E-2</v>
      </c>
      <c r="M96" s="1">
        <v>0</v>
      </c>
      <c r="N96" s="1">
        <v>-0.23699999999999999</v>
      </c>
      <c r="O96" s="1">
        <v>8.6999999999999994E-2</v>
      </c>
      <c r="P96" s="1">
        <v>2E-3</v>
      </c>
      <c r="Q96" s="1">
        <v>0</v>
      </c>
      <c r="R96" s="1">
        <v>-1.0999999999999999E-2</v>
      </c>
      <c r="S96" s="1">
        <v>0</v>
      </c>
      <c r="T96" s="1">
        <v>0</v>
      </c>
      <c r="U96" s="1">
        <v>0</v>
      </c>
      <c r="V96" s="1">
        <v>5.8000000000000003E-2</v>
      </c>
      <c r="W96" s="1">
        <v>-7.0000000000000001E-3</v>
      </c>
      <c r="X96" s="1">
        <v>-1.6E-2</v>
      </c>
      <c r="Y96" s="1">
        <v>6.0000000000000001E-3</v>
      </c>
      <c r="Z96" s="1">
        <v>5.0000000000000001E-3</v>
      </c>
      <c r="AA96" s="1">
        <v>0</v>
      </c>
      <c r="AB96" s="1">
        <v>-1E-3</v>
      </c>
      <c r="AC96" s="1">
        <v>-1E-3</v>
      </c>
    </row>
    <row r="97" spans="1:29" x14ac:dyDescent="0.3">
      <c r="A97" s="1">
        <v>62</v>
      </c>
      <c r="B97" s="10">
        <f t="shared" si="12"/>
        <v>63</v>
      </c>
      <c r="C97" s="29">
        <v>0.91900000000000004</v>
      </c>
      <c r="D97" s="1">
        <v>0</v>
      </c>
      <c r="E97" s="1">
        <v>0.68600000000000005</v>
      </c>
      <c r="F97" s="1">
        <v>-8.0000000000000002E-3</v>
      </c>
      <c r="G97" s="1">
        <v>5.0000000000000001E-3</v>
      </c>
      <c r="H97" s="1">
        <v>1.2E-2</v>
      </c>
      <c r="I97" s="1">
        <v>2E-3</v>
      </c>
      <c r="J97" s="1">
        <v>-1.7000000000000001E-2</v>
      </c>
      <c r="K97" s="1">
        <v>8.0000000000000002E-3</v>
      </c>
      <c r="L97" s="1">
        <v>1.7000000000000001E-2</v>
      </c>
      <c r="M97" s="1">
        <v>-9.5000000000000001E-2</v>
      </c>
      <c r="N97" s="1">
        <v>4.2000000000000003E-2</v>
      </c>
      <c r="O97" s="1">
        <v>1E-3</v>
      </c>
      <c r="P97" s="1">
        <v>4.0000000000000001E-3</v>
      </c>
      <c r="Q97" s="1">
        <v>4.0000000000000001E-3</v>
      </c>
      <c r="R97" s="1">
        <v>-0.01</v>
      </c>
      <c r="S97" s="1">
        <v>0</v>
      </c>
      <c r="T97" s="1">
        <v>0</v>
      </c>
      <c r="U97" s="1">
        <v>0</v>
      </c>
      <c r="V97" s="1">
        <v>2.9000000000000001E-2</v>
      </c>
      <c r="W97" s="1">
        <v>2E-3</v>
      </c>
      <c r="X97" s="1">
        <v>0</v>
      </c>
      <c r="Y97" s="1">
        <v>0</v>
      </c>
      <c r="Z97" s="1">
        <v>3.0000000000000001E-3</v>
      </c>
      <c r="AA97" s="1">
        <v>0</v>
      </c>
      <c r="AB97" s="1">
        <v>0</v>
      </c>
      <c r="AC97" s="1">
        <v>0</v>
      </c>
    </row>
    <row r="98" spans="1:29" x14ac:dyDescent="0.3">
      <c r="A98" s="1">
        <v>65</v>
      </c>
      <c r="B98" s="10">
        <f t="shared" si="12"/>
        <v>66</v>
      </c>
      <c r="C98" s="29">
        <v>0.88100000000000001</v>
      </c>
      <c r="D98" s="31">
        <v>0.68600000000000005</v>
      </c>
      <c r="E98" s="1">
        <v>0</v>
      </c>
      <c r="F98" s="1">
        <v>1.2999999999999999E-2</v>
      </c>
      <c r="G98" s="1">
        <v>-1.2E-2</v>
      </c>
      <c r="H98" s="1">
        <v>8.9999999999999993E-3</v>
      </c>
      <c r="I98" s="1">
        <v>6.0000000000000001E-3</v>
      </c>
      <c r="J98" s="1">
        <v>-0.02</v>
      </c>
      <c r="K98" s="1">
        <v>6.0000000000000001E-3</v>
      </c>
      <c r="L98" s="1">
        <v>1.2999999999999999E-2</v>
      </c>
      <c r="M98" s="1">
        <v>-8.5999999999999993E-2</v>
      </c>
      <c r="N98" s="1">
        <v>1.2E-2</v>
      </c>
      <c r="O98" s="1">
        <v>5.0000000000000001E-3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-0.32600000000000001</v>
      </c>
      <c r="W98" s="1">
        <v>8.4000000000000005E-2</v>
      </c>
      <c r="X98" s="1">
        <v>-1.9E-2</v>
      </c>
      <c r="Y98" s="1">
        <v>1E-3</v>
      </c>
      <c r="Z98" s="1">
        <v>1E-3</v>
      </c>
      <c r="AA98" s="1">
        <v>0</v>
      </c>
      <c r="AB98" s="1">
        <v>0</v>
      </c>
      <c r="AC98" s="1">
        <v>-1E-3</v>
      </c>
    </row>
    <row r="99" spans="1:29" x14ac:dyDescent="0.3">
      <c r="A99" s="1">
        <v>72</v>
      </c>
      <c r="B99" s="10">
        <f t="shared" si="12"/>
        <v>73</v>
      </c>
      <c r="C99" s="1">
        <v>0</v>
      </c>
      <c r="D99" s="1">
        <v>-8.0000000000000002E-3</v>
      </c>
      <c r="E99" s="1">
        <v>1.2999999999999999E-2</v>
      </c>
      <c r="F99" s="1">
        <v>0</v>
      </c>
      <c r="G99" s="1">
        <v>-9.0950000000000006</v>
      </c>
      <c r="H99" s="1">
        <v>6.5000000000000002E-2</v>
      </c>
      <c r="I99" s="1">
        <v>-2.5000000000000001E-2</v>
      </c>
      <c r="J99" s="1">
        <v>-0.222</v>
      </c>
      <c r="K99" s="1">
        <v>0.47</v>
      </c>
      <c r="L99" s="1">
        <v>-0.30599999999999999</v>
      </c>
      <c r="M99" s="1">
        <v>-0.29399999999999998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</row>
    <row r="100" spans="1:29" x14ac:dyDescent="0.3">
      <c r="A100" s="1">
        <v>73</v>
      </c>
      <c r="B100" s="10">
        <f t="shared" si="12"/>
        <v>74</v>
      </c>
      <c r="C100" s="1">
        <v>-0.01</v>
      </c>
      <c r="D100" s="1">
        <v>5.0000000000000001E-3</v>
      </c>
      <c r="E100" s="1">
        <v>-1.2E-2</v>
      </c>
      <c r="F100" s="20">
        <v>-9.0950000000000006</v>
      </c>
      <c r="G100" s="1">
        <v>0</v>
      </c>
      <c r="H100" s="1">
        <v>-0.377</v>
      </c>
      <c r="I100" s="1">
        <v>0.20399999999999999</v>
      </c>
      <c r="J100" s="1">
        <v>-0.26300000000000001</v>
      </c>
      <c r="K100" s="1">
        <v>1.448</v>
      </c>
      <c r="L100" s="1">
        <v>-7.8E-2</v>
      </c>
      <c r="M100" s="1">
        <v>-0.42599999999999999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</row>
    <row r="101" spans="1:29" x14ac:dyDescent="0.3">
      <c r="A101" s="1">
        <v>75</v>
      </c>
      <c r="B101" s="10">
        <f t="shared" si="12"/>
        <v>76</v>
      </c>
      <c r="C101" s="1">
        <v>0</v>
      </c>
      <c r="D101" s="1">
        <v>1.2E-2</v>
      </c>
      <c r="E101" s="1">
        <v>8.9999999999999993E-3</v>
      </c>
      <c r="F101" s="33">
        <v>6.5000000000000002E-2</v>
      </c>
      <c r="G101" s="33">
        <v>-0.377</v>
      </c>
      <c r="H101" s="1">
        <v>0</v>
      </c>
      <c r="I101" s="1">
        <v>-12.23</v>
      </c>
      <c r="J101" s="1">
        <v>-13.093</v>
      </c>
      <c r="K101" s="1">
        <v>-0.192</v>
      </c>
      <c r="L101" s="1">
        <v>3.202</v>
      </c>
      <c r="M101" s="1">
        <v>7.4999999999999997E-2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</row>
    <row r="102" spans="1:29" x14ac:dyDescent="0.3">
      <c r="A102" s="1">
        <v>76</v>
      </c>
      <c r="B102" s="10">
        <f t="shared" si="12"/>
        <v>77</v>
      </c>
      <c r="C102" s="1">
        <v>0</v>
      </c>
      <c r="D102" s="1">
        <v>2E-3</v>
      </c>
      <c r="E102" s="1">
        <v>6.0000000000000001E-3</v>
      </c>
      <c r="F102" s="33">
        <v>-2.5000000000000001E-2</v>
      </c>
      <c r="G102" s="33">
        <v>0.20399999999999999</v>
      </c>
      <c r="H102" s="16">
        <v>-12.23</v>
      </c>
      <c r="I102" s="1">
        <v>0</v>
      </c>
      <c r="J102" s="1">
        <v>-13.66</v>
      </c>
      <c r="K102" s="1">
        <v>-0.17699999999999999</v>
      </c>
      <c r="L102" s="1">
        <v>-2.7E-2</v>
      </c>
      <c r="M102" s="1">
        <v>-0.217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</row>
    <row r="103" spans="1:29" x14ac:dyDescent="0.3">
      <c r="A103" s="1">
        <v>77</v>
      </c>
      <c r="B103" s="10">
        <f t="shared" si="12"/>
        <v>78</v>
      </c>
      <c r="C103" s="1">
        <v>0</v>
      </c>
      <c r="D103" s="1">
        <v>-1.7000000000000001E-2</v>
      </c>
      <c r="E103" s="1">
        <v>-0.02</v>
      </c>
      <c r="F103" s="33">
        <v>-0.222</v>
      </c>
      <c r="G103" s="33">
        <v>-0.26300000000000001</v>
      </c>
      <c r="H103" s="16">
        <v>-13.093</v>
      </c>
      <c r="I103" s="16">
        <v>-13.66</v>
      </c>
      <c r="J103" s="1">
        <v>0</v>
      </c>
      <c r="K103" s="1">
        <v>-0.18</v>
      </c>
      <c r="L103" s="1">
        <v>-9.1999999999999998E-2</v>
      </c>
      <c r="M103" s="1">
        <v>-0.13700000000000001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</row>
    <row r="104" spans="1:29" x14ac:dyDescent="0.3">
      <c r="A104" s="1">
        <v>79</v>
      </c>
      <c r="B104" s="10">
        <f t="shared" si="12"/>
        <v>80</v>
      </c>
      <c r="C104" s="1">
        <v>0</v>
      </c>
      <c r="D104" s="1">
        <v>8.0000000000000002E-3</v>
      </c>
      <c r="E104" s="1">
        <v>6.0000000000000001E-3</v>
      </c>
      <c r="F104" s="33">
        <v>0.47</v>
      </c>
      <c r="G104" s="33">
        <v>1.448</v>
      </c>
      <c r="H104" s="33">
        <v>-0.192</v>
      </c>
      <c r="I104" s="33">
        <v>-0.17699999999999999</v>
      </c>
      <c r="J104" s="33">
        <v>-0.18</v>
      </c>
      <c r="K104" s="1">
        <v>0</v>
      </c>
      <c r="L104" s="1">
        <v>-12.573</v>
      </c>
      <c r="M104" s="1">
        <v>-13.218999999999999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</row>
    <row r="105" spans="1:29" x14ac:dyDescent="0.3">
      <c r="A105" s="1">
        <v>80</v>
      </c>
      <c r="B105" s="10">
        <f t="shared" si="12"/>
        <v>81</v>
      </c>
      <c r="C105" s="1">
        <v>1.2999999999999999E-2</v>
      </c>
      <c r="D105" s="1">
        <v>1.7000000000000001E-2</v>
      </c>
      <c r="E105" s="1">
        <v>1.2999999999999999E-2</v>
      </c>
      <c r="F105" s="33">
        <v>-0.30599999999999999</v>
      </c>
      <c r="G105" s="33">
        <v>-7.8E-2</v>
      </c>
      <c r="H105" s="33">
        <v>3.202</v>
      </c>
      <c r="I105" s="33">
        <v>-2.7E-2</v>
      </c>
      <c r="J105" s="33">
        <v>-9.1999999999999998E-2</v>
      </c>
      <c r="K105" s="16">
        <v>-12.573</v>
      </c>
      <c r="L105" s="1">
        <v>0</v>
      </c>
      <c r="M105" s="1">
        <v>-12.414999999999999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</row>
    <row r="106" spans="1:29" x14ac:dyDescent="0.3">
      <c r="A106" s="1">
        <v>81</v>
      </c>
      <c r="B106" s="10">
        <f t="shared" si="12"/>
        <v>82</v>
      </c>
      <c r="C106" s="1">
        <v>0</v>
      </c>
      <c r="D106" s="1">
        <v>-9.5000000000000001E-2</v>
      </c>
      <c r="E106" s="1">
        <v>-8.5999999999999993E-2</v>
      </c>
      <c r="F106" s="33">
        <v>-0.29399999999999998</v>
      </c>
      <c r="G106" s="33">
        <v>-0.42599999999999999</v>
      </c>
      <c r="H106" s="33">
        <v>7.4999999999999997E-2</v>
      </c>
      <c r="I106" s="33">
        <v>-0.217</v>
      </c>
      <c r="J106" s="33">
        <v>-0.13700000000000001</v>
      </c>
      <c r="K106" s="16">
        <v>-13.218999999999999</v>
      </c>
      <c r="L106" s="16">
        <v>-12.414999999999999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1E-3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</row>
    <row r="107" spans="1:29" x14ac:dyDescent="0.3">
      <c r="A107" s="1">
        <v>85</v>
      </c>
      <c r="B107" s="10">
        <f t="shared" si="12"/>
        <v>86</v>
      </c>
      <c r="C107" s="1">
        <v>-0.23699999999999999</v>
      </c>
      <c r="D107" s="1">
        <v>4.2000000000000003E-2</v>
      </c>
      <c r="E107" s="1">
        <v>1.2E-2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10.323</v>
      </c>
      <c r="P107" s="1">
        <v>-0.109</v>
      </c>
      <c r="Q107" s="1">
        <v>-0.14299999999999999</v>
      </c>
      <c r="R107" s="1">
        <v>-0.38300000000000001</v>
      </c>
      <c r="S107" s="1">
        <v>7.0000000000000001E-3</v>
      </c>
      <c r="T107" s="1">
        <v>1.2999999999999999E-2</v>
      </c>
      <c r="U107" s="1">
        <v>-4.0000000000000001E-3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</row>
    <row r="108" spans="1:29" x14ac:dyDescent="0.3">
      <c r="A108" s="1">
        <v>87</v>
      </c>
      <c r="B108" s="10">
        <f t="shared" si="12"/>
        <v>88</v>
      </c>
      <c r="C108" s="1">
        <v>8.6999999999999994E-2</v>
      </c>
      <c r="D108" s="1">
        <v>1E-3</v>
      </c>
      <c r="E108" s="1">
        <v>5.0000000000000001E-3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26">
        <v>10.323</v>
      </c>
      <c r="O108" s="1">
        <v>0</v>
      </c>
      <c r="P108" s="1">
        <v>13.368</v>
      </c>
      <c r="Q108" s="1">
        <v>3.6760000000000002</v>
      </c>
      <c r="R108" s="1">
        <v>4.593</v>
      </c>
      <c r="S108" s="1">
        <v>0.56499999999999995</v>
      </c>
      <c r="T108" s="1">
        <v>0.71699999999999997</v>
      </c>
      <c r="U108" s="1">
        <v>3.2000000000000001E-2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</row>
    <row r="109" spans="1:29" x14ac:dyDescent="0.3">
      <c r="A109" s="1">
        <v>89</v>
      </c>
      <c r="B109" s="10">
        <f t="shared" si="12"/>
        <v>90</v>
      </c>
      <c r="C109" s="1">
        <v>2E-3</v>
      </c>
      <c r="D109" s="1">
        <v>4.0000000000000001E-3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32">
        <v>-0.109</v>
      </c>
      <c r="O109" s="25">
        <v>13.368</v>
      </c>
      <c r="P109" s="1">
        <v>0</v>
      </c>
      <c r="Q109" s="1">
        <v>-12.304</v>
      </c>
      <c r="R109" s="1">
        <v>-13.313000000000001</v>
      </c>
      <c r="S109" s="1">
        <v>-2.7E-2</v>
      </c>
      <c r="T109" s="1">
        <v>-1.2999999999999999E-2</v>
      </c>
      <c r="U109" s="1">
        <v>2E-3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</row>
    <row r="110" spans="1:29" x14ac:dyDescent="0.3">
      <c r="A110" s="1">
        <v>90</v>
      </c>
      <c r="B110" s="10">
        <f t="shared" si="12"/>
        <v>91</v>
      </c>
      <c r="C110" s="1">
        <v>0</v>
      </c>
      <c r="D110" s="1">
        <v>4.0000000000000001E-3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32">
        <v>-0.14299999999999999</v>
      </c>
      <c r="O110" s="25">
        <v>3.6760000000000002</v>
      </c>
      <c r="P110" s="16">
        <v>-12.304</v>
      </c>
      <c r="Q110" s="1">
        <v>0</v>
      </c>
      <c r="R110" s="1">
        <v>-13.523</v>
      </c>
      <c r="S110" s="1">
        <v>-1.0999999999999999E-2</v>
      </c>
      <c r="T110" s="1">
        <v>9.5000000000000001E-2</v>
      </c>
      <c r="U110" s="1">
        <v>1.4E-2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</row>
    <row r="111" spans="1:29" x14ac:dyDescent="0.3">
      <c r="A111" s="1">
        <v>91</v>
      </c>
      <c r="B111" s="10">
        <f t="shared" si="12"/>
        <v>92</v>
      </c>
      <c r="C111" s="1">
        <v>-1.0999999999999999E-2</v>
      </c>
      <c r="D111" s="1">
        <v>-0.01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32">
        <v>-0.38300000000000001</v>
      </c>
      <c r="O111" s="25">
        <v>4.593</v>
      </c>
      <c r="P111" s="16">
        <v>-13.313000000000001</v>
      </c>
      <c r="Q111" s="16">
        <v>-13.523</v>
      </c>
      <c r="R111" s="1">
        <v>0</v>
      </c>
      <c r="S111" s="1">
        <v>-2.1999999999999999E-2</v>
      </c>
      <c r="T111" s="1">
        <v>7.0000000000000001E-3</v>
      </c>
      <c r="U111" s="1">
        <v>-8.9999999999999993E-3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</row>
    <row r="112" spans="1:29" x14ac:dyDescent="0.3">
      <c r="A112" s="1">
        <v>96</v>
      </c>
      <c r="B112" s="10">
        <f t="shared" si="12"/>
        <v>97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7.0000000000000001E-3</v>
      </c>
      <c r="O112" s="1">
        <v>0.56499999999999995</v>
      </c>
      <c r="P112" s="1">
        <v>-2.7E-2</v>
      </c>
      <c r="Q112" s="1">
        <v>-1.0999999999999999E-2</v>
      </c>
      <c r="R112" s="1">
        <v>-2.1999999999999999E-2</v>
      </c>
      <c r="S112" s="1">
        <v>0</v>
      </c>
      <c r="T112" s="1">
        <v>-10.689</v>
      </c>
      <c r="U112" s="1">
        <v>-10.465999999999999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</row>
    <row r="113" spans="1:29" x14ac:dyDescent="0.3">
      <c r="A113" s="1">
        <v>97</v>
      </c>
      <c r="B113" s="10">
        <f t="shared" si="12"/>
        <v>98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1.2999999999999999E-2</v>
      </c>
      <c r="O113" s="1">
        <v>0.71699999999999997</v>
      </c>
      <c r="P113" s="1">
        <v>-1.2999999999999999E-2</v>
      </c>
      <c r="Q113" s="1">
        <v>9.5000000000000001E-2</v>
      </c>
      <c r="R113" s="1">
        <v>7.0000000000000001E-3</v>
      </c>
      <c r="S113" s="16">
        <v>-10.689</v>
      </c>
      <c r="T113" s="1">
        <v>0</v>
      </c>
      <c r="U113" s="1">
        <v>-10.603999999999999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</row>
    <row r="114" spans="1:29" x14ac:dyDescent="0.3">
      <c r="A114" s="1">
        <v>98</v>
      </c>
      <c r="B114" s="10">
        <f t="shared" si="12"/>
        <v>99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-4.0000000000000001E-3</v>
      </c>
      <c r="O114" s="1">
        <v>3.2000000000000001E-2</v>
      </c>
      <c r="P114" s="1">
        <v>2E-3</v>
      </c>
      <c r="Q114" s="1">
        <v>1.4E-2</v>
      </c>
      <c r="R114" s="1">
        <v>-8.9999999999999993E-3</v>
      </c>
      <c r="S114" s="16">
        <v>-10.465999999999999</v>
      </c>
      <c r="T114" s="16">
        <v>-10.603999999999999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</row>
    <row r="115" spans="1:29" x14ac:dyDescent="0.3">
      <c r="A115" s="1">
        <v>102</v>
      </c>
      <c r="B115" s="10">
        <f t="shared" si="12"/>
        <v>103</v>
      </c>
      <c r="C115" s="1">
        <v>5.8000000000000003E-2</v>
      </c>
      <c r="D115" s="1">
        <v>2.9000000000000001E-2</v>
      </c>
      <c r="E115" s="1">
        <v>-0.32600000000000001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1E-3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9.8010000000000002</v>
      </c>
      <c r="X115" s="1">
        <v>-0.34300000000000003</v>
      </c>
      <c r="Y115" s="1">
        <v>-0.11700000000000001</v>
      </c>
      <c r="Z115" s="1">
        <v>-0.151</v>
      </c>
      <c r="AA115" s="1">
        <v>-1.2999999999999999E-2</v>
      </c>
      <c r="AB115" s="1">
        <v>4.0000000000000001E-3</v>
      </c>
      <c r="AC115" s="1">
        <v>-8.9999999999999993E-3</v>
      </c>
    </row>
    <row r="116" spans="1:29" x14ac:dyDescent="0.3">
      <c r="A116" s="1">
        <v>104</v>
      </c>
      <c r="B116" s="10">
        <f t="shared" si="12"/>
        <v>105</v>
      </c>
      <c r="C116" s="1">
        <v>-7.0000000000000001E-3</v>
      </c>
      <c r="D116" s="1">
        <v>2E-3</v>
      </c>
      <c r="E116" s="1">
        <v>8.4000000000000005E-2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26">
        <v>9.8010000000000002</v>
      </c>
      <c r="W116" s="1">
        <v>0</v>
      </c>
      <c r="X116" s="1">
        <v>3.3570000000000002</v>
      </c>
      <c r="Y116" s="1">
        <v>13.032</v>
      </c>
      <c r="Z116" s="1">
        <v>4.2889999999999997</v>
      </c>
      <c r="AA116" s="1">
        <v>0.61</v>
      </c>
      <c r="AB116" s="1">
        <v>0.04</v>
      </c>
      <c r="AC116" s="1">
        <v>0.64300000000000002</v>
      </c>
    </row>
    <row r="117" spans="1:29" x14ac:dyDescent="0.3">
      <c r="A117" s="1">
        <v>106</v>
      </c>
      <c r="B117" s="10">
        <f t="shared" si="12"/>
        <v>107</v>
      </c>
      <c r="C117" s="1">
        <v>-1.6E-2</v>
      </c>
      <c r="D117" s="1">
        <v>0</v>
      </c>
      <c r="E117" s="1">
        <v>-1.9E-2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32">
        <v>-0.34300000000000003</v>
      </c>
      <c r="W117" s="25">
        <v>3.3570000000000002</v>
      </c>
      <c r="X117" s="1">
        <v>0</v>
      </c>
      <c r="Y117" s="1">
        <v>-12.855</v>
      </c>
      <c r="Z117" s="1">
        <v>-13.167999999999999</v>
      </c>
      <c r="AA117" s="1">
        <v>-0.01</v>
      </c>
      <c r="AB117" s="1">
        <v>0.01</v>
      </c>
      <c r="AC117" s="1">
        <v>-2E-3</v>
      </c>
    </row>
    <row r="118" spans="1:29" x14ac:dyDescent="0.3">
      <c r="A118" s="1">
        <v>107</v>
      </c>
      <c r="B118" s="10">
        <f t="shared" si="12"/>
        <v>108</v>
      </c>
      <c r="C118" s="1">
        <v>6.0000000000000001E-3</v>
      </c>
      <c r="D118" s="1">
        <v>0</v>
      </c>
      <c r="E118" s="1">
        <v>1E-3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32">
        <v>-0.11700000000000001</v>
      </c>
      <c r="W118" s="25">
        <v>13.032</v>
      </c>
      <c r="X118" s="16">
        <v>-12.855</v>
      </c>
      <c r="Y118" s="1">
        <v>0</v>
      </c>
      <c r="Z118" s="1">
        <v>-12.066000000000001</v>
      </c>
      <c r="AA118" s="1">
        <v>-2E-3</v>
      </c>
      <c r="AB118" s="1">
        <v>-1E-3</v>
      </c>
      <c r="AC118" s="1">
        <v>5.0000000000000001E-3</v>
      </c>
    </row>
    <row r="119" spans="1:29" x14ac:dyDescent="0.3">
      <c r="A119" s="1">
        <v>108</v>
      </c>
      <c r="B119" s="10">
        <f t="shared" si="12"/>
        <v>109</v>
      </c>
      <c r="C119" s="1">
        <v>5.0000000000000001E-3</v>
      </c>
      <c r="D119" s="1">
        <v>3.0000000000000001E-3</v>
      </c>
      <c r="E119" s="1">
        <v>1E-3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32">
        <v>-0.151</v>
      </c>
      <c r="W119" s="25">
        <v>4.2889999999999997</v>
      </c>
      <c r="X119" s="16">
        <v>-13.167999999999999</v>
      </c>
      <c r="Y119" s="16">
        <v>-12.066000000000001</v>
      </c>
      <c r="Z119" s="1">
        <v>0</v>
      </c>
      <c r="AA119" s="1">
        <v>-7.0000000000000007E-2</v>
      </c>
      <c r="AB119" s="1">
        <v>0.06</v>
      </c>
      <c r="AC119" s="1">
        <v>-6.3E-2</v>
      </c>
    </row>
    <row r="120" spans="1:29" x14ac:dyDescent="0.3">
      <c r="A120" s="1">
        <v>113</v>
      </c>
      <c r="B120" s="10">
        <f t="shared" si="12"/>
        <v>114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-1.2999999999999999E-2</v>
      </c>
      <c r="W120" s="1">
        <v>0.61</v>
      </c>
      <c r="X120" s="1">
        <v>-0.01</v>
      </c>
      <c r="Y120" s="1">
        <v>-2E-3</v>
      </c>
      <c r="Z120" s="1">
        <v>-7.0000000000000007E-2</v>
      </c>
      <c r="AA120" s="1">
        <v>0</v>
      </c>
      <c r="AB120" s="1">
        <v>-11.311</v>
      </c>
      <c r="AC120" s="1">
        <v>-10.074999999999999</v>
      </c>
    </row>
    <row r="121" spans="1:29" x14ac:dyDescent="0.3">
      <c r="A121" s="1">
        <v>114</v>
      </c>
      <c r="B121" s="10">
        <f t="shared" si="12"/>
        <v>115</v>
      </c>
      <c r="C121" s="1">
        <v>-1E-3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4.0000000000000001E-3</v>
      </c>
      <c r="W121" s="1">
        <v>0.04</v>
      </c>
      <c r="X121" s="1">
        <v>0.01</v>
      </c>
      <c r="Y121" s="1">
        <v>-1E-3</v>
      </c>
      <c r="Z121" s="1">
        <v>0.06</v>
      </c>
      <c r="AA121" s="16">
        <v>-11.311</v>
      </c>
      <c r="AB121" s="1">
        <v>0</v>
      </c>
      <c r="AC121" s="1">
        <v>-9.9710000000000001</v>
      </c>
    </row>
    <row r="122" spans="1:29" x14ac:dyDescent="0.3">
      <c r="A122" s="1">
        <v>115</v>
      </c>
      <c r="B122" s="10">
        <f t="shared" si="12"/>
        <v>116</v>
      </c>
      <c r="C122" s="1">
        <v>-1E-3</v>
      </c>
      <c r="D122" s="1">
        <v>0</v>
      </c>
      <c r="E122" s="1">
        <v>-1E-3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-8.9999999999999993E-3</v>
      </c>
      <c r="W122" s="1">
        <v>0.64300000000000002</v>
      </c>
      <c r="X122" s="1">
        <v>-2E-3</v>
      </c>
      <c r="Y122" s="1">
        <v>5.0000000000000001E-3</v>
      </c>
      <c r="Z122" s="1">
        <v>-6.3E-2</v>
      </c>
      <c r="AA122" s="16">
        <v>-10.074999999999999</v>
      </c>
      <c r="AB122" s="16">
        <v>-9.9710000000000001</v>
      </c>
      <c r="AC122" s="1">
        <v>0</v>
      </c>
    </row>
    <row r="123" spans="1:29" x14ac:dyDescent="0.3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53" t="s">
        <v>91</v>
      </c>
      <c r="B124" s="4">
        <f>MAX(ABS(MIN(C99:E122,F107:M122,N112:R122,S115:U122,V120:Z122)),MAX(C99:E122,F107:M122,N112:R122,S115:U122,V120:Z122))</f>
        <v>0.71699999999999997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K125" s="15" t="s">
        <v>37</v>
      </c>
    </row>
    <row r="127" spans="1:29" x14ac:dyDescent="0.3">
      <c r="A127" s="1" t="s">
        <v>9</v>
      </c>
      <c r="B127" s="10"/>
      <c r="C127" s="1">
        <v>1</v>
      </c>
      <c r="D127" s="1">
        <v>4</v>
      </c>
      <c r="E127" s="1">
        <v>7</v>
      </c>
      <c r="F127" s="1">
        <v>14</v>
      </c>
      <c r="G127" s="1">
        <v>15</v>
      </c>
      <c r="H127" s="1">
        <v>17</v>
      </c>
      <c r="I127" s="1">
        <v>18</v>
      </c>
      <c r="J127" s="1">
        <v>19</v>
      </c>
      <c r="K127" s="1">
        <v>21</v>
      </c>
      <c r="L127" s="1">
        <v>22</v>
      </c>
      <c r="M127" s="1">
        <v>23</v>
      </c>
      <c r="N127" s="1">
        <v>27</v>
      </c>
      <c r="O127" s="1">
        <v>29</v>
      </c>
      <c r="P127" s="1">
        <v>31</v>
      </c>
      <c r="Q127" s="1">
        <v>32</v>
      </c>
      <c r="R127" s="1">
        <v>33</v>
      </c>
      <c r="S127" s="1">
        <v>38</v>
      </c>
      <c r="T127" s="1">
        <v>39</v>
      </c>
      <c r="U127" s="1">
        <v>40</v>
      </c>
      <c r="V127" s="1">
        <v>44</v>
      </c>
      <c r="W127" s="1">
        <v>46</v>
      </c>
      <c r="X127" s="1">
        <v>48</v>
      </c>
      <c r="Y127" s="1">
        <v>49</v>
      </c>
      <c r="Z127" s="1">
        <v>50</v>
      </c>
      <c r="AA127" s="1">
        <v>55</v>
      </c>
      <c r="AB127" s="1">
        <v>56</v>
      </c>
      <c r="AC127" s="1">
        <v>57</v>
      </c>
    </row>
    <row r="128" spans="1:29" x14ac:dyDescent="0.3">
      <c r="A128" s="1"/>
      <c r="B128" s="10" t="s">
        <v>36</v>
      </c>
      <c r="C128" s="1">
        <f>C127+1</f>
        <v>2</v>
      </c>
      <c r="D128" s="1">
        <f>D127+1</f>
        <v>5</v>
      </c>
      <c r="E128" s="1">
        <f t="shared" ref="E128:AC128" si="13">E127+1</f>
        <v>8</v>
      </c>
      <c r="F128" s="1">
        <f t="shared" si="13"/>
        <v>15</v>
      </c>
      <c r="G128" s="1">
        <f t="shared" si="13"/>
        <v>16</v>
      </c>
      <c r="H128" s="1">
        <f t="shared" si="13"/>
        <v>18</v>
      </c>
      <c r="I128" s="1">
        <f t="shared" si="13"/>
        <v>19</v>
      </c>
      <c r="J128" s="1">
        <f t="shared" si="13"/>
        <v>20</v>
      </c>
      <c r="K128" s="1">
        <f t="shared" si="13"/>
        <v>22</v>
      </c>
      <c r="L128" s="1">
        <f t="shared" si="13"/>
        <v>23</v>
      </c>
      <c r="M128" s="1">
        <f t="shared" si="13"/>
        <v>24</v>
      </c>
      <c r="N128" s="1">
        <f t="shared" si="13"/>
        <v>28</v>
      </c>
      <c r="O128" s="1">
        <f t="shared" si="13"/>
        <v>30</v>
      </c>
      <c r="P128" s="1">
        <f t="shared" si="13"/>
        <v>32</v>
      </c>
      <c r="Q128" s="1">
        <f t="shared" si="13"/>
        <v>33</v>
      </c>
      <c r="R128" s="1">
        <f t="shared" si="13"/>
        <v>34</v>
      </c>
      <c r="S128" s="1">
        <f t="shared" si="13"/>
        <v>39</v>
      </c>
      <c r="T128" s="1">
        <f t="shared" si="13"/>
        <v>40</v>
      </c>
      <c r="U128" s="1">
        <f t="shared" si="13"/>
        <v>41</v>
      </c>
      <c r="V128" s="1">
        <f t="shared" si="13"/>
        <v>45</v>
      </c>
      <c r="W128" s="1">
        <f t="shared" si="13"/>
        <v>47</v>
      </c>
      <c r="X128" s="1">
        <f t="shared" si="13"/>
        <v>49</v>
      </c>
      <c r="Y128" s="1">
        <f t="shared" si="13"/>
        <v>50</v>
      </c>
      <c r="Z128" s="1">
        <f t="shared" si="13"/>
        <v>51</v>
      </c>
      <c r="AA128" s="1">
        <f t="shared" si="13"/>
        <v>56</v>
      </c>
      <c r="AB128" s="1">
        <f t="shared" si="13"/>
        <v>57</v>
      </c>
      <c r="AC128" s="1">
        <f t="shared" si="13"/>
        <v>58</v>
      </c>
    </row>
    <row r="129" spans="1:29" x14ac:dyDescent="0.3">
      <c r="A129" s="1">
        <v>59</v>
      </c>
      <c r="B129" s="10">
        <f t="shared" ref="B129:B155" si="14">A129+1</f>
        <v>60</v>
      </c>
      <c r="C129" s="1">
        <v>-2E-3</v>
      </c>
      <c r="D129" s="1">
        <v>-8.0000000000000002E-3</v>
      </c>
      <c r="E129" s="1">
        <v>2E-3</v>
      </c>
      <c r="F129" s="1">
        <v>-3.0000000000000001E-3</v>
      </c>
      <c r="G129" s="1">
        <v>3.0000000000000001E-3</v>
      </c>
      <c r="H129" s="1">
        <v>0</v>
      </c>
      <c r="I129" s="1">
        <v>1E-3</v>
      </c>
      <c r="J129" s="1">
        <v>2E-3</v>
      </c>
      <c r="K129" s="1">
        <v>-6.2E-2</v>
      </c>
      <c r="L129" s="1">
        <v>-3.0000000000000001E-3</v>
      </c>
      <c r="M129" s="1">
        <v>0</v>
      </c>
      <c r="N129" s="1">
        <v>-1E-3</v>
      </c>
      <c r="O129" s="1">
        <v>0</v>
      </c>
      <c r="P129" s="1">
        <v>0</v>
      </c>
      <c r="Q129" s="1">
        <v>-1E-3</v>
      </c>
      <c r="R129" s="1">
        <v>0</v>
      </c>
      <c r="S129" s="1">
        <v>0</v>
      </c>
      <c r="T129" s="1">
        <v>0</v>
      </c>
      <c r="U129" s="1">
        <v>0</v>
      </c>
      <c r="V129" s="1">
        <v>4.0000000000000001E-3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</row>
    <row r="130" spans="1:29" x14ac:dyDescent="0.3">
      <c r="A130" s="1">
        <v>62</v>
      </c>
      <c r="B130" s="10">
        <f t="shared" si="14"/>
        <v>63</v>
      </c>
      <c r="C130" s="1">
        <v>5.0000000000000001E-3</v>
      </c>
      <c r="D130" s="1">
        <v>-1.4999999999999999E-2</v>
      </c>
      <c r="E130" s="1">
        <v>2E-3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-1E-3</v>
      </c>
      <c r="L130" s="1">
        <v>0</v>
      </c>
      <c r="M130" s="1">
        <v>0</v>
      </c>
      <c r="N130" s="1">
        <v>-1.4999999999999999E-2</v>
      </c>
      <c r="O130" s="1">
        <v>-8.9999999999999993E-3</v>
      </c>
      <c r="P130" s="1">
        <v>0</v>
      </c>
      <c r="Q130" s="1">
        <v>-1E-3</v>
      </c>
      <c r="R130" s="1">
        <v>-1E-3</v>
      </c>
      <c r="S130" s="1">
        <v>0</v>
      </c>
      <c r="T130" s="1">
        <v>0</v>
      </c>
      <c r="U130" s="1">
        <v>0</v>
      </c>
      <c r="V130" s="1">
        <v>6.0000000000000001E-3</v>
      </c>
      <c r="W130" s="1">
        <v>-1E-3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</row>
    <row r="131" spans="1:29" x14ac:dyDescent="0.3">
      <c r="A131" s="1">
        <v>65</v>
      </c>
      <c r="B131" s="10">
        <f t="shared" si="14"/>
        <v>66</v>
      </c>
      <c r="C131" s="1">
        <v>-7.0000000000000001E-3</v>
      </c>
      <c r="D131" s="1">
        <v>-1.2999999999999999E-2</v>
      </c>
      <c r="E131" s="1">
        <v>-8.0000000000000002E-3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-1E-3</v>
      </c>
      <c r="L131" s="1">
        <v>0</v>
      </c>
      <c r="M131" s="1">
        <v>0</v>
      </c>
      <c r="N131" s="1">
        <v>-2E-3</v>
      </c>
      <c r="O131" s="1">
        <v>1E-3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-3.5000000000000003E-2</v>
      </c>
      <c r="W131" s="1">
        <v>1E-3</v>
      </c>
      <c r="X131" s="1">
        <v>1E-3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</row>
    <row r="132" spans="1:29" x14ac:dyDescent="0.3">
      <c r="A132" s="1">
        <v>72</v>
      </c>
      <c r="B132" s="10">
        <f t="shared" si="14"/>
        <v>73</v>
      </c>
      <c r="C132" s="1">
        <v>1E-3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1E-3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-1E-3</v>
      </c>
      <c r="W132" s="1">
        <v>3.0000000000000001E-3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</row>
    <row r="133" spans="1:29" x14ac:dyDescent="0.3">
      <c r="A133" s="1">
        <v>73</v>
      </c>
      <c r="B133" s="10">
        <f t="shared" si="14"/>
        <v>74</v>
      </c>
      <c r="C133" s="1">
        <v>-4.0000000000000001E-3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1E-3</v>
      </c>
      <c r="O133" s="1">
        <v>-2E-3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3.0000000000000001E-3</v>
      </c>
      <c r="W133" s="1">
        <v>1E-3</v>
      </c>
      <c r="X133" s="1">
        <v>0</v>
      </c>
      <c r="Y133" s="1">
        <v>1E-3</v>
      </c>
      <c r="Z133" s="1">
        <v>1E-3</v>
      </c>
      <c r="AA133" s="1">
        <v>0</v>
      </c>
      <c r="AB133" s="1">
        <v>0</v>
      </c>
      <c r="AC133" s="1">
        <v>0</v>
      </c>
    </row>
    <row r="134" spans="1:29" x14ac:dyDescent="0.3">
      <c r="A134" s="1">
        <v>75</v>
      </c>
      <c r="B134" s="10">
        <f t="shared" si="14"/>
        <v>76</v>
      </c>
      <c r="C134" s="1">
        <v>-6.2E-2</v>
      </c>
      <c r="D134" s="1">
        <v>-1E-3</v>
      </c>
      <c r="E134" s="1">
        <v>-2E-3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-1E-3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-2E-3</v>
      </c>
      <c r="W134" s="1">
        <v>-4.0000000000000001E-3</v>
      </c>
      <c r="X134" s="1">
        <v>0</v>
      </c>
      <c r="Y134" s="1">
        <v>0</v>
      </c>
      <c r="Z134" s="1">
        <v>-3.0000000000000001E-3</v>
      </c>
      <c r="AA134" s="1">
        <v>0</v>
      </c>
      <c r="AB134" s="1">
        <v>0</v>
      </c>
      <c r="AC134" s="1">
        <v>0</v>
      </c>
    </row>
    <row r="135" spans="1:29" x14ac:dyDescent="0.3">
      <c r="A135" s="1">
        <v>76</v>
      </c>
      <c r="B135" s="10">
        <f t="shared" si="14"/>
        <v>77</v>
      </c>
      <c r="C135" s="1">
        <v>-1E-3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-0.02</v>
      </c>
      <c r="W135" s="1">
        <v>-6.6000000000000003E-2</v>
      </c>
      <c r="X135" s="1">
        <v>-2E-3</v>
      </c>
      <c r="Y135" s="1">
        <v>-0.01</v>
      </c>
      <c r="Z135" s="1">
        <v>-5.8000000000000003E-2</v>
      </c>
      <c r="AA135" s="1">
        <v>1E-3</v>
      </c>
      <c r="AB135" s="1">
        <v>0</v>
      </c>
      <c r="AC135" s="1">
        <v>0</v>
      </c>
    </row>
    <row r="136" spans="1:29" x14ac:dyDescent="0.3">
      <c r="A136" s="1">
        <v>77</v>
      </c>
      <c r="B136" s="10">
        <f t="shared" si="14"/>
        <v>78</v>
      </c>
      <c r="C136" s="1">
        <v>-5.0000000000000001E-3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-1E-3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2.5999999999999999E-2</v>
      </c>
      <c r="W136" s="1">
        <v>-1.0999999999999999E-2</v>
      </c>
      <c r="X136" s="1">
        <v>1E-3</v>
      </c>
      <c r="Y136" s="1">
        <v>-2E-3</v>
      </c>
      <c r="Z136" s="1">
        <v>-6.0000000000000001E-3</v>
      </c>
      <c r="AA136" s="1">
        <v>0</v>
      </c>
      <c r="AB136" s="1">
        <v>0</v>
      </c>
      <c r="AC136" s="1">
        <v>0</v>
      </c>
    </row>
    <row r="137" spans="1:29" x14ac:dyDescent="0.3">
      <c r="A137" s="1">
        <v>79</v>
      </c>
      <c r="B137" s="10">
        <f t="shared" si="14"/>
        <v>80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2E-3</v>
      </c>
      <c r="W137" s="1">
        <v>-0.03</v>
      </c>
      <c r="X137" s="1">
        <v>0</v>
      </c>
      <c r="Y137" s="1">
        <v>1E-3</v>
      </c>
      <c r="Z137" s="1">
        <v>0</v>
      </c>
      <c r="AA137" s="1">
        <v>0</v>
      </c>
      <c r="AB137" s="1">
        <v>0</v>
      </c>
      <c r="AC137" s="1">
        <v>0</v>
      </c>
    </row>
    <row r="138" spans="1:29" x14ac:dyDescent="0.3">
      <c r="A138" s="1">
        <v>80</v>
      </c>
      <c r="B138" s="10">
        <f t="shared" si="14"/>
        <v>81</v>
      </c>
      <c r="C138" s="1">
        <v>1E-3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-5.0000000000000001E-3</v>
      </c>
      <c r="W138" s="1">
        <v>-3.0000000000000001E-3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</row>
    <row r="139" spans="1:29" x14ac:dyDescent="0.3">
      <c r="A139" s="1">
        <v>81</v>
      </c>
      <c r="B139" s="10">
        <f t="shared" si="14"/>
        <v>82</v>
      </c>
      <c r="C139" s="1">
        <v>2E-3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2E-3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1.6E-2</v>
      </c>
      <c r="W139" s="1">
        <v>-5.0000000000000001E-3</v>
      </c>
      <c r="X139" s="1">
        <v>0</v>
      </c>
      <c r="Y139" s="1">
        <v>1E-3</v>
      </c>
      <c r="Z139" s="1">
        <v>0</v>
      </c>
      <c r="AA139" s="1">
        <v>0</v>
      </c>
      <c r="AB139" s="1">
        <v>0</v>
      </c>
      <c r="AC139" s="1">
        <v>0</v>
      </c>
    </row>
    <row r="140" spans="1:29" x14ac:dyDescent="0.3">
      <c r="A140" s="1">
        <v>85</v>
      </c>
      <c r="B140" s="10">
        <f t="shared" si="14"/>
        <v>86</v>
      </c>
      <c r="C140" s="1">
        <v>-1E-3</v>
      </c>
      <c r="D140" s="1">
        <v>-7.3999999999999996E-2</v>
      </c>
      <c r="E140" s="1">
        <v>2E-3</v>
      </c>
      <c r="F140" s="1">
        <v>8.9999999999999993E-3</v>
      </c>
      <c r="G140" s="1">
        <v>1E-3</v>
      </c>
      <c r="H140" s="1">
        <v>1E-3</v>
      </c>
      <c r="I140" s="1">
        <v>3.0000000000000001E-3</v>
      </c>
      <c r="J140" s="1">
        <v>-1E-3</v>
      </c>
      <c r="K140" s="1">
        <v>2E-3</v>
      </c>
      <c r="L140" s="1">
        <v>7.0000000000000001E-3</v>
      </c>
      <c r="M140" s="1">
        <v>-2.3E-2</v>
      </c>
      <c r="N140" s="1">
        <v>2E-3</v>
      </c>
      <c r="O140" s="1">
        <v>0</v>
      </c>
      <c r="P140" s="1">
        <v>0</v>
      </c>
      <c r="Q140" s="1">
        <v>4.0000000000000001E-3</v>
      </c>
      <c r="R140" s="1">
        <v>1E-3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</row>
    <row r="141" spans="1:29" x14ac:dyDescent="0.3">
      <c r="A141" s="1">
        <v>87</v>
      </c>
      <c r="B141" s="10">
        <f t="shared" si="14"/>
        <v>88</v>
      </c>
      <c r="C141" s="1">
        <v>1E-3</v>
      </c>
      <c r="D141" s="1">
        <v>-7.0000000000000001E-3</v>
      </c>
      <c r="E141" s="1">
        <v>0</v>
      </c>
      <c r="F141" s="1">
        <v>-3.0000000000000001E-3</v>
      </c>
      <c r="G141" s="1">
        <v>2E-3</v>
      </c>
      <c r="H141" s="1">
        <v>-1.6E-2</v>
      </c>
      <c r="I141" s="1">
        <v>-6.0000000000000001E-3</v>
      </c>
      <c r="J141" s="1">
        <v>2E-3</v>
      </c>
      <c r="K141" s="1">
        <v>-2E-3</v>
      </c>
      <c r="L141" s="1">
        <v>2E-3</v>
      </c>
      <c r="M141" s="1">
        <v>-8.0000000000000002E-3</v>
      </c>
      <c r="N141" s="1">
        <v>-2E-3</v>
      </c>
      <c r="O141" s="1">
        <v>5.0000000000000001E-3</v>
      </c>
      <c r="P141" s="1">
        <v>2E-3</v>
      </c>
      <c r="Q141" s="1">
        <v>-4.2000000000000003E-2</v>
      </c>
      <c r="R141" s="1">
        <v>-5.0000000000000001E-3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</row>
    <row r="142" spans="1:29" x14ac:dyDescent="0.3">
      <c r="A142" s="1">
        <v>89</v>
      </c>
      <c r="B142" s="10">
        <f t="shared" si="14"/>
        <v>90</v>
      </c>
      <c r="C142" s="1">
        <v>0</v>
      </c>
      <c r="D142" s="1">
        <v>-1E-3</v>
      </c>
      <c r="E142" s="1">
        <v>0</v>
      </c>
      <c r="F142" s="1">
        <v>-1E-3</v>
      </c>
      <c r="G142" s="1">
        <v>-1E-3</v>
      </c>
      <c r="H142" s="1">
        <v>-0.17199999999999999</v>
      </c>
      <c r="I142" s="1">
        <v>-1.2E-2</v>
      </c>
      <c r="J142" s="1">
        <v>-2.9000000000000001E-2</v>
      </c>
      <c r="K142" s="1">
        <v>-4.1000000000000002E-2</v>
      </c>
      <c r="L142" s="1">
        <v>-1.2E-2</v>
      </c>
      <c r="M142" s="1">
        <v>-0.20200000000000001</v>
      </c>
      <c r="N142" s="1">
        <v>1E-3</v>
      </c>
      <c r="O142" s="1">
        <v>0</v>
      </c>
      <c r="P142" s="1">
        <v>-1E-3</v>
      </c>
      <c r="Q142" s="1">
        <v>1E-3</v>
      </c>
      <c r="R142" s="1">
        <v>-1E-3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</row>
    <row r="143" spans="1:29" x14ac:dyDescent="0.3">
      <c r="A143" s="1">
        <v>90</v>
      </c>
      <c r="B143" s="10">
        <f t="shared" si="14"/>
        <v>91</v>
      </c>
      <c r="C143" s="1">
        <v>0</v>
      </c>
      <c r="D143" s="1">
        <v>3.0000000000000001E-3</v>
      </c>
      <c r="E143" s="1">
        <v>0</v>
      </c>
      <c r="F143" s="1">
        <v>2E-3</v>
      </c>
      <c r="G143" s="1">
        <v>2E-3</v>
      </c>
      <c r="H143" s="1">
        <v>-2.5000000000000001E-2</v>
      </c>
      <c r="I143" s="1">
        <v>-2E-3</v>
      </c>
      <c r="J143" s="1">
        <v>-6.0000000000000001E-3</v>
      </c>
      <c r="K143" s="1">
        <v>-4.0000000000000001E-3</v>
      </c>
      <c r="L143" s="1">
        <v>1E-3</v>
      </c>
      <c r="M143" s="1">
        <v>5.0000000000000001E-3</v>
      </c>
      <c r="N143" s="1">
        <v>2E-3</v>
      </c>
      <c r="O143" s="1">
        <v>0</v>
      </c>
      <c r="P143" s="1">
        <v>-1E-3</v>
      </c>
      <c r="Q143" s="1">
        <v>0</v>
      </c>
      <c r="R143" s="1">
        <v>-1E-3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</row>
    <row r="144" spans="1:29" x14ac:dyDescent="0.3">
      <c r="A144" s="1">
        <v>91</v>
      </c>
      <c r="B144" s="10">
        <f t="shared" si="14"/>
        <v>92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-1.2E-2</v>
      </c>
      <c r="I144" s="1">
        <v>1E-3</v>
      </c>
      <c r="J144" s="1">
        <v>-5.0000000000000001E-3</v>
      </c>
      <c r="K144" s="1">
        <v>-1.7000000000000001E-2</v>
      </c>
      <c r="L144" s="1">
        <v>6.0000000000000001E-3</v>
      </c>
      <c r="M144" s="1">
        <v>-3.5000000000000003E-2</v>
      </c>
      <c r="N144" s="1">
        <v>1E-3</v>
      </c>
      <c r="O144" s="1">
        <v>0</v>
      </c>
      <c r="P144" s="1">
        <v>1E-3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</row>
    <row r="145" spans="1:29" x14ac:dyDescent="0.3">
      <c r="A145" s="1">
        <v>96</v>
      </c>
      <c r="B145" s="10">
        <f t="shared" si="14"/>
        <v>97</v>
      </c>
      <c r="C145" s="1">
        <v>0</v>
      </c>
      <c r="D145" s="1">
        <v>-2E-3</v>
      </c>
      <c r="E145" s="1">
        <v>0</v>
      </c>
      <c r="F145" s="1">
        <v>0</v>
      </c>
      <c r="G145" s="1">
        <v>0</v>
      </c>
      <c r="H145" s="1">
        <v>-1E-3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2E-3</v>
      </c>
      <c r="P145" s="1">
        <v>-4.0000000000000001E-3</v>
      </c>
      <c r="Q145" s="1">
        <v>-1E-3</v>
      </c>
      <c r="R145" s="1">
        <v>1E-3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</row>
    <row r="146" spans="1:29" x14ac:dyDescent="0.3">
      <c r="A146" s="1">
        <v>97</v>
      </c>
      <c r="B146" s="10">
        <f t="shared" si="14"/>
        <v>98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-3.0000000000000001E-3</v>
      </c>
      <c r="O146" s="1">
        <v>4.0000000000000001E-3</v>
      </c>
      <c r="P146" s="1">
        <v>-1.9E-2</v>
      </c>
      <c r="Q146" s="1">
        <v>-2E-3</v>
      </c>
      <c r="R146" s="1">
        <v>-1E-3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</row>
    <row r="147" spans="1:29" x14ac:dyDescent="0.3">
      <c r="A147" s="1">
        <v>98</v>
      </c>
      <c r="B147" s="10">
        <f t="shared" si="14"/>
        <v>99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1E-3</v>
      </c>
      <c r="O147" s="1">
        <v>0</v>
      </c>
      <c r="P147" s="1">
        <v>-2E-3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</row>
    <row r="148" spans="1:29" x14ac:dyDescent="0.3">
      <c r="A148" s="1">
        <v>102</v>
      </c>
      <c r="B148" s="10">
        <f t="shared" si="14"/>
        <v>103</v>
      </c>
      <c r="C148" s="1">
        <v>-1E-3</v>
      </c>
      <c r="D148" s="1">
        <v>-1E-3</v>
      </c>
      <c r="E148" s="1">
        <v>-1E-3</v>
      </c>
      <c r="F148" s="1">
        <v>0</v>
      </c>
      <c r="G148" s="1">
        <v>-1E-3</v>
      </c>
      <c r="H148" s="1">
        <v>0</v>
      </c>
      <c r="I148" s="1">
        <v>0</v>
      </c>
      <c r="J148" s="1">
        <v>0</v>
      </c>
      <c r="K148" s="1">
        <v>-4.0000000000000001E-3</v>
      </c>
      <c r="L148" s="1">
        <v>-1E-3</v>
      </c>
      <c r="M148" s="1">
        <v>0</v>
      </c>
      <c r="N148" s="1">
        <v>1E-3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1E-3</v>
      </c>
      <c r="W148" s="1">
        <v>-3.0000000000000001E-3</v>
      </c>
      <c r="X148" s="1">
        <v>0</v>
      </c>
      <c r="Y148" s="1">
        <v>-1E-3</v>
      </c>
      <c r="Z148" s="1">
        <v>3.0000000000000001E-3</v>
      </c>
      <c r="AA148" s="1">
        <v>1E-3</v>
      </c>
      <c r="AB148" s="1">
        <v>1E-3</v>
      </c>
      <c r="AC148" s="1">
        <v>0</v>
      </c>
    </row>
    <row r="149" spans="1:29" x14ac:dyDescent="0.3">
      <c r="A149" s="1">
        <v>104</v>
      </c>
      <c r="B149" s="10">
        <f t="shared" si="14"/>
        <v>105</v>
      </c>
      <c r="C149" s="1">
        <v>0</v>
      </c>
      <c r="D149" s="1">
        <v>0</v>
      </c>
      <c r="E149" s="1">
        <v>4.0000000000000001E-3</v>
      </c>
      <c r="F149" s="1">
        <v>-2E-3</v>
      </c>
      <c r="G149" s="1">
        <v>0</v>
      </c>
      <c r="H149" s="1">
        <v>0</v>
      </c>
      <c r="I149" s="1">
        <v>0</v>
      </c>
      <c r="J149" s="1">
        <v>0</v>
      </c>
      <c r="K149" s="1">
        <v>-1E-3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-1E-3</v>
      </c>
      <c r="W149" s="1">
        <v>1E-3</v>
      </c>
      <c r="X149" s="1">
        <v>0</v>
      </c>
      <c r="Y149" s="1">
        <v>0</v>
      </c>
      <c r="Z149" s="1">
        <v>0</v>
      </c>
      <c r="AA149" s="1">
        <v>8.9999999999999993E-3</v>
      </c>
      <c r="AB149" s="1">
        <v>1.2E-2</v>
      </c>
      <c r="AC149" s="1">
        <v>-6.0000000000000001E-3</v>
      </c>
    </row>
    <row r="150" spans="1:29" x14ac:dyDescent="0.3">
      <c r="A150" s="1">
        <v>106</v>
      </c>
      <c r="B150" s="10">
        <f t="shared" si="14"/>
        <v>107</v>
      </c>
      <c r="C150" s="1">
        <v>0</v>
      </c>
      <c r="D150" s="1">
        <v>0</v>
      </c>
      <c r="E150" s="1">
        <v>3.0000000000000001E-3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-4.0000000000000001E-3</v>
      </c>
      <c r="AB150" s="1">
        <v>-2E-3</v>
      </c>
      <c r="AC150" s="1">
        <v>1E-3</v>
      </c>
    </row>
    <row r="151" spans="1:29" x14ac:dyDescent="0.3">
      <c r="A151" s="1">
        <v>107</v>
      </c>
      <c r="B151" s="10">
        <f t="shared" si="14"/>
        <v>108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1E-3</v>
      </c>
      <c r="X151" s="1">
        <v>0</v>
      </c>
      <c r="Y151" s="1">
        <v>0</v>
      </c>
      <c r="Z151" s="1">
        <v>-1E-3</v>
      </c>
      <c r="AA151" s="1">
        <v>-0.02</v>
      </c>
      <c r="AB151" s="1">
        <v>0</v>
      </c>
      <c r="AC151" s="1">
        <v>2E-3</v>
      </c>
    </row>
    <row r="152" spans="1:29" x14ac:dyDescent="0.3">
      <c r="A152" s="1">
        <v>108</v>
      </c>
      <c r="B152" s="10">
        <f t="shared" si="14"/>
        <v>109</v>
      </c>
      <c r="C152" s="1">
        <v>0</v>
      </c>
      <c r="D152" s="1">
        <v>0</v>
      </c>
      <c r="E152" s="1">
        <v>1E-3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-3.0000000000000001E-3</v>
      </c>
      <c r="AB152" s="1">
        <v>3.0000000000000001E-3</v>
      </c>
      <c r="AC152" s="1">
        <v>2E-3</v>
      </c>
    </row>
    <row r="153" spans="1:29" x14ac:dyDescent="0.3">
      <c r="A153" s="1">
        <v>113</v>
      </c>
      <c r="B153" s="10">
        <f t="shared" si="14"/>
        <v>114</v>
      </c>
      <c r="C153" s="1">
        <v>-1E-3</v>
      </c>
      <c r="D153" s="1">
        <v>-1E-3</v>
      </c>
      <c r="E153" s="1">
        <v>-2E-3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7.0000000000000001E-3</v>
      </c>
      <c r="W153" s="1">
        <v>-1E-3</v>
      </c>
      <c r="X153" s="1">
        <v>0</v>
      </c>
      <c r="Y153" s="1">
        <v>0</v>
      </c>
      <c r="Z153" s="1">
        <v>0</v>
      </c>
      <c r="AA153" s="1">
        <v>-1.7999999999999999E-2</v>
      </c>
      <c r="AB153" s="1">
        <v>-7.0000000000000001E-3</v>
      </c>
      <c r="AC153" s="1">
        <v>-8.4000000000000005E-2</v>
      </c>
    </row>
    <row r="154" spans="1:29" x14ac:dyDescent="0.3">
      <c r="A154" s="1">
        <v>114</v>
      </c>
      <c r="B154" s="10">
        <f t="shared" si="14"/>
        <v>115</v>
      </c>
      <c r="C154" s="1">
        <v>0</v>
      </c>
      <c r="D154" s="1">
        <v>0</v>
      </c>
      <c r="E154" s="1">
        <v>-5.5E-2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6.0000000000000001E-3</v>
      </c>
      <c r="W154" s="1">
        <v>0</v>
      </c>
      <c r="X154" s="1">
        <v>0</v>
      </c>
      <c r="Y154" s="1">
        <v>0</v>
      </c>
      <c r="Z154" s="1">
        <v>0</v>
      </c>
      <c r="AA154" s="1">
        <v>-1E-3</v>
      </c>
      <c r="AB154" s="1">
        <v>-1E-3</v>
      </c>
      <c r="AC154" s="1">
        <v>-8.0000000000000002E-3</v>
      </c>
    </row>
    <row r="155" spans="1:29" x14ac:dyDescent="0.3">
      <c r="A155" s="1">
        <v>115</v>
      </c>
      <c r="B155" s="10">
        <f t="shared" si="14"/>
        <v>116</v>
      </c>
      <c r="C155" s="1">
        <v>-1E-3</v>
      </c>
      <c r="D155" s="1">
        <v>-1E-3</v>
      </c>
      <c r="E155" s="1">
        <v>1.2999999999999999E-2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1.4999999999999999E-2</v>
      </c>
      <c r="W155" s="1">
        <v>-1E-3</v>
      </c>
      <c r="X155" s="1">
        <v>0</v>
      </c>
      <c r="Y155" s="1">
        <v>0</v>
      </c>
      <c r="Z155" s="1">
        <v>0</v>
      </c>
      <c r="AA155" s="1">
        <v>-6.0000000000000001E-3</v>
      </c>
      <c r="AB155" s="1">
        <v>-1E-3</v>
      </c>
      <c r="AC155" s="1">
        <v>-1.7999999999999999E-2</v>
      </c>
    </row>
    <row r="156" spans="1:29" x14ac:dyDescent="0.3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H157" s="1"/>
      <c r="I157" s="53" t="s">
        <v>91</v>
      </c>
      <c r="J157" s="4">
        <f>MAX(ABS(MIN(C129:AC155)),MAX(C129:AC155))</f>
        <v>0.20200000000000001</v>
      </c>
      <c r="K157" s="1"/>
      <c r="L157" s="1"/>
      <c r="M157" s="1"/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3" t="s">
        <v>11</v>
      </c>
      <c r="C158" s="1"/>
      <c r="D158" s="1"/>
      <c r="E158" s="1"/>
      <c r="F158" s="1"/>
      <c r="K158" s="15"/>
    </row>
    <row r="159" spans="1:29" x14ac:dyDescent="0.3">
      <c r="A159" s="22" t="s">
        <v>12</v>
      </c>
      <c r="B159" s="5" t="s">
        <v>13</v>
      </c>
      <c r="C159" s="16" t="s">
        <v>14</v>
      </c>
      <c r="D159" s="16" t="s">
        <v>15</v>
      </c>
      <c r="E159" s="16" t="s">
        <v>16</v>
      </c>
      <c r="F159" s="19"/>
    </row>
    <row r="160" spans="1:29" x14ac:dyDescent="0.3">
      <c r="A160" s="22">
        <f>AVERAGE(F67,F100)</f>
        <v>-9.150500000000001</v>
      </c>
      <c r="B160" s="5">
        <f>AVERAGE(H69,H70,I70,H102,H103,I103)</f>
        <v>-12.880333333333333</v>
      </c>
      <c r="C160" s="16">
        <f>AVERAGE(K72,K73,L73,K105,K106,L106)</f>
        <v>-12.893333333333331</v>
      </c>
      <c r="D160" s="16">
        <f>AVERAGE(P77,P78,Q78,X85,X86,Y86,P110,P111,Q111,X118,X119,Y119)</f>
        <v>-12.917583333333333</v>
      </c>
      <c r="E160" s="16">
        <f>AVERAGE(S80,S81,T81,AA88,AA89,AB89,S113,S114,T114,AA121,AA122,AB122)</f>
        <v>-10.556083333333335</v>
      </c>
      <c r="F160" s="1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3" t="s">
        <v>17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26" t="s">
        <v>18</v>
      </c>
      <c r="B163" s="25" t="s">
        <v>19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26">
        <f>AVERAGE(N75,V83,N108,V116)</f>
        <v>7.7312500000000011</v>
      </c>
      <c r="B164" s="25">
        <f>AVERAGE(W117:W119,O109:O111,W84:W86,O76:O78)</f>
        <v>7.0899166666666673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1" t="s">
        <v>20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29" t="s">
        <v>21</v>
      </c>
      <c r="B167" s="31" t="s">
        <v>22</v>
      </c>
      <c r="C167" s="33" t="s">
        <v>23</v>
      </c>
      <c r="D167" s="33" t="s">
        <v>24</v>
      </c>
      <c r="E167" s="33" t="s">
        <v>25</v>
      </c>
      <c r="F167" s="32" t="s">
        <v>38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29">
        <f>AVERAGE(C64,C65,C97:C98)</f>
        <v>0.89624999999999999</v>
      </c>
      <c r="B168" s="31">
        <f>AVERAGE(D65,D98)</f>
        <v>0.66949999999999998</v>
      </c>
      <c r="C168" s="33">
        <f>AVERAGE(F68:F70,F101:F103,G71:G73,G104:G106)</f>
        <v>0.13175000000000001</v>
      </c>
      <c r="D168" s="33">
        <f>AVERAGE(F71:F73,G68:G70,F104:F106,G101:G103)</f>
        <v>-9.0833333333333363E-2</v>
      </c>
      <c r="E168" s="33">
        <f>AVERAGE(H71:J73,H104:J106)</f>
        <v>0.2523333333333333</v>
      </c>
      <c r="F168" s="35">
        <f>AVERAGE(N76:N78,V84:V86,N109:N111,V117:V119)</f>
        <v>-0.19641666666666666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851C1-160A-4665-B1B3-80F85F59AB8F}">
  <dimension ref="A1:AC168"/>
  <sheetViews>
    <sheetView topLeftCell="A61" workbookViewId="0">
      <selection activeCell="B91" sqref="A91:B91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9">
        <v>1</v>
      </c>
      <c r="B3" s="9">
        <f>A3+1</f>
        <v>2</v>
      </c>
      <c r="C3" s="4">
        <v>23.143000000000001</v>
      </c>
      <c r="D3" s="4">
        <f>AVERAGE(C3,C31)</f>
        <v>23.075000000000003</v>
      </c>
      <c r="E3" s="4">
        <f>AVERAGE(C3,C31)</f>
        <v>23.075000000000003</v>
      </c>
      <c r="F3" s="4">
        <f>31.732-D3</f>
        <v>8.6569999999999965</v>
      </c>
      <c r="G3" s="4">
        <f>31.732-E3</f>
        <v>8.6569999999999965</v>
      </c>
      <c r="H3" s="40">
        <v>8.2200000000000006</v>
      </c>
      <c r="I3" s="39">
        <v>8.2899999999999991</v>
      </c>
      <c r="J3" s="7">
        <f t="shared" ref="J3:J16" si="0">D3*(-0.9799)+30.716</f>
        <v>8.1048074999999997</v>
      </c>
      <c r="K3" s="7">
        <f t="shared" ref="K3:K16" si="1">E3*(-0.998)+31.217</f>
        <v>8.1881499999999967</v>
      </c>
      <c r="L3" s="8"/>
      <c r="M3" s="8"/>
      <c r="N3" s="9">
        <v>0</v>
      </c>
      <c r="O3" s="9">
        <f>N3+1</f>
        <v>1</v>
      </c>
      <c r="P3" s="4">
        <v>47.433</v>
      </c>
      <c r="Q3" s="4">
        <f>AVERAGE(P3,P25)</f>
        <v>45.763500000000001</v>
      </c>
      <c r="R3" s="4">
        <f>190.298-Q3</f>
        <v>144.53450000000001</v>
      </c>
      <c r="S3" s="40">
        <v>129.679</v>
      </c>
      <c r="T3" s="6">
        <f t="shared" ref="T3:T17" si="2">Q3*(-0.929)+170.6</f>
        <v>128.08570849999998</v>
      </c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">
      <c r="A4" s="9">
        <v>4</v>
      </c>
      <c r="B4" s="9">
        <f t="shared" ref="B4:B57" si="3">A4+1</f>
        <v>5</v>
      </c>
      <c r="C4" s="4">
        <v>22.922999999999998</v>
      </c>
      <c r="D4" s="4">
        <f>AVERAGE(C4:C5,C32,C33)</f>
        <v>22.910999999999998</v>
      </c>
      <c r="E4" s="4">
        <f>AVERAGE(C4:C5,C32,C33)</f>
        <v>22.910999999999998</v>
      </c>
      <c r="F4" s="4">
        <f>31.732-D4</f>
        <v>8.8210000000000015</v>
      </c>
      <c r="G4" s="4">
        <f t="shared" ref="G4:G19" si="4">31.732-E4</f>
        <v>8.8210000000000015</v>
      </c>
      <c r="H4" s="40">
        <v>8.19</v>
      </c>
      <c r="I4" s="39">
        <v>8.2899999999999991</v>
      </c>
      <c r="J4" s="7">
        <f t="shared" si="0"/>
        <v>8.2655111000000048</v>
      </c>
      <c r="K4" s="7">
        <f t="shared" si="1"/>
        <v>8.3518220000000021</v>
      </c>
      <c r="L4" s="8"/>
      <c r="M4" s="8"/>
      <c r="N4" s="9">
        <v>2</v>
      </c>
      <c r="O4" s="9">
        <f t="shared" ref="O4:O45" si="5">N4+1</f>
        <v>3</v>
      </c>
      <c r="P4" s="4">
        <v>44.073</v>
      </c>
      <c r="Q4" s="4">
        <f>AVERAGE(P4,P8,P26,P30)</f>
        <v>40.651250000000005</v>
      </c>
      <c r="R4" s="4">
        <f t="shared" ref="R4:R18" si="6">190.298-Q4</f>
        <v>149.64675</v>
      </c>
      <c r="S4" s="40">
        <v>134.90299999999999</v>
      </c>
      <c r="T4" s="6">
        <f t="shared" si="2"/>
        <v>132.83498874999998</v>
      </c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9">
        <v>7</v>
      </c>
      <c r="B5" s="9">
        <f t="shared" si="3"/>
        <v>8</v>
      </c>
      <c r="C5" s="4">
        <v>23.169</v>
      </c>
      <c r="D5" s="4"/>
      <c r="E5" s="4"/>
      <c r="F5" s="4"/>
      <c r="G5" s="4"/>
      <c r="H5" s="40"/>
      <c r="I5" s="39"/>
      <c r="J5" s="7"/>
      <c r="K5" s="7"/>
      <c r="L5" s="8"/>
      <c r="M5" s="8"/>
      <c r="N5" s="9">
        <v>3</v>
      </c>
      <c r="O5" s="9">
        <f t="shared" si="5"/>
        <v>4</v>
      </c>
      <c r="P5" s="4">
        <v>40.622999999999998</v>
      </c>
      <c r="Q5" s="4">
        <f>AVERAGE(P5,P7,P27,P29)</f>
        <v>42.8005</v>
      </c>
      <c r="R5" s="4">
        <f t="shared" si="6"/>
        <v>147.4975</v>
      </c>
      <c r="S5" s="40">
        <v>129.083</v>
      </c>
      <c r="T5" s="6">
        <f t="shared" si="2"/>
        <v>130.8383355</v>
      </c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9">
        <v>14</v>
      </c>
      <c r="B6" s="9">
        <f t="shared" si="3"/>
        <v>15</v>
      </c>
      <c r="C6" s="4">
        <v>26.986000000000001</v>
      </c>
      <c r="D6" s="4">
        <f>AVERAGE(C6,C34)</f>
        <v>26.889000000000003</v>
      </c>
      <c r="E6" s="4">
        <f>AVERAGE(C6,C7,C34,C35)</f>
        <v>26.995000000000001</v>
      </c>
      <c r="F6" s="4">
        <f t="shared" ref="F6:F19" si="7">31.732-D6</f>
        <v>4.8429999999999964</v>
      </c>
      <c r="G6" s="4">
        <f t="shared" si="4"/>
        <v>4.7369999999999983</v>
      </c>
      <c r="H6" s="40">
        <v>4.1900000000000004</v>
      </c>
      <c r="I6" s="39">
        <v>4.16</v>
      </c>
      <c r="J6" s="7">
        <f t="shared" si="0"/>
        <v>4.3674688999999987</v>
      </c>
      <c r="K6" s="7">
        <f t="shared" si="1"/>
        <v>4.2759899999999966</v>
      </c>
      <c r="L6" s="8"/>
      <c r="M6" s="8"/>
      <c r="N6" s="9">
        <v>5</v>
      </c>
      <c r="O6" s="9">
        <f t="shared" si="5"/>
        <v>6</v>
      </c>
      <c r="P6" s="4">
        <v>47.207999999999998</v>
      </c>
      <c r="Q6" s="4">
        <f>AVERAGE(P6,P28)</f>
        <v>47.453000000000003</v>
      </c>
      <c r="R6" s="4">
        <f t="shared" si="6"/>
        <v>142.845</v>
      </c>
      <c r="S6" s="40">
        <v>128.334</v>
      </c>
      <c r="T6" s="6">
        <f t="shared" si="2"/>
        <v>126.51616299999999</v>
      </c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">
      <c r="A7" s="9">
        <v>15</v>
      </c>
      <c r="B7" s="9">
        <f t="shared" si="3"/>
        <v>16</v>
      </c>
      <c r="C7" s="4">
        <v>26.891999999999999</v>
      </c>
      <c r="D7" s="4">
        <f>AVERAGE(C7,C35)</f>
        <v>27.100999999999999</v>
      </c>
      <c r="E7" s="4"/>
      <c r="F7" s="4">
        <f t="shared" si="7"/>
        <v>4.6310000000000002</v>
      </c>
      <c r="G7" s="4"/>
      <c r="H7" s="40">
        <v>4.17</v>
      </c>
      <c r="I7" s="39"/>
      <c r="J7" s="7">
        <f t="shared" si="0"/>
        <v>4.1597301000000009</v>
      </c>
      <c r="K7" s="7">
        <f t="shared" si="1"/>
        <v>31.216999999999999</v>
      </c>
      <c r="L7" s="8"/>
      <c r="M7" s="8"/>
      <c r="N7" s="9">
        <v>6</v>
      </c>
      <c r="O7" s="9">
        <f t="shared" si="5"/>
        <v>7</v>
      </c>
      <c r="P7" s="4">
        <v>44.058999999999997</v>
      </c>
      <c r="Q7" s="4"/>
      <c r="R7" s="4"/>
      <c r="S7" s="40"/>
      <c r="T7" s="6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">
      <c r="A8" s="9">
        <v>17</v>
      </c>
      <c r="B8" s="9">
        <f t="shared" si="3"/>
        <v>18</v>
      </c>
      <c r="C8" s="4">
        <v>30.047999999999998</v>
      </c>
      <c r="D8" s="4">
        <f>AVERAGE(C8:C10,C36:C38)</f>
        <v>29.973333333333333</v>
      </c>
      <c r="E8" s="4">
        <f>AVERAGE(C8:C10,C36:C38)</f>
        <v>29.973333333333333</v>
      </c>
      <c r="F8" s="4">
        <f>31.732-D8</f>
        <v>1.7586666666666666</v>
      </c>
      <c r="G8" s="4">
        <f>31.732-E8</f>
        <v>1.7586666666666666</v>
      </c>
      <c r="H8" s="40">
        <v>1.42</v>
      </c>
      <c r="I8" s="39">
        <v>1.41</v>
      </c>
      <c r="J8" s="7">
        <f t="shared" si="0"/>
        <v>1.3451306666666696</v>
      </c>
      <c r="K8" s="7">
        <f t="shared" si="1"/>
        <v>1.3036133333333311</v>
      </c>
      <c r="L8" s="8"/>
      <c r="M8" s="8"/>
      <c r="N8" s="9">
        <v>8</v>
      </c>
      <c r="O8" s="9">
        <f t="shared" si="5"/>
        <v>9</v>
      </c>
      <c r="P8" s="4">
        <v>36.283999999999999</v>
      </c>
      <c r="Q8" s="4"/>
      <c r="R8" s="4"/>
      <c r="S8" s="40"/>
      <c r="T8" s="6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">
      <c r="A9" s="9">
        <v>18</v>
      </c>
      <c r="B9" s="9">
        <f t="shared" si="3"/>
        <v>19</v>
      </c>
      <c r="C9" s="4">
        <v>29.620999999999999</v>
      </c>
      <c r="D9" s="4"/>
      <c r="E9" s="4"/>
      <c r="F9" s="4"/>
      <c r="G9" s="4"/>
      <c r="H9" s="40"/>
      <c r="I9" s="39"/>
      <c r="J9" s="7"/>
      <c r="K9" s="7"/>
      <c r="L9" s="8"/>
      <c r="M9" s="8"/>
      <c r="N9" s="9">
        <v>10</v>
      </c>
      <c r="O9" s="9">
        <f t="shared" si="5"/>
        <v>11</v>
      </c>
      <c r="P9" s="4">
        <v>8.9160000000000004</v>
      </c>
      <c r="Q9" s="4">
        <f>AVERAGE(P9,P31)</f>
        <v>9.81</v>
      </c>
      <c r="R9" s="4">
        <f t="shared" si="6"/>
        <v>180.488</v>
      </c>
      <c r="S9" s="40">
        <v>161.78100000000001</v>
      </c>
      <c r="T9" s="6">
        <f t="shared" si="2"/>
        <v>161.48650999999998</v>
      </c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">
      <c r="A10" s="9">
        <v>19</v>
      </c>
      <c r="B10" s="9">
        <f t="shared" si="3"/>
        <v>20</v>
      </c>
      <c r="C10" s="4">
        <v>30.062999999999999</v>
      </c>
      <c r="D10" s="4"/>
      <c r="E10" s="4"/>
      <c r="F10" s="4"/>
      <c r="G10" s="4"/>
      <c r="H10" s="40"/>
      <c r="I10" s="39"/>
      <c r="J10" s="7"/>
      <c r="K10" s="7"/>
      <c r="L10" s="8"/>
      <c r="M10" s="8"/>
      <c r="N10" s="9">
        <v>12</v>
      </c>
      <c r="O10" s="9">
        <f t="shared" si="5"/>
        <v>13</v>
      </c>
      <c r="P10" s="4">
        <v>110.02800000000001</v>
      </c>
      <c r="Q10" s="4">
        <f>AVERAGE(P10,P32)</f>
        <v>110.29050000000001</v>
      </c>
      <c r="R10" s="4">
        <f t="shared" si="6"/>
        <v>80.007499999999993</v>
      </c>
      <c r="S10" s="40">
        <v>67.471999999999994</v>
      </c>
      <c r="T10" s="6">
        <f t="shared" si="2"/>
        <v>68.140125499999982</v>
      </c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">
      <c r="A11" s="9">
        <v>21</v>
      </c>
      <c r="B11" s="9">
        <f t="shared" si="3"/>
        <v>22</v>
      </c>
      <c r="C11" s="4">
        <v>29.405000000000001</v>
      </c>
      <c r="D11" s="4">
        <f>AVERAGE(C11:C13,C39:C41)</f>
        <v>29.761833333333332</v>
      </c>
      <c r="E11" s="4">
        <f>AVERAGE(C11:C13,C39:C41)</f>
        <v>29.761833333333332</v>
      </c>
      <c r="F11" s="4">
        <f t="shared" si="7"/>
        <v>1.9701666666666675</v>
      </c>
      <c r="G11" s="4">
        <f t="shared" si="4"/>
        <v>1.9701666666666675</v>
      </c>
      <c r="H11" s="40">
        <v>1.53</v>
      </c>
      <c r="I11" s="39">
        <v>1.4650000000000001</v>
      </c>
      <c r="J11" s="7">
        <f t="shared" si="0"/>
        <v>1.5523795166666687</v>
      </c>
      <c r="K11" s="7">
        <f t="shared" si="1"/>
        <v>1.5146903333333341</v>
      </c>
      <c r="L11" s="8"/>
      <c r="M11" s="8"/>
      <c r="N11" s="9">
        <v>13</v>
      </c>
      <c r="O11" s="9">
        <f t="shared" si="5"/>
        <v>14</v>
      </c>
      <c r="P11" s="4">
        <v>98.45</v>
      </c>
      <c r="Q11" s="4">
        <f>AVERAGE(P11,P33)</f>
        <v>98.695999999999998</v>
      </c>
      <c r="R11" s="4">
        <f t="shared" si="6"/>
        <v>91.602000000000004</v>
      </c>
      <c r="S11" s="40">
        <v>79.352000000000004</v>
      </c>
      <c r="T11" s="6">
        <f t="shared" si="2"/>
        <v>78.911415999999988</v>
      </c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">
      <c r="A12" s="9">
        <v>22</v>
      </c>
      <c r="B12" s="9">
        <f t="shared" si="3"/>
        <v>23</v>
      </c>
      <c r="C12" s="4">
        <v>29.460999999999999</v>
      </c>
      <c r="D12" s="4"/>
      <c r="E12" s="4"/>
      <c r="F12" s="4"/>
      <c r="G12" s="4"/>
      <c r="H12" s="40"/>
      <c r="I12" s="39"/>
      <c r="J12" s="7"/>
      <c r="K12" s="7"/>
      <c r="L12" s="8"/>
      <c r="M12" s="8"/>
      <c r="N12" s="9">
        <v>16</v>
      </c>
      <c r="O12" s="9">
        <f t="shared" si="5"/>
        <v>17</v>
      </c>
      <c r="P12" s="4">
        <v>153.81</v>
      </c>
      <c r="Q12" s="4">
        <f>AVERAGE(P12,P34,P13,P35)</f>
        <v>155.34975</v>
      </c>
      <c r="R12" s="4">
        <f t="shared" si="6"/>
        <v>34.948250000000002</v>
      </c>
      <c r="S12" s="40">
        <v>27.001999999999999</v>
      </c>
      <c r="T12" s="6">
        <f t="shared" si="2"/>
        <v>26.280082249999992</v>
      </c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">
      <c r="A13" s="9">
        <v>23</v>
      </c>
      <c r="B13" s="9">
        <f t="shared" si="3"/>
        <v>24</v>
      </c>
      <c r="C13" s="4">
        <v>29.902000000000001</v>
      </c>
      <c r="D13" s="4"/>
      <c r="E13" s="4"/>
      <c r="F13" s="4"/>
      <c r="G13" s="4"/>
      <c r="H13" s="40"/>
      <c r="I13" s="39"/>
      <c r="J13" s="7"/>
      <c r="K13" s="7"/>
      <c r="L13" s="8"/>
      <c r="M13" s="8"/>
      <c r="N13" s="9">
        <v>20</v>
      </c>
      <c r="O13" s="9">
        <f t="shared" si="5"/>
        <v>21</v>
      </c>
      <c r="P13" s="4">
        <v>156.76499999999999</v>
      </c>
      <c r="Q13" s="4"/>
      <c r="R13" s="4"/>
      <c r="S13" s="40"/>
      <c r="T13" s="6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">
      <c r="A14" s="9">
        <v>27</v>
      </c>
      <c r="B14" s="9">
        <f t="shared" si="3"/>
        <v>28</v>
      </c>
      <c r="C14" s="4">
        <v>21.873000000000001</v>
      </c>
      <c r="D14" s="4">
        <f>AVERAGE(C14,C22,C42,C50)</f>
        <v>22.389000000000003</v>
      </c>
      <c r="E14" s="4">
        <f>AVERAGE(C14,C22,C42,C50)</f>
        <v>22.389000000000003</v>
      </c>
      <c r="F14" s="4">
        <f t="shared" si="7"/>
        <v>9.3429999999999964</v>
      </c>
      <c r="G14" s="4">
        <f t="shared" si="4"/>
        <v>9.3429999999999964</v>
      </c>
      <c r="H14" s="40">
        <v>8.1199999999999992</v>
      </c>
      <c r="I14" s="39">
        <v>7.6150000000000002</v>
      </c>
      <c r="J14" s="7">
        <f t="shared" si="0"/>
        <v>8.7770188999999981</v>
      </c>
      <c r="K14" s="7">
        <f t="shared" si="1"/>
        <v>8.8727779999999967</v>
      </c>
      <c r="L14" s="8"/>
      <c r="M14" s="8"/>
      <c r="N14" s="9">
        <v>24</v>
      </c>
      <c r="O14" s="9">
        <f t="shared" si="5"/>
        <v>25</v>
      </c>
      <c r="P14" s="4">
        <v>8.3130000000000006</v>
      </c>
      <c r="Q14" s="4">
        <f>AVERAGE(P14,P19,P36,P41)</f>
        <v>5.7244999999999999</v>
      </c>
      <c r="R14" s="4">
        <f t="shared" si="6"/>
        <v>184.5735</v>
      </c>
      <c r="S14" s="40">
        <v>166.965</v>
      </c>
      <c r="T14" s="6">
        <f t="shared" si="2"/>
        <v>165.28193949999999</v>
      </c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3">
      <c r="A15" s="9">
        <v>29</v>
      </c>
      <c r="B15" s="9">
        <f t="shared" si="3"/>
        <v>30</v>
      </c>
      <c r="C15" s="4">
        <v>26.849</v>
      </c>
      <c r="D15" s="4">
        <f>AVERAGE(C15,C23,C43,C51)</f>
        <v>26.565249999999999</v>
      </c>
      <c r="E15" s="4">
        <f>AVERAGE(C15,C23,C43,C51)</f>
        <v>26.565249999999999</v>
      </c>
      <c r="F15" s="4">
        <f t="shared" si="7"/>
        <v>5.1667500000000004</v>
      </c>
      <c r="G15" s="4">
        <f t="shared" si="4"/>
        <v>5.1667500000000004</v>
      </c>
      <c r="H15" s="40">
        <v>4.8600000000000003</v>
      </c>
      <c r="I15" s="39">
        <v>4.84</v>
      </c>
      <c r="J15" s="7">
        <f t="shared" si="0"/>
        <v>4.6847115250000009</v>
      </c>
      <c r="K15" s="7">
        <f t="shared" si="1"/>
        <v>4.7048805000000016</v>
      </c>
      <c r="L15" s="8"/>
      <c r="M15" s="8"/>
      <c r="N15" s="9">
        <v>28</v>
      </c>
      <c r="O15" s="9">
        <f t="shared" si="5"/>
        <v>29</v>
      </c>
      <c r="P15" s="4">
        <v>127.72799999999999</v>
      </c>
      <c r="Q15" s="4">
        <f>AVERAGE(P15,P20,P37,P42)</f>
        <v>129.1095</v>
      </c>
      <c r="R15" s="4">
        <f t="shared" si="6"/>
        <v>61.188500000000005</v>
      </c>
      <c r="S15" s="40">
        <v>48.85</v>
      </c>
      <c r="T15" s="6">
        <f t="shared" si="2"/>
        <v>50.657274499999986</v>
      </c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3">
      <c r="A16" s="9">
        <v>31</v>
      </c>
      <c r="B16" s="9">
        <f t="shared" si="3"/>
        <v>32</v>
      </c>
      <c r="C16" s="4">
        <v>29.818000000000001</v>
      </c>
      <c r="D16" s="4">
        <f>AVERAGE(C16:C18,C24:C26,C44:C46, C52:C54)</f>
        <v>29.732583333333334</v>
      </c>
      <c r="E16" s="4">
        <f>AVERAGE(C16:C18,C24:C26,C44:C46, C52:C54)</f>
        <v>29.732583333333334</v>
      </c>
      <c r="F16" s="4">
        <f t="shared" si="7"/>
        <v>1.9994166666666651</v>
      </c>
      <c r="G16" s="4">
        <f t="shared" si="4"/>
        <v>1.9994166666666651</v>
      </c>
      <c r="H16" s="40">
        <v>1.61</v>
      </c>
      <c r="I16" s="39">
        <v>1.57</v>
      </c>
      <c r="J16" s="7">
        <f t="shared" si="0"/>
        <v>1.5810415916666685</v>
      </c>
      <c r="K16" s="7">
        <f t="shared" si="1"/>
        <v>1.5438818333333302</v>
      </c>
      <c r="L16" s="8"/>
      <c r="M16" s="8"/>
      <c r="N16" s="9">
        <v>30</v>
      </c>
      <c r="O16" s="9">
        <f t="shared" si="5"/>
        <v>31</v>
      </c>
      <c r="P16" s="4">
        <v>168.38300000000001</v>
      </c>
      <c r="Q16" s="4">
        <f>AVERAGE(P16,P21,P38,P43)</f>
        <v>167.36175</v>
      </c>
      <c r="R16" s="4">
        <f t="shared" si="6"/>
        <v>22.936250000000001</v>
      </c>
      <c r="S16" s="40">
        <v>15.823</v>
      </c>
      <c r="T16" s="6">
        <f t="shared" si="2"/>
        <v>15.120934249999976</v>
      </c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">
      <c r="A17" s="9">
        <v>32</v>
      </c>
      <c r="B17" s="9">
        <f t="shared" si="3"/>
        <v>33</v>
      </c>
      <c r="C17" s="4">
        <v>29.895</v>
      </c>
      <c r="D17" s="4"/>
      <c r="E17" s="4"/>
      <c r="F17" s="4"/>
      <c r="G17" s="4"/>
      <c r="H17" s="40"/>
      <c r="I17" s="39"/>
      <c r="J17" s="7"/>
      <c r="K17" s="7"/>
      <c r="L17" s="8"/>
      <c r="M17" s="8"/>
      <c r="N17" s="9">
        <v>34</v>
      </c>
      <c r="O17" s="9">
        <f t="shared" si="5"/>
        <v>35</v>
      </c>
      <c r="P17" s="4">
        <v>-9.1539999999999999</v>
      </c>
      <c r="Q17" s="4">
        <f>AVERAGE(P17,P22,P39,P44)</f>
        <v>-6.8287499999999994</v>
      </c>
      <c r="R17" s="4">
        <f t="shared" si="6"/>
        <v>197.12675000000002</v>
      </c>
      <c r="S17" s="40">
        <v>173.23</v>
      </c>
      <c r="T17" s="6">
        <f t="shared" si="2"/>
        <v>176.94390874999999</v>
      </c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3">
      <c r="A18" s="9">
        <v>33</v>
      </c>
      <c r="B18" s="9">
        <f t="shared" si="3"/>
        <v>34</v>
      </c>
      <c r="C18" s="4">
        <v>29.788</v>
      </c>
      <c r="D18" s="4"/>
      <c r="E18" s="4"/>
      <c r="F18" s="4"/>
      <c r="G18" s="4"/>
      <c r="H18" s="40"/>
      <c r="I18" s="39"/>
      <c r="J18" s="7"/>
      <c r="K18" s="7"/>
      <c r="L18" s="8"/>
      <c r="M18" s="8"/>
      <c r="N18" s="9">
        <v>37</v>
      </c>
      <c r="O18" s="9">
        <f t="shared" si="5"/>
        <v>38</v>
      </c>
      <c r="P18" s="4">
        <v>126.595</v>
      </c>
      <c r="Q18" s="4">
        <f>AVERAGE(P18,P23,P40,P45)</f>
        <v>126.79825</v>
      </c>
      <c r="R18" s="4">
        <f t="shared" si="6"/>
        <v>63.499750000000006</v>
      </c>
      <c r="S18" s="40">
        <v>51.445</v>
      </c>
      <c r="T18" s="6">
        <f>Q18*(-0.929)+170.6</f>
        <v>52.804425749999993</v>
      </c>
      <c r="U18" s="8"/>
      <c r="V18" s="8"/>
      <c r="W18" s="8"/>
      <c r="X18" s="8"/>
      <c r="Y18" s="8"/>
      <c r="Z18" s="8"/>
      <c r="AA18" s="8"/>
      <c r="AB18" s="8"/>
      <c r="AC18" s="8"/>
    </row>
    <row r="19" spans="1:29" x14ac:dyDescent="0.3">
      <c r="A19" s="9">
        <v>38</v>
      </c>
      <c r="B19" s="9">
        <f t="shared" si="3"/>
        <v>39</v>
      </c>
      <c r="C19" s="4">
        <v>27.347999999999999</v>
      </c>
      <c r="D19" s="4">
        <f>AVERAGE(C19:C21,C27:C29,C47:C49,C55:C57)</f>
        <v>27.327333333333332</v>
      </c>
      <c r="E19" s="4">
        <f>AVERAGE(C19:C21,C27:C29,C47:C49,C55:C57)</f>
        <v>27.327333333333332</v>
      </c>
      <c r="F19" s="4">
        <f t="shared" si="7"/>
        <v>4.4046666666666674</v>
      </c>
      <c r="G19" s="4">
        <f t="shared" si="4"/>
        <v>4.4046666666666674</v>
      </c>
      <c r="H19" s="40">
        <v>3.82</v>
      </c>
      <c r="I19" s="39">
        <v>3.81</v>
      </c>
      <c r="J19" s="7">
        <f>D19*(-0.9799)+30.716</f>
        <v>3.9379460666666688</v>
      </c>
      <c r="K19" s="7">
        <f>E19*(-0.998)+31.217</f>
        <v>3.9443213333333347</v>
      </c>
      <c r="L19" s="8"/>
      <c r="M19" s="8"/>
      <c r="N19" s="9">
        <v>41</v>
      </c>
      <c r="O19" s="9">
        <f t="shared" si="5"/>
        <v>42</v>
      </c>
      <c r="P19" s="4">
        <v>3.2759999999999998</v>
      </c>
      <c r="Q19" s="4"/>
      <c r="R19" s="4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3">
      <c r="A20" s="9">
        <v>39</v>
      </c>
      <c r="B20" s="9">
        <f t="shared" si="3"/>
        <v>40</v>
      </c>
      <c r="C20" s="4">
        <v>27.245999999999999</v>
      </c>
      <c r="D20" s="4"/>
      <c r="E20" s="4"/>
      <c r="F20" s="4"/>
      <c r="G20" s="4"/>
      <c r="H20" s="4"/>
      <c r="I20" s="13"/>
      <c r="J20" s="8"/>
      <c r="K20" s="8"/>
      <c r="L20" s="8"/>
      <c r="M20" s="8"/>
      <c r="N20" s="9">
        <v>45</v>
      </c>
      <c r="O20" s="9">
        <f t="shared" si="5"/>
        <v>46</v>
      </c>
      <c r="P20" s="4">
        <v>128.97</v>
      </c>
      <c r="Q20" s="4"/>
      <c r="R20" s="4"/>
      <c r="S20" s="37" t="s">
        <v>84</v>
      </c>
      <c r="T20" s="38">
        <f>AVERAGE(ABS(T3-S3),ABS(T4-S4),ABS(T5-S5),ABS(T6-S6),ABS(T9-S9),ABS(T10-S10),ABS(T11-S11),ABS(T12-S12),ABS(T14-S14),ABS(T15-S15),ABS(T16-S16),ABS(T17-S17),ABS(T18-S18))</f>
        <v>1.4327175192307764</v>
      </c>
      <c r="U20" s="8"/>
      <c r="V20" s="8"/>
      <c r="W20" s="8"/>
      <c r="X20" s="8"/>
      <c r="Y20" s="8"/>
      <c r="Z20" s="8"/>
      <c r="AA20" s="8"/>
      <c r="AB20" s="8"/>
      <c r="AC20" s="8"/>
    </row>
    <row r="21" spans="1:29" x14ac:dyDescent="0.3">
      <c r="A21" s="9">
        <v>40</v>
      </c>
      <c r="B21" s="9">
        <f t="shared" si="3"/>
        <v>41</v>
      </c>
      <c r="C21" s="4">
        <v>27.033999999999999</v>
      </c>
      <c r="D21" s="4"/>
      <c r="E21" s="4"/>
      <c r="F21" s="4"/>
      <c r="G21" s="4"/>
      <c r="H21" s="4"/>
      <c r="I21" s="37" t="s">
        <v>39</v>
      </c>
      <c r="J21" s="38">
        <f>AVERAGE(ABS(J3-H3),ABS(J4-H4),ABS(J6-H6),ABS(J7-H7),ABS(J8-H8),ABS(J11-H11),ABS(J15-H15),ABS(J16-H16),ABS(J19-H19))</f>
        <v>8.8653800000000282E-2</v>
      </c>
      <c r="K21" s="38">
        <f>AVERAGE(ABS(K3-I3),ABS(K4-I4),ABS(K6-I6),ABS(K8-I8),ABS(K11-I11),ABS(K15-I15),ABS(K16-I16),ABS(K19-I19))</f>
        <v>9.1412250000000944E-2</v>
      </c>
      <c r="L21" s="8"/>
      <c r="M21" s="8"/>
      <c r="N21" s="9">
        <v>47</v>
      </c>
      <c r="O21" s="9">
        <f t="shared" si="5"/>
        <v>48</v>
      </c>
      <c r="P21" s="4">
        <v>167.316</v>
      </c>
      <c r="Q21" s="4"/>
      <c r="R21" s="4"/>
      <c r="S21" s="6"/>
      <c r="T21" s="6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3">
      <c r="A22" s="9">
        <v>44</v>
      </c>
      <c r="B22" s="9">
        <f t="shared" si="3"/>
        <v>45</v>
      </c>
      <c r="C22" s="4">
        <v>23.173999999999999</v>
      </c>
      <c r="D22" s="4"/>
      <c r="E22" s="4"/>
      <c r="F22" s="4"/>
      <c r="G22" s="4"/>
      <c r="H22" s="4"/>
      <c r="I22" s="37" t="s">
        <v>40</v>
      </c>
      <c r="J22" s="38">
        <f>ABS(J14-H14)</f>
        <v>0.65701889999999885</v>
      </c>
      <c r="K22" s="38">
        <f>ABS(K14-I14)</f>
        <v>1.2577779999999965</v>
      </c>
      <c r="L22" s="8"/>
      <c r="M22" s="8"/>
      <c r="N22" s="9">
        <v>51</v>
      </c>
      <c r="O22" s="9">
        <f t="shared" si="5"/>
        <v>52</v>
      </c>
      <c r="P22" s="4">
        <v>-6.1159999999999997</v>
      </c>
      <c r="Q22" s="4"/>
      <c r="R22" s="4"/>
      <c r="S22" s="6"/>
      <c r="T22" s="6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3">
      <c r="A23" s="9">
        <v>46</v>
      </c>
      <c r="B23" s="9">
        <f t="shared" si="3"/>
        <v>47</v>
      </c>
      <c r="C23" s="4">
        <v>26.757999999999999</v>
      </c>
      <c r="D23" s="4"/>
      <c r="E23" s="4"/>
      <c r="F23" s="4"/>
      <c r="G23" s="4"/>
      <c r="H23" s="4"/>
      <c r="I23" s="13"/>
      <c r="J23" s="8"/>
      <c r="K23" s="8"/>
      <c r="L23" s="8"/>
      <c r="M23" s="8"/>
      <c r="N23" s="9">
        <v>54</v>
      </c>
      <c r="O23" s="9">
        <f t="shared" si="5"/>
        <v>55</v>
      </c>
      <c r="P23" s="4">
        <v>127.658</v>
      </c>
      <c r="Q23" s="4"/>
      <c r="R23" s="4"/>
      <c r="S23" s="6"/>
      <c r="T23" s="6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3">
      <c r="A24" s="9">
        <v>48</v>
      </c>
      <c r="B24" s="9">
        <f t="shared" si="3"/>
        <v>49</v>
      </c>
      <c r="C24" s="4">
        <v>29.43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9"/>
      <c r="O24" s="9"/>
      <c r="P24" s="13"/>
      <c r="Q24" s="13"/>
      <c r="R24" s="13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3">
      <c r="A25" s="9">
        <v>49</v>
      </c>
      <c r="B25" s="9">
        <f t="shared" si="3"/>
        <v>50</v>
      </c>
      <c r="C25" s="4">
        <v>29.823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0">
        <v>58</v>
      </c>
      <c r="O25" s="9">
        <f t="shared" si="5"/>
        <v>59</v>
      </c>
      <c r="P25" s="2">
        <v>44.094000000000001</v>
      </c>
      <c r="Q25" s="13"/>
      <c r="R25" s="13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3">
      <c r="A26" s="9">
        <v>50</v>
      </c>
      <c r="B26" s="9">
        <f t="shared" si="3"/>
        <v>51</v>
      </c>
      <c r="C26" s="4">
        <v>29.863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0">
        <v>60</v>
      </c>
      <c r="O26" s="9">
        <f t="shared" si="5"/>
        <v>61</v>
      </c>
      <c r="P26" s="2">
        <v>37.871000000000002</v>
      </c>
      <c r="Q26" s="13"/>
      <c r="R26" s="13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3">
      <c r="A27" s="9">
        <v>55</v>
      </c>
      <c r="B27" s="9">
        <f t="shared" si="3"/>
        <v>56</v>
      </c>
      <c r="C27" s="4">
        <v>27.56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0">
        <v>61</v>
      </c>
      <c r="O27" s="9">
        <f t="shared" si="5"/>
        <v>62</v>
      </c>
      <c r="P27" s="2">
        <v>45.624000000000002</v>
      </c>
      <c r="Q27" s="13"/>
      <c r="R27" s="13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x14ac:dyDescent="0.3">
      <c r="A28" s="9">
        <v>56</v>
      </c>
      <c r="B28" s="9">
        <f t="shared" si="3"/>
        <v>57</v>
      </c>
      <c r="C28" s="4">
        <v>27.475000000000001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0">
        <v>63</v>
      </c>
      <c r="O28" s="9">
        <f t="shared" si="5"/>
        <v>64</v>
      </c>
      <c r="P28" s="2">
        <v>47.698</v>
      </c>
      <c r="Q28" s="13"/>
      <c r="R28" s="13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3">
      <c r="A29" s="10">
        <v>57</v>
      </c>
      <c r="B29" s="10">
        <f t="shared" si="3"/>
        <v>58</v>
      </c>
      <c r="C29" s="2">
        <v>27.568999999999999</v>
      </c>
      <c r="D29" s="2"/>
      <c r="E29" s="13"/>
      <c r="F29" s="13"/>
      <c r="G29" s="13"/>
      <c r="H29" s="13"/>
      <c r="I29" s="13"/>
      <c r="J29" s="8"/>
      <c r="K29" s="8"/>
      <c r="L29" s="8"/>
      <c r="M29" s="8"/>
      <c r="N29" s="10">
        <v>64</v>
      </c>
      <c r="O29" s="9">
        <f t="shared" si="5"/>
        <v>65</v>
      </c>
      <c r="P29" s="2">
        <v>40.896000000000001</v>
      </c>
      <c r="Q29" s="13"/>
      <c r="R29" s="13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x14ac:dyDescent="0.3">
      <c r="A30" s="11"/>
      <c r="B30" s="10"/>
      <c r="C30" s="13"/>
      <c r="D30" s="13"/>
      <c r="E30" s="13"/>
      <c r="F30" s="13"/>
      <c r="G30" s="13"/>
      <c r="H30" s="13"/>
      <c r="I30" s="13"/>
      <c r="J30" s="8"/>
      <c r="K30" s="8"/>
      <c r="L30" s="8"/>
      <c r="M30" s="8"/>
      <c r="N30" s="10">
        <v>66</v>
      </c>
      <c r="O30" s="9">
        <f t="shared" si="5"/>
        <v>67</v>
      </c>
      <c r="P30" s="2">
        <v>44.377000000000002</v>
      </c>
      <c r="Q30" s="13"/>
      <c r="R30" s="13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x14ac:dyDescent="0.3">
      <c r="A31" s="10">
        <v>59</v>
      </c>
      <c r="B31" s="10">
        <f t="shared" si="3"/>
        <v>60</v>
      </c>
      <c r="C31" s="2">
        <v>23.007000000000001</v>
      </c>
      <c r="D31" s="13"/>
      <c r="E31" s="13"/>
      <c r="F31" s="13"/>
      <c r="G31" s="13"/>
      <c r="H31" s="13"/>
      <c r="I31" s="13"/>
      <c r="J31" s="8"/>
      <c r="K31" s="8"/>
      <c r="L31" s="8"/>
      <c r="M31" s="8"/>
      <c r="N31" s="10">
        <v>68</v>
      </c>
      <c r="O31" s="9">
        <f t="shared" si="5"/>
        <v>69</v>
      </c>
      <c r="P31" s="2">
        <v>10.704000000000001</v>
      </c>
      <c r="Q31" s="13"/>
      <c r="R31" s="13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x14ac:dyDescent="0.3">
      <c r="A32" s="10">
        <v>62</v>
      </c>
      <c r="B32" s="10">
        <f t="shared" si="3"/>
        <v>63</v>
      </c>
      <c r="C32" s="2">
        <v>22.88</v>
      </c>
      <c r="D32" s="13"/>
      <c r="E32" s="13"/>
      <c r="F32" s="13"/>
      <c r="G32" s="13"/>
      <c r="H32" s="13"/>
      <c r="I32" s="13"/>
      <c r="J32" s="8"/>
      <c r="K32" s="8"/>
      <c r="L32" s="8"/>
      <c r="M32" s="8"/>
      <c r="N32" s="10">
        <v>70</v>
      </c>
      <c r="O32" s="9">
        <f t="shared" si="5"/>
        <v>71</v>
      </c>
      <c r="P32" s="2">
        <v>110.553</v>
      </c>
      <c r="Q32" s="13"/>
      <c r="R32" s="13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x14ac:dyDescent="0.3">
      <c r="A33" s="10">
        <v>65</v>
      </c>
      <c r="B33" s="10">
        <f t="shared" si="3"/>
        <v>66</v>
      </c>
      <c r="C33" s="2">
        <v>22.672000000000001</v>
      </c>
      <c r="D33" s="13"/>
      <c r="E33" s="13"/>
      <c r="F33" s="13"/>
      <c r="G33" s="13"/>
      <c r="H33" s="13"/>
      <c r="I33" s="13"/>
      <c r="J33" s="8"/>
      <c r="K33" s="8"/>
      <c r="L33" s="8"/>
      <c r="M33" s="8"/>
      <c r="N33" s="10">
        <v>71</v>
      </c>
      <c r="O33" s="9">
        <f t="shared" si="5"/>
        <v>72</v>
      </c>
      <c r="P33" s="2">
        <v>98.941999999999993</v>
      </c>
      <c r="Q33" s="13"/>
      <c r="R33" s="13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3">
      <c r="A34" s="10">
        <v>72</v>
      </c>
      <c r="B34" s="10">
        <f t="shared" si="3"/>
        <v>73</v>
      </c>
      <c r="C34" s="2">
        <v>26.792000000000002</v>
      </c>
      <c r="D34" s="13"/>
      <c r="E34" s="13"/>
      <c r="F34" s="13"/>
      <c r="G34" s="13"/>
      <c r="H34" s="13"/>
      <c r="I34" s="13"/>
      <c r="J34" s="8"/>
      <c r="K34" s="8"/>
      <c r="L34" s="8"/>
      <c r="M34" s="8"/>
      <c r="N34" s="10">
        <v>74</v>
      </c>
      <c r="O34" s="9">
        <f t="shared" si="5"/>
        <v>75</v>
      </c>
      <c r="P34" s="2">
        <v>155.25700000000001</v>
      </c>
      <c r="Q34" s="13"/>
      <c r="R34" s="13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3">
      <c r="A35" s="10">
        <v>73</v>
      </c>
      <c r="B35" s="10">
        <f t="shared" si="3"/>
        <v>74</v>
      </c>
      <c r="C35" s="2">
        <v>27.31</v>
      </c>
      <c r="D35" s="13"/>
      <c r="E35" s="13"/>
      <c r="F35" s="13"/>
      <c r="G35" s="13"/>
      <c r="H35" s="13"/>
      <c r="I35" s="13"/>
      <c r="J35" s="8"/>
      <c r="K35" s="8"/>
      <c r="L35" s="8"/>
      <c r="M35" s="8"/>
      <c r="N35" s="10">
        <v>78</v>
      </c>
      <c r="O35" s="9">
        <f t="shared" si="5"/>
        <v>79</v>
      </c>
      <c r="P35" s="2">
        <v>155.56700000000001</v>
      </c>
      <c r="Q35" s="13"/>
      <c r="R35" s="1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x14ac:dyDescent="0.3">
      <c r="A36" s="10">
        <v>75</v>
      </c>
      <c r="B36" s="10">
        <f t="shared" si="3"/>
        <v>76</v>
      </c>
      <c r="C36" s="2">
        <v>29.768000000000001</v>
      </c>
      <c r="D36" s="13"/>
      <c r="E36" s="13"/>
      <c r="F36" s="13"/>
      <c r="G36" s="13"/>
      <c r="H36" s="13"/>
      <c r="I36" s="13"/>
      <c r="J36" s="8"/>
      <c r="K36" s="8"/>
      <c r="L36" s="8"/>
      <c r="M36" s="8"/>
      <c r="N36" s="10">
        <v>82</v>
      </c>
      <c r="O36" s="9">
        <f t="shared" si="5"/>
        <v>83</v>
      </c>
      <c r="P36" s="2">
        <v>4.641</v>
      </c>
      <c r="Q36" s="13"/>
      <c r="R36" s="13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3">
      <c r="A37" s="10">
        <v>76</v>
      </c>
      <c r="B37" s="10">
        <f t="shared" si="3"/>
        <v>77</v>
      </c>
      <c r="C37" s="2">
        <v>30.03</v>
      </c>
      <c r="D37" s="13"/>
      <c r="E37" s="13"/>
      <c r="F37" s="13"/>
      <c r="G37" s="13"/>
      <c r="H37" s="13"/>
      <c r="I37" s="13"/>
      <c r="J37" s="8"/>
      <c r="K37" s="8"/>
      <c r="L37" s="8"/>
      <c r="M37" s="8"/>
      <c r="N37" s="10">
        <v>86</v>
      </c>
      <c r="O37" s="9">
        <f t="shared" si="5"/>
        <v>87</v>
      </c>
      <c r="P37" s="2">
        <v>131.72300000000001</v>
      </c>
      <c r="Q37" s="13"/>
      <c r="R37" s="13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3">
      <c r="A38" s="10">
        <v>77</v>
      </c>
      <c r="B38" s="10">
        <f t="shared" si="3"/>
        <v>78</v>
      </c>
      <c r="C38" s="2">
        <v>30.31</v>
      </c>
      <c r="D38" s="13"/>
      <c r="E38" s="13"/>
      <c r="F38" s="13"/>
      <c r="G38" s="13"/>
      <c r="H38" s="13"/>
      <c r="I38" s="13"/>
      <c r="J38" s="8"/>
      <c r="K38" s="8"/>
      <c r="L38" s="8"/>
      <c r="M38" s="8"/>
      <c r="N38" s="10">
        <v>88</v>
      </c>
      <c r="O38" s="9">
        <f t="shared" si="5"/>
        <v>89</v>
      </c>
      <c r="P38" s="2">
        <v>165.81899999999999</v>
      </c>
      <c r="Q38" s="13"/>
      <c r="R38" s="1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3">
      <c r="A39" s="10">
        <v>79</v>
      </c>
      <c r="B39" s="10">
        <f t="shared" si="3"/>
        <v>80</v>
      </c>
      <c r="C39" s="2">
        <v>29.696999999999999</v>
      </c>
      <c r="D39" s="13"/>
      <c r="E39" s="13"/>
      <c r="F39" s="13"/>
      <c r="G39" s="13"/>
      <c r="H39" s="13"/>
      <c r="I39" s="13"/>
      <c r="J39" s="8"/>
      <c r="K39" s="8"/>
      <c r="L39" s="8"/>
      <c r="M39" s="8"/>
      <c r="N39" s="10">
        <v>92</v>
      </c>
      <c r="O39" s="9">
        <f t="shared" si="5"/>
        <v>93</v>
      </c>
      <c r="P39" s="2">
        <v>-3.7</v>
      </c>
      <c r="Q39" s="13"/>
      <c r="R39" s="13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3">
      <c r="A40" s="10">
        <v>80</v>
      </c>
      <c r="B40" s="10">
        <f t="shared" si="3"/>
        <v>81</v>
      </c>
      <c r="C40" s="2">
        <v>30.129000000000001</v>
      </c>
      <c r="D40" s="13"/>
      <c r="E40" s="13"/>
      <c r="F40" s="13"/>
      <c r="G40" s="13"/>
      <c r="H40" s="13"/>
      <c r="I40" s="13"/>
      <c r="J40" s="8"/>
      <c r="K40" s="8"/>
      <c r="L40" s="8"/>
      <c r="M40" s="8"/>
      <c r="N40" s="10">
        <v>95</v>
      </c>
      <c r="O40" s="9">
        <f t="shared" si="5"/>
        <v>96</v>
      </c>
      <c r="P40" s="2">
        <v>127.07</v>
      </c>
      <c r="Q40" s="13"/>
      <c r="R40" s="13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x14ac:dyDescent="0.3">
      <c r="A41" s="10">
        <v>81</v>
      </c>
      <c r="B41" s="10">
        <f t="shared" si="3"/>
        <v>82</v>
      </c>
      <c r="C41" s="2">
        <v>29.977</v>
      </c>
      <c r="D41" s="13"/>
      <c r="E41" s="13"/>
      <c r="F41" s="13"/>
      <c r="G41" s="13"/>
      <c r="H41" s="13"/>
      <c r="I41" s="13"/>
      <c r="J41" s="8"/>
      <c r="K41" s="8"/>
      <c r="L41" s="8"/>
      <c r="M41" s="8"/>
      <c r="N41" s="10">
        <v>99</v>
      </c>
      <c r="O41" s="9">
        <f t="shared" si="5"/>
        <v>100</v>
      </c>
      <c r="P41" s="2">
        <v>6.6680000000000001</v>
      </c>
      <c r="Q41" s="13"/>
      <c r="R41" s="1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3">
      <c r="A42" s="10">
        <v>85</v>
      </c>
      <c r="B42" s="10">
        <f t="shared" si="3"/>
        <v>86</v>
      </c>
      <c r="C42" s="2">
        <v>22.698</v>
      </c>
      <c r="D42" s="13"/>
      <c r="E42" s="13"/>
      <c r="F42" s="13"/>
      <c r="G42" s="13"/>
      <c r="H42" s="13"/>
      <c r="I42" s="13"/>
      <c r="J42" s="8"/>
      <c r="K42" s="8"/>
      <c r="L42" s="8"/>
      <c r="M42" s="8"/>
      <c r="N42" s="10">
        <v>103</v>
      </c>
      <c r="O42" s="9">
        <f t="shared" si="5"/>
        <v>104</v>
      </c>
      <c r="P42" s="2">
        <v>128.017</v>
      </c>
      <c r="Q42" s="13"/>
      <c r="R42" s="1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3">
      <c r="A43" s="10">
        <v>87</v>
      </c>
      <c r="B43" s="10">
        <f t="shared" si="3"/>
        <v>88</v>
      </c>
      <c r="C43" s="2">
        <v>26.081</v>
      </c>
      <c r="D43" s="13"/>
      <c r="E43" s="13"/>
      <c r="F43" s="13"/>
      <c r="G43" s="13"/>
      <c r="H43" s="13"/>
      <c r="I43" s="13"/>
      <c r="J43" s="8"/>
      <c r="K43" s="8"/>
      <c r="L43" s="8"/>
      <c r="M43" s="8"/>
      <c r="N43" s="10">
        <v>105</v>
      </c>
      <c r="O43" s="9">
        <f t="shared" si="5"/>
        <v>106</v>
      </c>
      <c r="P43" s="2">
        <v>167.929</v>
      </c>
      <c r="Q43" s="13"/>
      <c r="R43" s="1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3">
      <c r="A44" s="10">
        <v>89</v>
      </c>
      <c r="B44" s="10">
        <f t="shared" si="3"/>
        <v>90</v>
      </c>
      <c r="C44" s="2">
        <v>29.963000000000001</v>
      </c>
      <c r="D44" s="13"/>
      <c r="E44" s="13"/>
      <c r="F44" s="13"/>
      <c r="G44" s="13"/>
      <c r="H44" s="13"/>
      <c r="I44" s="13"/>
      <c r="J44" s="8"/>
      <c r="K44" s="8"/>
      <c r="L44" s="8"/>
      <c r="M44" s="8"/>
      <c r="N44" s="10">
        <v>109</v>
      </c>
      <c r="O44" s="9">
        <f t="shared" si="5"/>
        <v>110</v>
      </c>
      <c r="P44" s="2">
        <v>-8.3450000000000006</v>
      </c>
      <c r="Q44" s="13"/>
      <c r="R44" s="13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x14ac:dyDescent="0.3">
      <c r="A45" s="10">
        <v>90</v>
      </c>
      <c r="B45" s="10">
        <f t="shared" si="3"/>
        <v>91</v>
      </c>
      <c r="C45" s="2">
        <v>29.931999999999999</v>
      </c>
      <c r="D45" s="13"/>
      <c r="E45" s="13"/>
      <c r="F45" s="13"/>
      <c r="G45" s="13"/>
      <c r="H45" s="13"/>
      <c r="I45" s="13"/>
      <c r="J45" s="8"/>
      <c r="K45" s="8"/>
      <c r="L45" s="8"/>
      <c r="M45" s="8"/>
      <c r="N45" s="10">
        <v>112</v>
      </c>
      <c r="O45" s="9">
        <f t="shared" si="5"/>
        <v>113</v>
      </c>
      <c r="P45" s="2">
        <v>125.87</v>
      </c>
      <c r="Q45" s="13"/>
      <c r="R45" s="13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x14ac:dyDescent="0.3">
      <c r="A46" s="10">
        <v>91</v>
      </c>
      <c r="B46" s="10">
        <f t="shared" si="3"/>
        <v>92</v>
      </c>
      <c r="C46" s="2">
        <v>29.172000000000001</v>
      </c>
      <c r="D46" s="13"/>
      <c r="E46" s="13"/>
      <c r="F46" s="13"/>
      <c r="G46" s="13"/>
      <c r="H46" s="13"/>
      <c r="I46" s="1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3">
      <c r="A47" s="10">
        <v>96</v>
      </c>
      <c r="B47" s="10">
        <f t="shared" si="3"/>
        <v>97</v>
      </c>
      <c r="C47" s="2">
        <v>27.49</v>
      </c>
      <c r="D47" s="13"/>
      <c r="E47" s="13"/>
      <c r="F47" s="13"/>
      <c r="G47" s="13"/>
      <c r="H47" s="13"/>
      <c r="I47" s="1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3">
      <c r="A48" s="10">
        <v>97</v>
      </c>
      <c r="B48" s="10">
        <f t="shared" si="3"/>
        <v>98</v>
      </c>
      <c r="C48" s="2">
        <v>26.917000000000002</v>
      </c>
      <c r="D48" s="13"/>
      <c r="E48" s="13"/>
      <c r="F48" s="13"/>
      <c r="G48" s="13"/>
      <c r="H48" s="13"/>
      <c r="I48" s="1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3">
      <c r="A49" s="10">
        <v>98</v>
      </c>
      <c r="B49" s="10">
        <f t="shared" si="3"/>
        <v>99</v>
      </c>
      <c r="C49" s="2">
        <v>27.526</v>
      </c>
      <c r="D49" s="13"/>
      <c r="E49" s="13"/>
      <c r="F49" s="13"/>
      <c r="G49" s="13"/>
      <c r="H49" s="13"/>
      <c r="I49" s="1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x14ac:dyDescent="0.3">
      <c r="A50" s="10">
        <v>102</v>
      </c>
      <c r="B50" s="10">
        <f t="shared" si="3"/>
        <v>103</v>
      </c>
      <c r="C50" s="2">
        <v>21.811</v>
      </c>
      <c r="D50" s="13"/>
      <c r="E50" s="13"/>
      <c r="F50" s="13"/>
      <c r="G50" s="13"/>
      <c r="H50" s="13"/>
      <c r="I50" s="1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x14ac:dyDescent="0.3">
      <c r="A51" s="10">
        <v>104</v>
      </c>
      <c r="B51" s="10">
        <f t="shared" si="3"/>
        <v>105</v>
      </c>
      <c r="C51" s="2">
        <v>26.573</v>
      </c>
      <c r="D51" s="13"/>
      <c r="E51" s="13"/>
      <c r="F51" s="13"/>
      <c r="G51" s="13"/>
      <c r="H51" s="13"/>
      <c r="I51" s="1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x14ac:dyDescent="0.3">
      <c r="A52" s="10">
        <v>106</v>
      </c>
      <c r="B52" s="10">
        <f t="shared" si="3"/>
        <v>107</v>
      </c>
      <c r="C52" s="2">
        <v>29.721</v>
      </c>
      <c r="D52" s="13"/>
      <c r="E52" s="13"/>
      <c r="F52" s="13"/>
      <c r="G52" s="13"/>
      <c r="H52" s="13"/>
      <c r="I52" s="1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3">
      <c r="A53" s="10">
        <v>107</v>
      </c>
      <c r="B53" s="10">
        <f t="shared" si="3"/>
        <v>108</v>
      </c>
      <c r="C53" s="2">
        <v>29.777000000000001</v>
      </c>
      <c r="D53" s="13"/>
      <c r="E53" s="13"/>
      <c r="F53" s="13"/>
      <c r="G53" s="13"/>
      <c r="H53" s="13"/>
      <c r="I53" s="1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x14ac:dyDescent="0.3">
      <c r="A54" s="10">
        <v>108</v>
      </c>
      <c r="B54" s="10">
        <f t="shared" si="3"/>
        <v>109</v>
      </c>
      <c r="C54" s="2">
        <v>29.609000000000002</v>
      </c>
      <c r="D54" s="13"/>
      <c r="E54" s="13"/>
      <c r="F54" s="13"/>
      <c r="G54" s="13"/>
      <c r="H54" s="13"/>
      <c r="I54" s="1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x14ac:dyDescent="0.3">
      <c r="A55" s="10">
        <v>113</v>
      </c>
      <c r="B55" s="10">
        <f t="shared" si="3"/>
        <v>114</v>
      </c>
      <c r="C55" s="2">
        <v>27.515000000000001</v>
      </c>
      <c r="D55" s="13"/>
      <c r="E55" s="13"/>
      <c r="F55" s="13"/>
      <c r="G55" s="13"/>
      <c r="H55" s="13"/>
      <c r="I55" s="1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x14ac:dyDescent="0.3">
      <c r="A56" s="10">
        <v>114</v>
      </c>
      <c r="B56" s="10">
        <f t="shared" si="3"/>
        <v>115</v>
      </c>
      <c r="C56" s="2">
        <v>27.513999999999999</v>
      </c>
      <c r="D56" s="13"/>
      <c r="E56" s="13"/>
      <c r="F56" s="13"/>
      <c r="G56" s="13"/>
      <c r="H56" s="13"/>
      <c r="I56" s="1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3">
      <c r="A57" s="10">
        <v>115</v>
      </c>
      <c r="B57" s="10">
        <f t="shared" si="3"/>
        <v>116</v>
      </c>
      <c r="C57" s="2">
        <v>26.734000000000002</v>
      </c>
      <c r="D57" s="13"/>
      <c r="E57" s="13"/>
      <c r="F57" s="13"/>
      <c r="G57" s="13"/>
      <c r="H57" s="13"/>
      <c r="I57" s="1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14" t="s">
        <v>34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x14ac:dyDescent="0.3">
      <c r="A61" s="9" t="s">
        <v>9</v>
      </c>
      <c r="B61" s="9"/>
      <c r="C61" s="17">
        <v>1</v>
      </c>
      <c r="D61" s="17">
        <v>4</v>
      </c>
      <c r="E61" s="17">
        <v>7</v>
      </c>
      <c r="F61" s="17">
        <v>14</v>
      </c>
      <c r="G61" s="17">
        <v>15</v>
      </c>
      <c r="H61" s="17">
        <v>17</v>
      </c>
      <c r="I61" s="17">
        <v>18</v>
      </c>
      <c r="J61" s="17">
        <v>19</v>
      </c>
      <c r="K61" s="17">
        <v>21</v>
      </c>
      <c r="L61" s="17">
        <v>22</v>
      </c>
      <c r="M61" s="17">
        <v>23</v>
      </c>
      <c r="N61" s="17">
        <v>27</v>
      </c>
      <c r="O61" s="17">
        <v>29</v>
      </c>
      <c r="P61" s="17">
        <v>31</v>
      </c>
      <c r="Q61" s="17">
        <v>32</v>
      </c>
      <c r="R61" s="17">
        <v>33</v>
      </c>
      <c r="S61" s="17">
        <v>38</v>
      </c>
      <c r="T61" s="17">
        <v>39</v>
      </c>
      <c r="U61" s="17">
        <v>40</v>
      </c>
      <c r="V61" s="17">
        <v>44</v>
      </c>
      <c r="W61" s="17">
        <v>46</v>
      </c>
      <c r="X61" s="17">
        <v>48</v>
      </c>
      <c r="Y61" s="17">
        <v>49</v>
      </c>
      <c r="Z61" s="17">
        <v>50</v>
      </c>
      <c r="AA61" s="17">
        <v>55</v>
      </c>
      <c r="AB61" s="17">
        <v>56</v>
      </c>
      <c r="AC61" s="17">
        <v>57</v>
      </c>
    </row>
    <row r="62" spans="1:29" x14ac:dyDescent="0.3">
      <c r="A62" s="9"/>
      <c r="B62" s="9" t="s">
        <v>10</v>
      </c>
      <c r="C62" s="17">
        <f>C61+1</f>
        <v>2</v>
      </c>
      <c r="D62" s="17">
        <f t="shared" ref="D62:V62" si="8">D61+1</f>
        <v>5</v>
      </c>
      <c r="E62" s="17">
        <f t="shared" si="8"/>
        <v>8</v>
      </c>
      <c r="F62" s="17">
        <f t="shared" si="8"/>
        <v>15</v>
      </c>
      <c r="G62" s="17">
        <f t="shared" si="8"/>
        <v>16</v>
      </c>
      <c r="H62" s="17">
        <f t="shared" si="8"/>
        <v>18</v>
      </c>
      <c r="I62" s="17">
        <f t="shared" si="8"/>
        <v>19</v>
      </c>
      <c r="J62" s="17">
        <f t="shared" si="8"/>
        <v>20</v>
      </c>
      <c r="K62" s="17">
        <f t="shared" si="8"/>
        <v>22</v>
      </c>
      <c r="L62" s="17">
        <f t="shared" si="8"/>
        <v>23</v>
      </c>
      <c r="M62" s="17">
        <f t="shared" si="8"/>
        <v>24</v>
      </c>
      <c r="N62" s="17">
        <f t="shared" si="8"/>
        <v>28</v>
      </c>
      <c r="O62" s="17">
        <f t="shared" si="8"/>
        <v>30</v>
      </c>
      <c r="P62" s="17">
        <f t="shared" si="8"/>
        <v>32</v>
      </c>
      <c r="Q62" s="17">
        <f t="shared" si="8"/>
        <v>33</v>
      </c>
      <c r="R62" s="17">
        <f t="shared" si="8"/>
        <v>34</v>
      </c>
      <c r="S62" s="17">
        <f t="shared" si="8"/>
        <v>39</v>
      </c>
      <c r="T62" s="17">
        <f t="shared" si="8"/>
        <v>40</v>
      </c>
      <c r="U62" s="17">
        <f t="shared" si="8"/>
        <v>41</v>
      </c>
      <c r="V62" s="17">
        <f t="shared" si="8"/>
        <v>45</v>
      </c>
      <c r="W62" s="17">
        <f>W61+1</f>
        <v>47</v>
      </c>
      <c r="X62" s="17">
        <f t="shared" ref="X62:AC62" si="9">X61+1</f>
        <v>49</v>
      </c>
      <c r="Y62" s="17">
        <f t="shared" si="9"/>
        <v>50</v>
      </c>
      <c r="Z62" s="17">
        <f t="shared" si="9"/>
        <v>51</v>
      </c>
      <c r="AA62" s="17">
        <f t="shared" si="9"/>
        <v>56</v>
      </c>
      <c r="AB62" s="17">
        <f t="shared" si="9"/>
        <v>57</v>
      </c>
      <c r="AC62" s="17">
        <f t="shared" si="9"/>
        <v>58</v>
      </c>
    </row>
    <row r="63" spans="1:29" x14ac:dyDescent="0.3">
      <c r="A63" s="18">
        <v>1</v>
      </c>
      <c r="B63" s="18">
        <f>A63+1</f>
        <v>2</v>
      </c>
      <c r="C63" s="18">
        <v>0</v>
      </c>
      <c r="D63" s="18">
        <v>0.98699999999999999</v>
      </c>
      <c r="E63" s="18">
        <v>0.52100000000000002</v>
      </c>
      <c r="F63" s="18">
        <v>-8.9999999999999993E-3</v>
      </c>
      <c r="G63" s="18">
        <v>0</v>
      </c>
      <c r="H63" s="18">
        <v>1.4E-2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-0.24</v>
      </c>
      <c r="O63" s="18">
        <v>-5.8000000000000003E-2</v>
      </c>
      <c r="P63" s="18">
        <v>0</v>
      </c>
      <c r="Q63" s="18">
        <v>8.9999999999999993E-3</v>
      </c>
      <c r="R63" s="18">
        <v>-1E-3</v>
      </c>
      <c r="S63" s="18">
        <v>0</v>
      </c>
      <c r="T63" s="18">
        <v>0</v>
      </c>
      <c r="U63" s="18">
        <v>0</v>
      </c>
      <c r="V63" s="18">
        <v>-0.11600000000000001</v>
      </c>
      <c r="W63" s="18">
        <v>-3.4000000000000002E-2</v>
      </c>
      <c r="X63" s="18">
        <v>1E-3</v>
      </c>
      <c r="Y63" s="18">
        <v>1.0999999999999999E-2</v>
      </c>
      <c r="Z63" s="18">
        <v>1E-3</v>
      </c>
      <c r="AA63" s="18">
        <v>1E-3</v>
      </c>
      <c r="AB63" s="18">
        <v>0</v>
      </c>
      <c r="AC63" s="18">
        <v>0</v>
      </c>
    </row>
    <row r="64" spans="1:29" x14ac:dyDescent="0.3">
      <c r="A64" s="18">
        <v>4</v>
      </c>
      <c r="B64" s="18">
        <f t="shared" ref="B64:B89" si="10">A64+1</f>
        <v>5</v>
      </c>
      <c r="C64" s="28">
        <v>0.98699999999999999</v>
      </c>
      <c r="D64" s="18">
        <v>0</v>
      </c>
      <c r="E64" s="18">
        <v>0.96099999999999997</v>
      </c>
      <c r="F64" s="18">
        <v>-7.0000000000000001E-3</v>
      </c>
      <c r="G64" s="18">
        <v>1.7000000000000001E-2</v>
      </c>
      <c r="H64" s="18">
        <v>1.2999999999999999E-2</v>
      </c>
      <c r="I64" s="18">
        <v>8.0000000000000002E-3</v>
      </c>
      <c r="J64" s="18">
        <v>-8.8999999999999996E-2</v>
      </c>
      <c r="K64" s="18">
        <v>6.0000000000000001E-3</v>
      </c>
      <c r="L64" s="18">
        <v>0.01</v>
      </c>
      <c r="M64" s="18">
        <v>-2.4E-2</v>
      </c>
      <c r="N64" s="18">
        <v>5.8999999999999997E-2</v>
      </c>
      <c r="O64" s="18">
        <v>-0.112</v>
      </c>
      <c r="P64" s="18">
        <v>0</v>
      </c>
      <c r="Q64" s="18">
        <v>1.2E-2</v>
      </c>
      <c r="R64" s="18">
        <v>-1E-3</v>
      </c>
      <c r="S64" s="18">
        <v>0</v>
      </c>
      <c r="T64" s="18">
        <v>0</v>
      </c>
      <c r="U64" s="18">
        <v>0</v>
      </c>
      <c r="V64" s="18">
        <v>-3.0000000000000001E-3</v>
      </c>
      <c r="W64" s="18">
        <v>-3.1E-2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</row>
    <row r="65" spans="1:29" x14ac:dyDescent="0.3">
      <c r="A65" s="18">
        <v>7</v>
      </c>
      <c r="B65" s="18">
        <f t="shared" si="10"/>
        <v>8</v>
      </c>
      <c r="C65" s="28">
        <v>0.52100000000000002</v>
      </c>
      <c r="D65" s="30">
        <v>0.96099999999999997</v>
      </c>
      <c r="E65" s="18">
        <v>0</v>
      </c>
      <c r="F65" s="18">
        <v>0</v>
      </c>
      <c r="G65" s="18">
        <v>-3.0000000000000001E-3</v>
      </c>
      <c r="H65" s="18">
        <v>1.7000000000000001E-2</v>
      </c>
      <c r="I65" s="18">
        <v>8.9999999999999993E-3</v>
      </c>
      <c r="J65" s="18">
        <v>-9.2999999999999999E-2</v>
      </c>
      <c r="K65" s="18">
        <v>4.0000000000000001E-3</v>
      </c>
      <c r="L65" s="18">
        <v>1.2999999999999999E-2</v>
      </c>
      <c r="M65" s="18">
        <v>-2.1999999999999999E-2</v>
      </c>
      <c r="N65" s="18">
        <v>3.5000000000000003E-2</v>
      </c>
      <c r="O65" s="18">
        <v>-7.5999999999999998E-2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2.5000000000000001E-2</v>
      </c>
      <c r="W65" s="18">
        <v>-5.0999999999999997E-2</v>
      </c>
      <c r="X65" s="18">
        <v>0</v>
      </c>
      <c r="Y65" s="18">
        <v>1.0999999999999999E-2</v>
      </c>
      <c r="Z65" s="18">
        <v>3.0000000000000001E-3</v>
      </c>
      <c r="AA65" s="18">
        <v>0</v>
      </c>
      <c r="AB65" s="18">
        <v>0</v>
      </c>
      <c r="AC65" s="18">
        <v>0</v>
      </c>
    </row>
    <row r="66" spans="1:29" x14ac:dyDescent="0.3">
      <c r="A66" s="18">
        <v>14</v>
      </c>
      <c r="B66" s="18">
        <f t="shared" si="10"/>
        <v>15</v>
      </c>
      <c r="C66" s="18">
        <v>-8.9999999999999993E-3</v>
      </c>
      <c r="D66" s="18">
        <v>-7.0000000000000001E-3</v>
      </c>
      <c r="E66" s="18">
        <v>0</v>
      </c>
      <c r="F66" s="18">
        <v>0</v>
      </c>
      <c r="G66" s="18">
        <v>-9.3620000000000001</v>
      </c>
      <c r="H66" s="18">
        <v>-5.3999999999999999E-2</v>
      </c>
      <c r="I66" s="18">
        <v>1.274</v>
      </c>
      <c r="J66" s="18">
        <v>-0.40600000000000003</v>
      </c>
      <c r="K66" s="18">
        <v>0.28199999999999997</v>
      </c>
      <c r="L66" s="18">
        <v>-0.38800000000000001</v>
      </c>
      <c r="M66" s="18">
        <v>-0.25900000000000001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</row>
    <row r="67" spans="1:29" x14ac:dyDescent="0.3">
      <c r="A67" s="18">
        <v>15</v>
      </c>
      <c r="B67" s="18">
        <f t="shared" si="10"/>
        <v>16</v>
      </c>
      <c r="C67" s="18">
        <v>0</v>
      </c>
      <c r="D67" s="18">
        <v>1.7000000000000001E-2</v>
      </c>
      <c r="E67" s="18">
        <v>-3.0000000000000001E-3</v>
      </c>
      <c r="F67" s="21">
        <v>-9.3620000000000001</v>
      </c>
      <c r="G67" s="18">
        <v>0</v>
      </c>
      <c r="H67" s="18">
        <v>-0.34300000000000003</v>
      </c>
      <c r="I67" s="18">
        <v>0.44</v>
      </c>
      <c r="J67" s="18">
        <v>-0.313</v>
      </c>
      <c r="K67" s="18">
        <v>9.2999999999999999E-2</v>
      </c>
      <c r="L67" s="18">
        <v>6.9000000000000006E-2</v>
      </c>
      <c r="M67" s="18">
        <v>-0.23899999999999999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</row>
    <row r="68" spans="1:29" x14ac:dyDescent="0.3">
      <c r="A68" s="18">
        <v>17</v>
      </c>
      <c r="B68" s="18">
        <f t="shared" si="10"/>
        <v>18</v>
      </c>
      <c r="C68" s="18">
        <v>1.4E-2</v>
      </c>
      <c r="D68" s="18">
        <v>1.2999999999999999E-2</v>
      </c>
      <c r="E68" s="18">
        <v>1.7000000000000001E-2</v>
      </c>
      <c r="F68" s="34">
        <v>-5.3999999999999999E-2</v>
      </c>
      <c r="G68" s="34">
        <v>-0.34300000000000003</v>
      </c>
      <c r="H68" s="18">
        <v>0</v>
      </c>
      <c r="I68" s="18">
        <v>-12.858000000000001</v>
      </c>
      <c r="J68" s="18">
        <v>-12.205</v>
      </c>
      <c r="K68" s="18">
        <v>-5.6000000000000001E-2</v>
      </c>
      <c r="L68" s="18">
        <v>3.2509999999999999</v>
      </c>
      <c r="M68" s="18">
        <v>-6.7000000000000004E-2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</row>
    <row r="69" spans="1:29" x14ac:dyDescent="0.3">
      <c r="A69" s="18">
        <v>18</v>
      </c>
      <c r="B69" s="18">
        <f t="shared" si="10"/>
        <v>19</v>
      </c>
      <c r="C69" s="18">
        <v>0</v>
      </c>
      <c r="D69" s="18">
        <v>8.0000000000000002E-3</v>
      </c>
      <c r="E69" s="18">
        <v>8.9999999999999993E-3</v>
      </c>
      <c r="F69" s="34">
        <v>1.274</v>
      </c>
      <c r="G69" s="34">
        <v>0.44</v>
      </c>
      <c r="H69" s="23">
        <v>-12.858000000000001</v>
      </c>
      <c r="I69" s="18">
        <v>0</v>
      </c>
      <c r="J69" s="18">
        <v>-13.207000000000001</v>
      </c>
      <c r="K69" s="18">
        <v>-0.17799999999999999</v>
      </c>
      <c r="L69" s="18">
        <v>-0.16800000000000001</v>
      </c>
      <c r="M69" s="18">
        <v>-0.19700000000000001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</row>
    <row r="70" spans="1:29" x14ac:dyDescent="0.3">
      <c r="A70" s="18">
        <v>19</v>
      </c>
      <c r="B70" s="18">
        <f t="shared" si="10"/>
        <v>20</v>
      </c>
      <c r="C70" s="18">
        <v>0</v>
      </c>
      <c r="D70" s="18">
        <v>-8.8999999999999996E-2</v>
      </c>
      <c r="E70" s="18">
        <v>-9.2999999999999999E-2</v>
      </c>
      <c r="F70" s="34">
        <v>-0.40600000000000003</v>
      </c>
      <c r="G70" s="34">
        <v>-0.313</v>
      </c>
      <c r="H70" s="23">
        <v>-12.205</v>
      </c>
      <c r="I70" s="23">
        <v>-13.207000000000001</v>
      </c>
      <c r="J70" s="18">
        <v>0</v>
      </c>
      <c r="K70" s="18">
        <v>-0.214</v>
      </c>
      <c r="L70" s="18">
        <v>7.0999999999999994E-2</v>
      </c>
      <c r="M70" s="18">
        <v>-0.14000000000000001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</row>
    <row r="71" spans="1:29" x14ac:dyDescent="0.3">
      <c r="A71" s="18">
        <v>21</v>
      </c>
      <c r="B71" s="18">
        <f t="shared" si="10"/>
        <v>22</v>
      </c>
      <c r="C71" s="18">
        <v>0</v>
      </c>
      <c r="D71" s="18">
        <v>6.0000000000000001E-3</v>
      </c>
      <c r="E71" s="18">
        <v>4.0000000000000001E-3</v>
      </c>
      <c r="F71" s="34">
        <v>0.28199999999999997</v>
      </c>
      <c r="G71" s="34">
        <v>9.2999999999999999E-2</v>
      </c>
      <c r="H71" s="34">
        <v>-5.6000000000000001E-2</v>
      </c>
      <c r="I71" s="34">
        <v>-0.17799999999999999</v>
      </c>
      <c r="J71" s="34">
        <v>-0.214</v>
      </c>
      <c r="K71" s="18">
        <v>0</v>
      </c>
      <c r="L71" s="18">
        <v>-12.429</v>
      </c>
      <c r="M71" s="18">
        <v>-13.702999999999999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</row>
    <row r="72" spans="1:29" x14ac:dyDescent="0.3">
      <c r="A72" s="18">
        <v>22</v>
      </c>
      <c r="B72" s="18">
        <f t="shared" si="10"/>
        <v>23</v>
      </c>
      <c r="C72" s="18">
        <v>0</v>
      </c>
      <c r="D72" s="18">
        <v>0.01</v>
      </c>
      <c r="E72" s="18">
        <v>1.2999999999999999E-2</v>
      </c>
      <c r="F72" s="34">
        <v>-0.38800000000000001</v>
      </c>
      <c r="G72" s="34">
        <v>6.9000000000000006E-2</v>
      </c>
      <c r="H72" s="34">
        <v>3.2509999999999999</v>
      </c>
      <c r="I72" s="34">
        <v>-0.16800000000000001</v>
      </c>
      <c r="J72" s="34">
        <v>7.0999999999999994E-2</v>
      </c>
      <c r="K72" s="23">
        <v>-12.429</v>
      </c>
      <c r="L72" s="18">
        <v>0</v>
      </c>
      <c r="M72" s="18">
        <v>-12.952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</row>
    <row r="73" spans="1:29" x14ac:dyDescent="0.3">
      <c r="A73" s="18">
        <v>23</v>
      </c>
      <c r="B73" s="18">
        <f t="shared" si="10"/>
        <v>24</v>
      </c>
      <c r="C73" s="18">
        <v>0</v>
      </c>
      <c r="D73" s="18">
        <v>-2.4E-2</v>
      </c>
      <c r="E73" s="18">
        <v>-2.1999999999999999E-2</v>
      </c>
      <c r="F73" s="34">
        <v>-0.25900000000000001</v>
      </c>
      <c r="G73" s="34">
        <v>-0.23899999999999999</v>
      </c>
      <c r="H73" s="34">
        <v>-6.7000000000000004E-2</v>
      </c>
      <c r="I73" s="34">
        <v>-0.19700000000000001</v>
      </c>
      <c r="J73" s="34">
        <v>-0.14000000000000001</v>
      </c>
      <c r="K73" s="23">
        <v>-13.702999999999999</v>
      </c>
      <c r="L73" s="23">
        <v>-12.952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</row>
    <row r="74" spans="1:29" x14ac:dyDescent="0.3">
      <c r="A74" s="18">
        <v>27</v>
      </c>
      <c r="B74" s="18">
        <f t="shared" si="10"/>
        <v>28</v>
      </c>
      <c r="C74" s="18">
        <v>-0.24</v>
      </c>
      <c r="D74" s="18">
        <v>5.8999999999999997E-2</v>
      </c>
      <c r="E74" s="18">
        <v>3.5000000000000003E-2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5.7229999999999999</v>
      </c>
      <c r="P74" s="18">
        <v>-0.222</v>
      </c>
      <c r="Q74" s="18">
        <v>-0.39300000000000002</v>
      </c>
      <c r="R74" s="18">
        <v>-0.16600000000000001</v>
      </c>
      <c r="S74" s="18">
        <v>-0.02</v>
      </c>
      <c r="T74" s="18">
        <v>-2.8000000000000001E-2</v>
      </c>
      <c r="U74" s="18">
        <v>-2.3E-2</v>
      </c>
      <c r="V74" s="18">
        <v>-1E-3</v>
      </c>
      <c r="W74" s="18">
        <v>1E-3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</row>
    <row r="75" spans="1:29" x14ac:dyDescent="0.3">
      <c r="A75" s="18">
        <v>29</v>
      </c>
      <c r="B75" s="18">
        <f t="shared" si="10"/>
        <v>30</v>
      </c>
      <c r="C75" s="18">
        <v>-5.8000000000000003E-2</v>
      </c>
      <c r="D75" s="18">
        <v>-0.112</v>
      </c>
      <c r="E75" s="18">
        <v>-7.5999999999999998E-2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27">
        <v>5.7229999999999999</v>
      </c>
      <c r="O75" s="18">
        <v>0</v>
      </c>
      <c r="P75" s="18">
        <v>4.9619999999999997</v>
      </c>
      <c r="Q75" s="18">
        <v>3.157</v>
      </c>
      <c r="R75" s="18">
        <v>13.885999999999999</v>
      </c>
      <c r="S75" s="18">
        <v>3.1E-2</v>
      </c>
      <c r="T75" s="18">
        <v>0.10100000000000001</v>
      </c>
      <c r="U75" s="18">
        <v>0.129</v>
      </c>
      <c r="V75" s="18">
        <v>1E-3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</row>
    <row r="76" spans="1:29" x14ac:dyDescent="0.3">
      <c r="A76" s="18">
        <v>31</v>
      </c>
      <c r="B76" s="18">
        <f t="shared" si="10"/>
        <v>32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36">
        <v>-0.222</v>
      </c>
      <c r="O76" s="24">
        <v>4.9619999999999997</v>
      </c>
      <c r="P76" s="18">
        <v>0</v>
      </c>
      <c r="Q76" s="18">
        <v>-13.849</v>
      </c>
      <c r="R76" s="18">
        <v>-12.648</v>
      </c>
      <c r="S76" s="18">
        <v>8.0000000000000002E-3</v>
      </c>
      <c r="T76" s="18">
        <v>7.0000000000000007E-2</v>
      </c>
      <c r="U76" s="18">
        <v>2.4E-2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</row>
    <row r="77" spans="1:29" x14ac:dyDescent="0.3">
      <c r="A77" s="18">
        <v>32</v>
      </c>
      <c r="B77" s="18">
        <f t="shared" si="10"/>
        <v>33</v>
      </c>
      <c r="C77" s="18">
        <v>8.9999999999999993E-3</v>
      </c>
      <c r="D77" s="18">
        <v>1.2E-2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36">
        <v>-0.39300000000000002</v>
      </c>
      <c r="O77" s="24">
        <v>3.157</v>
      </c>
      <c r="P77" s="23">
        <v>-13.849</v>
      </c>
      <c r="Q77" s="18">
        <v>0</v>
      </c>
      <c r="R77" s="18">
        <v>-13.074999999999999</v>
      </c>
      <c r="S77" s="18">
        <v>-2E-3</v>
      </c>
      <c r="T77" s="18">
        <v>1.7999999999999999E-2</v>
      </c>
      <c r="U77" s="18">
        <v>4.0000000000000001E-3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</row>
    <row r="78" spans="1:29" x14ac:dyDescent="0.3">
      <c r="A78" s="18">
        <v>33</v>
      </c>
      <c r="B78" s="18">
        <f t="shared" si="10"/>
        <v>34</v>
      </c>
      <c r="C78" s="18">
        <v>-1E-3</v>
      </c>
      <c r="D78" s="18">
        <v>-1E-3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36">
        <v>-0.16600000000000001</v>
      </c>
      <c r="O78" s="24">
        <v>13.885999999999999</v>
      </c>
      <c r="P78" s="23">
        <v>-12.648</v>
      </c>
      <c r="Q78" s="23">
        <v>-13.074999999999999</v>
      </c>
      <c r="R78" s="18">
        <v>0</v>
      </c>
      <c r="S78" s="18">
        <v>3.0000000000000001E-3</v>
      </c>
      <c r="T78" s="18">
        <v>-2.1000000000000001E-2</v>
      </c>
      <c r="U78" s="18">
        <v>-2.1000000000000001E-2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</row>
    <row r="79" spans="1:29" x14ac:dyDescent="0.3">
      <c r="A79" s="18">
        <v>38</v>
      </c>
      <c r="B79" s="18">
        <f t="shared" si="10"/>
        <v>39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-0.02</v>
      </c>
      <c r="O79" s="18">
        <v>3.1E-2</v>
      </c>
      <c r="P79" s="18">
        <v>8.0000000000000002E-3</v>
      </c>
      <c r="Q79" s="18">
        <v>-2E-3</v>
      </c>
      <c r="R79" s="18">
        <v>3.0000000000000001E-3</v>
      </c>
      <c r="S79" s="18">
        <v>0</v>
      </c>
      <c r="T79" s="18">
        <v>-10.598000000000001</v>
      </c>
      <c r="U79" s="18">
        <v>-10.587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</row>
    <row r="80" spans="1:29" x14ac:dyDescent="0.3">
      <c r="A80" s="18">
        <v>39</v>
      </c>
      <c r="B80" s="18">
        <f t="shared" si="10"/>
        <v>40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-2.8000000000000001E-2</v>
      </c>
      <c r="O80" s="18">
        <v>0.10100000000000001</v>
      </c>
      <c r="P80" s="18">
        <v>7.0000000000000007E-2</v>
      </c>
      <c r="Q80" s="18">
        <v>1.7999999999999999E-2</v>
      </c>
      <c r="R80" s="18">
        <v>-2.1000000000000001E-2</v>
      </c>
      <c r="S80" s="23">
        <v>-10.598000000000001</v>
      </c>
      <c r="T80" s="18">
        <v>0</v>
      </c>
      <c r="U80" s="18">
        <v>-10.737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</row>
    <row r="81" spans="1:29" x14ac:dyDescent="0.3">
      <c r="A81" s="18">
        <v>40</v>
      </c>
      <c r="B81" s="18">
        <f t="shared" si="10"/>
        <v>41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-2.3E-2</v>
      </c>
      <c r="O81" s="18">
        <v>0.129</v>
      </c>
      <c r="P81" s="18">
        <v>2.4E-2</v>
      </c>
      <c r="Q81" s="18">
        <v>4.0000000000000001E-3</v>
      </c>
      <c r="R81" s="18">
        <v>-2.1000000000000001E-2</v>
      </c>
      <c r="S81" s="23">
        <v>-10.587</v>
      </c>
      <c r="T81" s="23">
        <v>-10.737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</row>
    <row r="82" spans="1:29" x14ac:dyDescent="0.3">
      <c r="A82" s="18">
        <v>44</v>
      </c>
      <c r="B82" s="18">
        <f t="shared" si="10"/>
        <v>45</v>
      </c>
      <c r="C82" s="18">
        <v>-0.11600000000000001</v>
      </c>
      <c r="D82" s="18">
        <v>-3.0000000000000001E-3</v>
      </c>
      <c r="E82" s="18">
        <v>2.5000000000000001E-2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-1E-3</v>
      </c>
      <c r="O82" s="18">
        <v>1E-3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3.532</v>
      </c>
      <c r="X82" s="18">
        <v>-0.23</v>
      </c>
      <c r="Y82" s="18">
        <v>-0.379</v>
      </c>
      <c r="Z82" s="18">
        <v>-0.216</v>
      </c>
      <c r="AA82" s="18">
        <v>-4.2000000000000003E-2</v>
      </c>
      <c r="AB82" s="18">
        <v>-3.3000000000000002E-2</v>
      </c>
      <c r="AC82" s="18">
        <v>-1.7999999999999999E-2</v>
      </c>
    </row>
    <row r="83" spans="1:29" x14ac:dyDescent="0.3">
      <c r="A83" s="18">
        <v>46</v>
      </c>
      <c r="B83" s="18">
        <f t="shared" si="10"/>
        <v>47</v>
      </c>
      <c r="C83" s="18">
        <v>-3.4000000000000002E-2</v>
      </c>
      <c r="D83" s="18">
        <v>-3.1E-2</v>
      </c>
      <c r="E83" s="18">
        <v>-5.0999999999999997E-2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1E-3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27">
        <v>3.532</v>
      </c>
      <c r="W83" s="18">
        <v>0</v>
      </c>
      <c r="X83" s="18">
        <v>4.9649999999999999</v>
      </c>
      <c r="Y83" s="18">
        <v>2.97</v>
      </c>
      <c r="Z83" s="18">
        <v>13.679</v>
      </c>
      <c r="AA83" s="18">
        <v>0.128</v>
      </c>
      <c r="AB83" s="18">
        <v>0.13500000000000001</v>
      </c>
      <c r="AC83" s="18">
        <v>1.4E-2</v>
      </c>
    </row>
    <row r="84" spans="1:29" x14ac:dyDescent="0.3">
      <c r="A84" s="18">
        <v>48</v>
      </c>
      <c r="B84" s="18">
        <f t="shared" si="10"/>
        <v>49</v>
      </c>
      <c r="C84" s="18">
        <v>1E-3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36">
        <v>-0.23</v>
      </c>
      <c r="W84" s="24">
        <v>4.9649999999999999</v>
      </c>
      <c r="X84" s="18">
        <v>0</v>
      </c>
      <c r="Y84" s="18">
        <v>-13.756</v>
      </c>
      <c r="Z84" s="18">
        <v>-12.475</v>
      </c>
      <c r="AA84" s="18">
        <v>0.08</v>
      </c>
      <c r="AB84" s="18">
        <v>2.5999999999999999E-2</v>
      </c>
      <c r="AC84" s="18">
        <v>4.0000000000000001E-3</v>
      </c>
    </row>
    <row r="85" spans="1:29" x14ac:dyDescent="0.3">
      <c r="A85" s="18">
        <v>49</v>
      </c>
      <c r="B85" s="18">
        <f t="shared" si="10"/>
        <v>50</v>
      </c>
      <c r="C85" s="18">
        <v>1.0999999999999999E-2</v>
      </c>
      <c r="D85" s="18">
        <v>0</v>
      </c>
      <c r="E85" s="18">
        <v>1.0999999999999999E-2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36">
        <v>-0.379</v>
      </c>
      <c r="W85" s="24">
        <v>2.97</v>
      </c>
      <c r="X85" s="23">
        <v>-13.756</v>
      </c>
      <c r="Y85" s="18">
        <v>0</v>
      </c>
      <c r="Z85" s="18">
        <v>-12.863</v>
      </c>
      <c r="AA85" s="18">
        <v>0.02</v>
      </c>
      <c r="AB85" s="18">
        <v>1.0999999999999999E-2</v>
      </c>
      <c r="AC85" s="18">
        <v>-1E-3</v>
      </c>
    </row>
    <row r="86" spans="1:29" x14ac:dyDescent="0.3">
      <c r="A86" s="18">
        <v>50</v>
      </c>
      <c r="B86" s="18">
        <f t="shared" si="10"/>
        <v>51</v>
      </c>
      <c r="C86" s="18">
        <v>1E-3</v>
      </c>
      <c r="D86" s="18">
        <v>0</v>
      </c>
      <c r="E86" s="18">
        <v>3.0000000000000001E-3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36">
        <v>-0.216</v>
      </c>
      <c r="W86" s="24">
        <v>13.679</v>
      </c>
      <c r="X86" s="23">
        <v>-12.475</v>
      </c>
      <c r="Y86" s="23">
        <v>-12.863</v>
      </c>
      <c r="Z86" s="18">
        <v>0</v>
      </c>
      <c r="AA86" s="18">
        <v>-2.3E-2</v>
      </c>
      <c r="AB86" s="18">
        <v>-0.02</v>
      </c>
      <c r="AC86" s="18">
        <v>1E-3</v>
      </c>
    </row>
    <row r="87" spans="1:29" x14ac:dyDescent="0.3">
      <c r="A87" s="18">
        <v>55</v>
      </c>
      <c r="B87" s="18">
        <f t="shared" si="10"/>
        <v>56</v>
      </c>
      <c r="C87" s="18">
        <v>1E-3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-4.2000000000000003E-2</v>
      </c>
      <c r="W87" s="18">
        <v>0.128</v>
      </c>
      <c r="X87" s="18">
        <v>0.08</v>
      </c>
      <c r="Y87" s="18">
        <v>0.02</v>
      </c>
      <c r="Z87" s="18">
        <v>-2.3E-2</v>
      </c>
      <c r="AA87" s="18">
        <v>0</v>
      </c>
      <c r="AB87" s="18">
        <v>-10.441000000000001</v>
      </c>
      <c r="AC87" s="18">
        <v>-10.464</v>
      </c>
    </row>
    <row r="88" spans="1:29" x14ac:dyDescent="0.3">
      <c r="A88" s="18">
        <v>56</v>
      </c>
      <c r="B88" s="18">
        <f t="shared" si="10"/>
        <v>57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-3.3000000000000002E-2</v>
      </c>
      <c r="W88" s="18">
        <v>0.13500000000000001</v>
      </c>
      <c r="X88" s="18">
        <v>2.5999999999999999E-2</v>
      </c>
      <c r="Y88" s="18">
        <v>1.0999999999999999E-2</v>
      </c>
      <c r="Z88" s="18">
        <v>-0.02</v>
      </c>
      <c r="AA88" s="23">
        <v>-10.441000000000001</v>
      </c>
      <c r="AB88" s="18">
        <v>0</v>
      </c>
      <c r="AC88" s="18">
        <v>-10.641</v>
      </c>
    </row>
    <row r="89" spans="1:29" x14ac:dyDescent="0.3">
      <c r="A89" s="18">
        <v>57</v>
      </c>
      <c r="B89" s="18">
        <f t="shared" si="10"/>
        <v>58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-1.7999999999999999E-2</v>
      </c>
      <c r="W89" s="18">
        <v>1.4E-2</v>
      </c>
      <c r="X89" s="18">
        <v>4.0000000000000001E-3</v>
      </c>
      <c r="Y89" s="18">
        <v>-1E-3</v>
      </c>
      <c r="Z89" s="18">
        <v>1E-3</v>
      </c>
      <c r="AA89" s="23">
        <v>-10.464</v>
      </c>
      <c r="AB89" s="23">
        <v>-10.641</v>
      </c>
      <c r="AC89" s="18">
        <v>0</v>
      </c>
    </row>
    <row r="90" spans="1:29" x14ac:dyDescent="0.3">
      <c r="B90" s="12"/>
    </row>
    <row r="91" spans="1:29" x14ac:dyDescent="0.3">
      <c r="A91" s="53" t="s">
        <v>91</v>
      </c>
      <c r="B91" s="4">
        <f>MAX(ABS(MIN(C66:E89,F74:M89,N79:R89,S82:U89,V87:Z89)),MAX(C66:E89,F74:M89,N79:R89,S82:U89,V87:Z89))</f>
        <v>0.24</v>
      </c>
    </row>
    <row r="92" spans="1:29" x14ac:dyDescent="0.3">
      <c r="K92" s="15" t="s">
        <v>35</v>
      </c>
    </row>
    <row r="94" spans="1:29" x14ac:dyDescent="0.3">
      <c r="A94" s="1" t="s">
        <v>9</v>
      </c>
      <c r="B94" s="10"/>
      <c r="C94" s="1">
        <v>59</v>
      </c>
      <c r="D94" s="1">
        <v>62</v>
      </c>
      <c r="E94" s="1">
        <v>65</v>
      </c>
      <c r="F94" s="1">
        <v>72</v>
      </c>
      <c r="G94" s="1">
        <v>73</v>
      </c>
      <c r="H94" s="1">
        <v>75</v>
      </c>
      <c r="I94" s="1">
        <v>76</v>
      </c>
      <c r="J94" s="1">
        <v>77</v>
      </c>
      <c r="K94" s="1">
        <v>79</v>
      </c>
      <c r="L94" s="1">
        <v>80</v>
      </c>
      <c r="M94" s="1">
        <v>81</v>
      </c>
      <c r="N94" s="1">
        <v>85</v>
      </c>
      <c r="O94" s="1">
        <v>87</v>
      </c>
      <c r="P94" s="1">
        <v>89</v>
      </c>
      <c r="Q94" s="1">
        <v>90</v>
      </c>
      <c r="R94" s="1">
        <v>91</v>
      </c>
      <c r="S94" s="1">
        <v>96</v>
      </c>
      <c r="T94" s="1">
        <v>97</v>
      </c>
      <c r="U94" s="1">
        <v>98</v>
      </c>
      <c r="V94" s="1">
        <v>102</v>
      </c>
      <c r="W94" s="1">
        <v>104</v>
      </c>
      <c r="X94" s="1">
        <v>106</v>
      </c>
      <c r="Y94" s="1">
        <v>107</v>
      </c>
      <c r="Z94" s="1">
        <v>108</v>
      </c>
      <c r="AA94" s="1">
        <v>113</v>
      </c>
      <c r="AB94" s="1">
        <v>114</v>
      </c>
      <c r="AC94" s="1">
        <v>115</v>
      </c>
    </row>
    <row r="95" spans="1:29" x14ac:dyDescent="0.3">
      <c r="A95" s="1"/>
      <c r="B95" s="10" t="s">
        <v>36</v>
      </c>
      <c r="C95" s="1">
        <f>C94+1</f>
        <v>60</v>
      </c>
      <c r="D95" s="1">
        <f>D94+1</f>
        <v>63</v>
      </c>
      <c r="E95" s="1">
        <f t="shared" ref="E95:AC95" si="11">E94+1</f>
        <v>66</v>
      </c>
      <c r="F95" s="1">
        <f t="shared" si="11"/>
        <v>73</v>
      </c>
      <c r="G95" s="1">
        <f t="shared" si="11"/>
        <v>74</v>
      </c>
      <c r="H95" s="1">
        <f t="shared" si="11"/>
        <v>76</v>
      </c>
      <c r="I95" s="1">
        <f t="shared" si="11"/>
        <v>77</v>
      </c>
      <c r="J95" s="1">
        <f t="shared" si="11"/>
        <v>78</v>
      </c>
      <c r="K95" s="1">
        <f t="shared" si="11"/>
        <v>80</v>
      </c>
      <c r="L95" s="1">
        <f t="shared" si="11"/>
        <v>81</v>
      </c>
      <c r="M95" s="1">
        <f t="shared" si="11"/>
        <v>82</v>
      </c>
      <c r="N95" s="1">
        <f t="shared" si="11"/>
        <v>86</v>
      </c>
      <c r="O95" s="1">
        <f t="shared" si="11"/>
        <v>88</v>
      </c>
      <c r="P95" s="1">
        <f t="shared" si="11"/>
        <v>90</v>
      </c>
      <c r="Q95" s="1">
        <f t="shared" si="11"/>
        <v>91</v>
      </c>
      <c r="R95" s="1">
        <f t="shared" si="11"/>
        <v>92</v>
      </c>
      <c r="S95" s="1">
        <f t="shared" si="11"/>
        <v>97</v>
      </c>
      <c r="T95" s="1">
        <f t="shared" si="11"/>
        <v>98</v>
      </c>
      <c r="U95" s="1">
        <f t="shared" si="11"/>
        <v>99</v>
      </c>
      <c r="V95" s="1">
        <f t="shared" si="11"/>
        <v>103</v>
      </c>
      <c r="W95" s="1">
        <f t="shared" si="11"/>
        <v>105</v>
      </c>
      <c r="X95" s="1">
        <f t="shared" si="11"/>
        <v>107</v>
      </c>
      <c r="Y95" s="1">
        <f t="shared" si="11"/>
        <v>108</v>
      </c>
      <c r="Z95" s="1">
        <f t="shared" si="11"/>
        <v>109</v>
      </c>
      <c r="AA95" s="1">
        <f t="shared" si="11"/>
        <v>114</v>
      </c>
      <c r="AB95" s="1">
        <f t="shared" si="11"/>
        <v>115</v>
      </c>
      <c r="AC95" s="1">
        <f t="shared" si="11"/>
        <v>116</v>
      </c>
    </row>
    <row r="96" spans="1:29" x14ac:dyDescent="0.3">
      <c r="A96" s="1">
        <v>59</v>
      </c>
      <c r="B96" s="10">
        <f t="shared" ref="B96:B122" si="12">A96+1</f>
        <v>60</v>
      </c>
      <c r="C96" s="1">
        <v>0</v>
      </c>
      <c r="D96" s="1">
        <v>0.54500000000000004</v>
      </c>
      <c r="E96" s="1">
        <v>1.125</v>
      </c>
      <c r="F96" s="1">
        <v>0</v>
      </c>
      <c r="G96" s="1">
        <v>6.0000000000000001E-3</v>
      </c>
      <c r="H96" s="1">
        <v>0</v>
      </c>
      <c r="I96" s="1">
        <v>0</v>
      </c>
      <c r="J96" s="1">
        <v>0</v>
      </c>
      <c r="K96" s="1">
        <v>1.6E-2</v>
      </c>
      <c r="L96" s="1">
        <v>0</v>
      </c>
      <c r="M96" s="1">
        <v>0</v>
      </c>
      <c r="N96" s="1">
        <v>2.9000000000000001E-2</v>
      </c>
      <c r="O96" s="1">
        <v>-1.4E-2</v>
      </c>
      <c r="P96" s="1">
        <v>5.0000000000000001E-3</v>
      </c>
      <c r="Q96" s="1">
        <v>1E-3</v>
      </c>
      <c r="R96" s="1">
        <v>4.0000000000000001E-3</v>
      </c>
      <c r="S96" s="1">
        <v>1E-3</v>
      </c>
      <c r="T96" s="1">
        <v>1E-3</v>
      </c>
      <c r="U96" s="1">
        <v>0</v>
      </c>
      <c r="V96" s="1">
        <v>-0.27300000000000002</v>
      </c>
      <c r="W96" s="1">
        <v>-4.1000000000000002E-2</v>
      </c>
      <c r="X96" s="1">
        <v>0</v>
      </c>
      <c r="Y96" s="1">
        <v>5.0000000000000001E-3</v>
      </c>
      <c r="Z96" s="1">
        <v>-2E-3</v>
      </c>
      <c r="AA96" s="1">
        <v>0</v>
      </c>
      <c r="AB96" s="1">
        <v>1E-3</v>
      </c>
      <c r="AC96" s="1">
        <v>0</v>
      </c>
    </row>
    <row r="97" spans="1:29" x14ac:dyDescent="0.3">
      <c r="A97" s="1">
        <v>62</v>
      </c>
      <c r="B97" s="10">
        <f t="shared" si="12"/>
        <v>63</v>
      </c>
      <c r="C97" s="29">
        <v>0.54500000000000004</v>
      </c>
      <c r="D97" s="1">
        <v>0</v>
      </c>
      <c r="E97" s="1">
        <v>0.82399999999999995</v>
      </c>
      <c r="F97" s="1">
        <v>-1.0999999999999999E-2</v>
      </c>
      <c r="G97" s="1">
        <v>1.0999999999999999E-2</v>
      </c>
      <c r="H97" s="1">
        <v>4.0000000000000001E-3</v>
      </c>
      <c r="I97" s="1">
        <v>-0.04</v>
      </c>
      <c r="J97" s="1">
        <v>1.6E-2</v>
      </c>
      <c r="K97" s="1">
        <v>1.7999999999999999E-2</v>
      </c>
      <c r="L97" s="1">
        <v>-8.1000000000000003E-2</v>
      </c>
      <c r="M97" s="1">
        <v>8.9999999999999993E-3</v>
      </c>
      <c r="N97" s="1">
        <v>-0.20699999999999999</v>
      </c>
      <c r="O97" s="1">
        <v>4.1000000000000002E-2</v>
      </c>
      <c r="P97" s="1">
        <v>1E-3</v>
      </c>
      <c r="Q97" s="1">
        <v>-3.0000000000000001E-3</v>
      </c>
      <c r="R97" s="1">
        <v>1E-3</v>
      </c>
      <c r="S97" s="1">
        <v>0</v>
      </c>
      <c r="T97" s="1">
        <v>0</v>
      </c>
      <c r="U97" s="1">
        <v>0</v>
      </c>
      <c r="V97" s="1">
        <v>4.1000000000000002E-2</v>
      </c>
      <c r="W97" s="1">
        <v>-7.4999999999999997E-2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</row>
    <row r="98" spans="1:29" x14ac:dyDescent="0.3">
      <c r="A98" s="1">
        <v>65</v>
      </c>
      <c r="B98" s="10">
        <f t="shared" si="12"/>
        <v>66</v>
      </c>
      <c r="C98" s="29">
        <v>1.125</v>
      </c>
      <c r="D98" s="31">
        <v>0.82399999999999995</v>
      </c>
      <c r="E98" s="1">
        <v>0</v>
      </c>
      <c r="F98" s="1">
        <v>2E-3</v>
      </c>
      <c r="G98" s="1">
        <v>2E-3</v>
      </c>
      <c r="H98" s="1">
        <v>8.0000000000000002E-3</v>
      </c>
      <c r="I98" s="1">
        <v>-3.6999999999999998E-2</v>
      </c>
      <c r="J98" s="1">
        <v>1.0999999999999999E-2</v>
      </c>
      <c r="K98" s="1">
        <v>1.6E-2</v>
      </c>
      <c r="L98" s="1">
        <v>-8.4000000000000005E-2</v>
      </c>
      <c r="M98" s="1">
        <v>8.9999999999999993E-3</v>
      </c>
      <c r="N98" s="1">
        <v>2E-3</v>
      </c>
      <c r="O98" s="1">
        <v>-4.0000000000000001E-3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7.0999999999999994E-2</v>
      </c>
      <c r="W98" s="1">
        <v>-0.104</v>
      </c>
      <c r="X98" s="1">
        <v>2E-3</v>
      </c>
      <c r="Y98" s="1">
        <v>8.9999999999999993E-3</v>
      </c>
      <c r="Z98" s="1">
        <v>-1E-3</v>
      </c>
      <c r="AA98" s="1">
        <v>-1E-3</v>
      </c>
      <c r="AB98" s="1">
        <v>0</v>
      </c>
      <c r="AC98" s="1">
        <v>0</v>
      </c>
    </row>
    <row r="99" spans="1:29" x14ac:dyDescent="0.3">
      <c r="A99" s="1">
        <v>72</v>
      </c>
      <c r="B99" s="10">
        <f t="shared" si="12"/>
        <v>73</v>
      </c>
      <c r="C99" s="1">
        <v>0</v>
      </c>
      <c r="D99" s="1">
        <v>-1.0999999999999999E-2</v>
      </c>
      <c r="E99" s="1">
        <v>2E-3</v>
      </c>
      <c r="F99" s="1">
        <v>0</v>
      </c>
      <c r="G99" s="1">
        <v>-9.1950000000000003</v>
      </c>
      <c r="H99" s="1">
        <v>-1E-3</v>
      </c>
      <c r="I99" s="1">
        <v>-0.22600000000000001</v>
      </c>
      <c r="J99" s="1">
        <v>5.5E-2</v>
      </c>
      <c r="K99" s="1">
        <v>-0.31</v>
      </c>
      <c r="L99" s="1">
        <v>-0.28799999999999998</v>
      </c>
      <c r="M99" s="1">
        <v>0.52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</row>
    <row r="100" spans="1:29" x14ac:dyDescent="0.3">
      <c r="A100" s="1">
        <v>73</v>
      </c>
      <c r="B100" s="10">
        <f t="shared" si="12"/>
        <v>74</v>
      </c>
      <c r="C100" s="1">
        <v>6.0000000000000001E-3</v>
      </c>
      <c r="D100" s="1">
        <v>1.0999999999999999E-2</v>
      </c>
      <c r="E100" s="1">
        <v>2E-3</v>
      </c>
      <c r="F100" s="20">
        <v>-9.1950000000000003</v>
      </c>
      <c r="G100" s="1">
        <v>0</v>
      </c>
      <c r="H100" s="1">
        <v>0.21099999999999999</v>
      </c>
      <c r="I100" s="1">
        <v>-0.246</v>
      </c>
      <c r="J100" s="1">
        <v>-0.40200000000000002</v>
      </c>
      <c r="K100" s="1">
        <v>-0.02</v>
      </c>
      <c r="L100" s="1">
        <v>-0.41299999999999998</v>
      </c>
      <c r="M100" s="1">
        <v>1.4450000000000001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</row>
    <row r="101" spans="1:29" x14ac:dyDescent="0.3">
      <c r="A101" s="1">
        <v>75</v>
      </c>
      <c r="B101" s="10">
        <f t="shared" si="12"/>
        <v>76</v>
      </c>
      <c r="C101" s="1">
        <v>0</v>
      </c>
      <c r="D101" s="1">
        <v>4.0000000000000001E-3</v>
      </c>
      <c r="E101" s="1">
        <v>8.0000000000000002E-3</v>
      </c>
      <c r="F101" s="33">
        <v>-1E-3</v>
      </c>
      <c r="G101" s="33">
        <v>0.21099999999999999</v>
      </c>
      <c r="H101" s="1">
        <v>0</v>
      </c>
      <c r="I101" s="1">
        <v>-13.276999999999999</v>
      </c>
      <c r="J101" s="1">
        <v>-12.355</v>
      </c>
      <c r="K101" s="1">
        <v>-2.1000000000000001E-2</v>
      </c>
      <c r="L101" s="1">
        <v>-0.216</v>
      </c>
      <c r="M101" s="1">
        <v>-0.183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</row>
    <row r="102" spans="1:29" x14ac:dyDescent="0.3">
      <c r="A102" s="1">
        <v>76</v>
      </c>
      <c r="B102" s="10">
        <f t="shared" si="12"/>
        <v>77</v>
      </c>
      <c r="C102" s="1">
        <v>0</v>
      </c>
      <c r="D102" s="1">
        <v>-0.04</v>
      </c>
      <c r="E102" s="1">
        <v>-3.6999999999999998E-2</v>
      </c>
      <c r="F102" s="33">
        <v>-0.22600000000000001</v>
      </c>
      <c r="G102" s="33">
        <v>-0.246</v>
      </c>
      <c r="H102" s="16">
        <v>-13.276999999999999</v>
      </c>
      <c r="I102" s="1">
        <v>0</v>
      </c>
      <c r="J102" s="1">
        <v>-12.462999999999999</v>
      </c>
      <c r="K102" s="1">
        <v>-9.4E-2</v>
      </c>
      <c r="L102" s="1">
        <v>-0.14899999999999999</v>
      </c>
      <c r="M102" s="1">
        <v>-0.185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</row>
    <row r="103" spans="1:29" x14ac:dyDescent="0.3">
      <c r="A103" s="1">
        <v>77</v>
      </c>
      <c r="B103" s="10">
        <f t="shared" si="12"/>
        <v>78</v>
      </c>
      <c r="C103" s="1">
        <v>0</v>
      </c>
      <c r="D103" s="1">
        <v>1.6E-2</v>
      </c>
      <c r="E103" s="1">
        <v>1.0999999999999999E-2</v>
      </c>
      <c r="F103" s="33">
        <v>5.5E-2</v>
      </c>
      <c r="G103" s="33">
        <v>-0.40200000000000002</v>
      </c>
      <c r="H103" s="16">
        <v>-12.355</v>
      </c>
      <c r="I103" s="16">
        <v>-12.462999999999999</v>
      </c>
      <c r="J103" s="1">
        <v>0</v>
      </c>
      <c r="K103" s="1">
        <v>3.1480000000000001</v>
      </c>
      <c r="L103" s="1">
        <v>0.111</v>
      </c>
      <c r="M103" s="1">
        <v>-0.23100000000000001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</row>
    <row r="104" spans="1:29" x14ac:dyDescent="0.3">
      <c r="A104" s="1">
        <v>79</v>
      </c>
      <c r="B104" s="10">
        <f t="shared" si="12"/>
        <v>80</v>
      </c>
      <c r="C104" s="1">
        <v>1.6E-2</v>
      </c>
      <c r="D104" s="1">
        <v>1.7999999999999999E-2</v>
      </c>
      <c r="E104" s="1">
        <v>1.6E-2</v>
      </c>
      <c r="F104" s="33">
        <v>-0.31</v>
      </c>
      <c r="G104" s="33">
        <v>-0.02</v>
      </c>
      <c r="H104" s="33">
        <v>-2.1000000000000001E-2</v>
      </c>
      <c r="I104" s="33">
        <v>-9.4E-2</v>
      </c>
      <c r="J104" s="33">
        <v>3.1480000000000001</v>
      </c>
      <c r="K104" s="1">
        <v>0</v>
      </c>
      <c r="L104" s="1">
        <v>-12.702</v>
      </c>
      <c r="M104" s="1">
        <v>-12.768000000000001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</row>
    <row r="105" spans="1:29" x14ac:dyDescent="0.3">
      <c r="A105" s="1">
        <v>80</v>
      </c>
      <c r="B105" s="10">
        <f t="shared" si="12"/>
        <v>81</v>
      </c>
      <c r="C105" s="1">
        <v>0</v>
      </c>
      <c r="D105" s="1">
        <v>-8.1000000000000003E-2</v>
      </c>
      <c r="E105" s="1">
        <v>-8.4000000000000005E-2</v>
      </c>
      <c r="F105" s="33">
        <v>-0.28799999999999998</v>
      </c>
      <c r="G105" s="33">
        <v>-0.41299999999999998</v>
      </c>
      <c r="H105" s="33">
        <v>-0.216</v>
      </c>
      <c r="I105" s="33">
        <v>-0.14899999999999999</v>
      </c>
      <c r="J105" s="33">
        <v>0.111</v>
      </c>
      <c r="K105" s="16">
        <v>-12.702</v>
      </c>
      <c r="L105" s="1">
        <v>0</v>
      </c>
      <c r="M105" s="1">
        <v>-13.164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</row>
    <row r="106" spans="1:29" x14ac:dyDescent="0.3">
      <c r="A106" s="1">
        <v>81</v>
      </c>
      <c r="B106" s="10">
        <f t="shared" si="12"/>
        <v>82</v>
      </c>
      <c r="C106" s="1">
        <v>0</v>
      </c>
      <c r="D106" s="1">
        <v>8.9999999999999993E-3</v>
      </c>
      <c r="E106" s="1">
        <v>8.9999999999999993E-3</v>
      </c>
      <c r="F106" s="33">
        <v>0.52</v>
      </c>
      <c r="G106" s="33">
        <v>1.4450000000000001</v>
      </c>
      <c r="H106" s="33">
        <v>-0.183</v>
      </c>
      <c r="I106" s="33">
        <v>-0.185</v>
      </c>
      <c r="J106" s="33">
        <v>-0.23100000000000001</v>
      </c>
      <c r="K106" s="16">
        <v>-12.768000000000001</v>
      </c>
      <c r="L106" s="16">
        <v>-13.164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</row>
    <row r="107" spans="1:29" x14ac:dyDescent="0.3">
      <c r="A107" s="1">
        <v>85</v>
      </c>
      <c r="B107" s="10">
        <f t="shared" si="12"/>
        <v>86</v>
      </c>
      <c r="C107" s="1">
        <v>2.9000000000000001E-2</v>
      </c>
      <c r="D107" s="1">
        <v>-0.20699999999999999</v>
      </c>
      <c r="E107" s="1">
        <v>2E-3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10.426</v>
      </c>
      <c r="P107" s="1">
        <v>-0.159</v>
      </c>
      <c r="Q107" s="1">
        <v>-0.437</v>
      </c>
      <c r="R107" s="1">
        <v>-0.129</v>
      </c>
      <c r="S107" s="1">
        <v>-8.9999999999999993E-3</v>
      </c>
      <c r="T107" s="1">
        <v>-7.0000000000000001E-3</v>
      </c>
      <c r="U107" s="1">
        <v>-1E-3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</row>
    <row r="108" spans="1:29" x14ac:dyDescent="0.3">
      <c r="A108" s="1">
        <v>87</v>
      </c>
      <c r="B108" s="10">
        <f t="shared" si="12"/>
        <v>88</v>
      </c>
      <c r="C108" s="1">
        <v>-1.4E-2</v>
      </c>
      <c r="D108" s="1">
        <v>4.1000000000000002E-2</v>
      </c>
      <c r="E108" s="1">
        <v>-4.0000000000000001E-3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26">
        <v>10.426</v>
      </c>
      <c r="O108" s="1">
        <v>0</v>
      </c>
      <c r="P108" s="1">
        <v>3.8039999999999998</v>
      </c>
      <c r="Q108" s="1">
        <v>3.1930000000000001</v>
      </c>
      <c r="R108" s="1">
        <v>13.792999999999999</v>
      </c>
      <c r="S108" s="1">
        <v>7.0000000000000001E-3</v>
      </c>
      <c r="T108" s="1">
        <v>-2E-3</v>
      </c>
      <c r="U108" s="1">
        <v>4.5999999999999999E-2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</row>
    <row r="109" spans="1:29" x14ac:dyDescent="0.3">
      <c r="A109" s="1">
        <v>89</v>
      </c>
      <c r="B109" s="10">
        <f t="shared" si="12"/>
        <v>90</v>
      </c>
      <c r="C109" s="1">
        <v>5.0000000000000001E-3</v>
      </c>
      <c r="D109" s="1">
        <v>1E-3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32">
        <v>-0.159</v>
      </c>
      <c r="O109" s="25">
        <v>3.8039999999999998</v>
      </c>
      <c r="P109" s="1">
        <v>0</v>
      </c>
      <c r="Q109" s="1">
        <v>-13.433</v>
      </c>
      <c r="R109" s="1">
        <v>-11.612</v>
      </c>
      <c r="S109" s="1">
        <v>-2.1999999999999999E-2</v>
      </c>
      <c r="T109" s="1">
        <v>-0.03</v>
      </c>
      <c r="U109" s="1">
        <v>3.7999999999999999E-2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</row>
    <row r="110" spans="1:29" x14ac:dyDescent="0.3">
      <c r="A110" s="1">
        <v>90</v>
      </c>
      <c r="B110" s="10">
        <f t="shared" si="12"/>
        <v>91</v>
      </c>
      <c r="C110" s="1">
        <v>1E-3</v>
      </c>
      <c r="D110" s="1">
        <v>-3.0000000000000001E-3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32">
        <v>-0.437</v>
      </c>
      <c r="O110" s="25">
        <v>3.1930000000000001</v>
      </c>
      <c r="P110" s="16">
        <v>-13.433</v>
      </c>
      <c r="Q110" s="1">
        <v>0</v>
      </c>
      <c r="R110" s="1">
        <v>-13.629</v>
      </c>
      <c r="S110" s="1">
        <v>1E-3</v>
      </c>
      <c r="T110" s="1">
        <v>-1.6E-2</v>
      </c>
      <c r="U110" s="1">
        <v>-5.0000000000000001E-3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</row>
    <row r="111" spans="1:29" x14ac:dyDescent="0.3">
      <c r="A111" s="1">
        <v>91</v>
      </c>
      <c r="B111" s="10">
        <f t="shared" si="12"/>
        <v>92</v>
      </c>
      <c r="C111" s="1">
        <v>4.0000000000000001E-3</v>
      </c>
      <c r="D111" s="1">
        <v>1E-3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32">
        <v>-0.129</v>
      </c>
      <c r="O111" s="25">
        <v>13.792999999999999</v>
      </c>
      <c r="P111" s="16">
        <v>-11.612</v>
      </c>
      <c r="Q111" s="16">
        <v>-13.629</v>
      </c>
      <c r="R111" s="1">
        <v>0</v>
      </c>
      <c r="S111" s="1">
        <v>-6.0000000000000001E-3</v>
      </c>
      <c r="T111" s="1">
        <v>-5.0000000000000001E-3</v>
      </c>
      <c r="U111" s="1">
        <v>1.7999999999999999E-2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</row>
    <row r="112" spans="1:29" x14ac:dyDescent="0.3">
      <c r="A112" s="1">
        <v>96</v>
      </c>
      <c r="B112" s="10">
        <f t="shared" si="12"/>
        <v>97</v>
      </c>
      <c r="C112" s="1">
        <v>1E-3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-8.9999999999999993E-3</v>
      </c>
      <c r="O112" s="1">
        <v>7.0000000000000001E-3</v>
      </c>
      <c r="P112" s="1">
        <v>-2.1999999999999999E-2</v>
      </c>
      <c r="Q112" s="1">
        <v>1E-3</v>
      </c>
      <c r="R112" s="1">
        <v>-6.0000000000000001E-3</v>
      </c>
      <c r="S112" s="1">
        <v>0</v>
      </c>
      <c r="T112" s="1">
        <v>-10.519</v>
      </c>
      <c r="U112" s="1">
        <v>-10.547000000000001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</row>
    <row r="113" spans="1:29" x14ac:dyDescent="0.3">
      <c r="A113" s="1">
        <v>97</v>
      </c>
      <c r="B113" s="10">
        <f t="shared" si="12"/>
        <v>98</v>
      </c>
      <c r="C113" s="1">
        <v>1E-3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-7.0000000000000001E-3</v>
      </c>
      <c r="O113" s="1">
        <v>-2E-3</v>
      </c>
      <c r="P113" s="1">
        <v>-0.03</v>
      </c>
      <c r="Q113" s="1">
        <v>-1.6E-2</v>
      </c>
      <c r="R113" s="1">
        <v>-5.0000000000000001E-3</v>
      </c>
      <c r="S113" s="16">
        <v>-10.519</v>
      </c>
      <c r="T113" s="1">
        <v>0</v>
      </c>
      <c r="U113" s="1">
        <v>-10.576000000000001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</row>
    <row r="114" spans="1:29" x14ac:dyDescent="0.3">
      <c r="A114" s="1">
        <v>98</v>
      </c>
      <c r="B114" s="10">
        <f t="shared" si="12"/>
        <v>99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-1E-3</v>
      </c>
      <c r="O114" s="1">
        <v>4.5999999999999999E-2</v>
      </c>
      <c r="P114" s="1">
        <v>3.7999999999999999E-2</v>
      </c>
      <c r="Q114" s="1">
        <v>-5.0000000000000001E-3</v>
      </c>
      <c r="R114" s="1">
        <v>1.7999999999999999E-2</v>
      </c>
      <c r="S114" s="16">
        <v>-10.547000000000001</v>
      </c>
      <c r="T114" s="16">
        <v>-10.576000000000001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</row>
    <row r="115" spans="1:29" x14ac:dyDescent="0.3">
      <c r="A115" s="1">
        <v>102</v>
      </c>
      <c r="B115" s="10">
        <f t="shared" si="12"/>
        <v>103</v>
      </c>
      <c r="C115" s="1">
        <v>-0.27300000000000002</v>
      </c>
      <c r="D115" s="1">
        <v>4.1000000000000002E-2</v>
      </c>
      <c r="E115" s="1">
        <v>7.0999999999999994E-2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6.2389999999999999</v>
      </c>
      <c r="X115" s="1">
        <v>-0.214</v>
      </c>
      <c r="Y115" s="1">
        <v>-0.376</v>
      </c>
      <c r="Z115" s="1">
        <v>-0.17899999999999999</v>
      </c>
      <c r="AA115" s="1">
        <v>-1.7999999999999999E-2</v>
      </c>
      <c r="AB115" s="1">
        <v>-0.02</v>
      </c>
      <c r="AC115" s="1">
        <v>-2.1000000000000001E-2</v>
      </c>
    </row>
    <row r="116" spans="1:29" x14ac:dyDescent="0.3">
      <c r="A116" s="1">
        <v>104</v>
      </c>
      <c r="B116" s="10">
        <f t="shared" si="12"/>
        <v>105</v>
      </c>
      <c r="C116" s="1">
        <v>-4.1000000000000002E-2</v>
      </c>
      <c r="D116" s="1">
        <v>-7.4999999999999997E-2</v>
      </c>
      <c r="E116" s="1">
        <v>-0.104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26">
        <v>6.2389999999999999</v>
      </c>
      <c r="W116" s="1">
        <v>0</v>
      </c>
      <c r="X116" s="1">
        <v>5.4160000000000004</v>
      </c>
      <c r="Y116" s="1">
        <v>3.093</v>
      </c>
      <c r="Z116" s="1">
        <v>13.97</v>
      </c>
      <c r="AA116" s="1">
        <v>4.0000000000000001E-3</v>
      </c>
      <c r="AB116" s="1">
        <v>0.23</v>
      </c>
      <c r="AC116" s="1">
        <v>0.18099999999999999</v>
      </c>
    </row>
    <row r="117" spans="1:29" x14ac:dyDescent="0.3">
      <c r="A117" s="1">
        <v>106</v>
      </c>
      <c r="B117" s="10">
        <f t="shared" si="12"/>
        <v>107</v>
      </c>
      <c r="C117" s="1">
        <v>0</v>
      </c>
      <c r="D117" s="1">
        <v>0</v>
      </c>
      <c r="E117" s="1">
        <v>2E-3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32">
        <v>-0.214</v>
      </c>
      <c r="W117" s="25">
        <v>5.4160000000000004</v>
      </c>
      <c r="X117" s="1">
        <v>0</v>
      </c>
      <c r="Y117" s="1">
        <v>-13.973000000000001</v>
      </c>
      <c r="Z117" s="1">
        <v>-12.82</v>
      </c>
      <c r="AA117" s="1">
        <v>-8.9999999999999993E-3</v>
      </c>
      <c r="AB117" s="1">
        <v>0.111</v>
      </c>
      <c r="AC117" s="1">
        <v>2.9000000000000001E-2</v>
      </c>
    </row>
    <row r="118" spans="1:29" x14ac:dyDescent="0.3">
      <c r="A118" s="1">
        <v>107</v>
      </c>
      <c r="B118" s="10">
        <f t="shared" si="12"/>
        <v>108</v>
      </c>
      <c r="C118" s="1">
        <v>5.0000000000000001E-3</v>
      </c>
      <c r="D118" s="1">
        <v>0</v>
      </c>
      <c r="E118" s="1">
        <v>8.9999999999999993E-3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32">
        <v>-0.376</v>
      </c>
      <c r="W118" s="25">
        <v>3.093</v>
      </c>
      <c r="X118" s="16">
        <v>-13.973000000000001</v>
      </c>
      <c r="Y118" s="1">
        <v>0</v>
      </c>
      <c r="Z118" s="1">
        <v>-13.031000000000001</v>
      </c>
      <c r="AA118" s="1">
        <v>-1E-3</v>
      </c>
      <c r="AB118" s="1">
        <v>1.7999999999999999E-2</v>
      </c>
      <c r="AC118" s="1">
        <v>1.4E-2</v>
      </c>
    </row>
    <row r="119" spans="1:29" x14ac:dyDescent="0.3">
      <c r="A119" s="1">
        <v>108</v>
      </c>
      <c r="B119" s="10">
        <f t="shared" si="12"/>
        <v>109</v>
      </c>
      <c r="C119" s="1">
        <v>-2E-3</v>
      </c>
      <c r="D119" s="1">
        <v>0</v>
      </c>
      <c r="E119" s="1">
        <v>-1E-3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32">
        <v>-0.17899999999999999</v>
      </c>
      <c r="W119" s="25">
        <v>13.97</v>
      </c>
      <c r="X119" s="16">
        <v>-12.82</v>
      </c>
      <c r="Y119" s="16">
        <v>-13.031000000000001</v>
      </c>
      <c r="Z119" s="1">
        <v>0</v>
      </c>
      <c r="AA119" s="1">
        <v>1E-3</v>
      </c>
      <c r="AB119" s="1">
        <v>-2.9000000000000001E-2</v>
      </c>
      <c r="AC119" s="1">
        <v>-1.9E-2</v>
      </c>
    </row>
    <row r="120" spans="1:29" x14ac:dyDescent="0.3">
      <c r="A120" s="1">
        <v>113</v>
      </c>
      <c r="B120" s="10">
        <f t="shared" si="12"/>
        <v>114</v>
      </c>
      <c r="C120" s="1">
        <v>0</v>
      </c>
      <c r="D120" s="1">
        <v>0</v>
      </c>
      <c r="E120" s="1">
        <v>-1E-3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-1.7999999999999999E-2</v>
      </c>
      <c r="W120" s="1">
        <v>4.0000000000000001E-3</v>
      </c>
      <c r="X120" s="1">
        <v>-8.9999999999999993E-3</v>
      </c>
      <c r="Y120" s="1">
        <v>-1E-3</v>
      </c>
      <c r="Z120" s="1">
        <v>1E-3</v>
      </c>
      <c r="AA120" s="1">
        <v>0</v>
      </c>
      <c r="AB120" s="1">
        <v>-10.634</v>
      </c>
      <c r="AC120" s="1">
        <v>-10.55</v>
      </c>
    </row>
    <row r="121" spans="1:29" x14ac:dyDescent="0.3">
      <c r="A121" s="1">
        <v>114</v>
      </c>
      <c r="B121" s="10">
        <f t="shared" si="12"/>
        <v>115</v>
      </c>
      <c r="C121" s="1">
        <v>1E-3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-0.02</v>
      </c>
      <c r="W121" s="1">
        <v>0.23</v>
      </c>
      <c r="X121" s="1">
        <v>0.111</v>
      </c>
      <c r="Y121" s="1">
        <v>1.7999999999999999E-2</v>
      </c>
      <c r="Z121" s="1">
        <v>-2.9000000000000001E-2</v>
      </c>
      <c r="AA121" s="16">
        <v>-10.634</v>
      </c>
      <c r="AB121" s="1">
        <v>0</v>
      </c>
      <c r="AC121" s="1">
        <v>-11.051</v>
      </c>
    </row>
    <row r="122" spans="1:29" x14ac:dyDescent="0.3">
      <c r="A122" s="1">
        <v>115</v>
      </c>
      <c r="B122" s="10">
        <f t="shared" si="12"/>
        <v>116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-2.1000000000000001E-2</v>
      </c>
      <c r="W122" s="1">
        <v>0.18099999999999999</v>
      </c>
      <c r="X122" s="1">
        <v>2.9000000000000001E-2</v>
      </c>
      <c r="Y122" s="1">
        <v>1.4E-2</v>
      </c>
      <c r="Z122" s="1">
        <v>-1.9E-2</v>
      </c>
      <c r="AA122" s="16">
        <v>-10.55</v>
      </c>
      <c r="AB122" s="16">
        <v>-11.051</v>
      </c>
      <c r="AC122" s="1">
        <v>0</v>
      </c>
    </row>
    <row r="123" spans="1:29" x14ac:dyDescent="0.3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53" t="s">
        <v>91</v>
      </c>
      <c r="B124" s="4">
        <f>MAX(ABS(MIN(C99:E122,F107:M122,N112:R122,S115:U122,V120:Z122)),MAX(C99:E122,F107:M122,N112:R122,S115:U122,V120:Z122))</f>
        <v>0.27300000000000002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K125" s="15" t="s">
        <v>37</v>
      </c>
    </row>
    <row r="127" spans="1:29" x14ac:dyDescent="0.3">
      <c r="A127" s="1" t="s">
        <v>9</v>
      </c>
      <c r="B127" s="10"/>
      <c r="C127" s="1">
        <v>1</v>
      </c>
      <c r="D127" s="1">
        <v>4</v>
      </c>
      <c r="E127" s="1">
        <v>7</v>
      </c>
      <c r="F127" s="1">
        <v>14</v>
      </c>
      <c r="G127" s="1">
        <v>15</v>
      </c>
      <c r="H127" s="1">
        <v>17</v>
      </c>
      <c r="I127" s="1">
        <v>18</v>
      </c>
      <c r="J127" s="1">
        <v>19</v>
      </c>
      <c r="K127" s="1">
        <v>21</v>
      </c>
      <c r="L127" s="1">
        <v>22</v>
      </c>
      <c r="M127" s="1">
        <v>23</v>
      </c>
      <c r="N127" s="1">
        <v>27</v>
      </c>
      <c r="O127" s="1">
        <v>29</v>
      </c>
      <c r="P127" s="1">
        <v>31</v>
      </c>
      <c r="Q127" s="1">
        <v>32</v>
      </c>
      <c r="R127" s="1">
        <v>33</v>
      </c>
      <c r="S127" s="1">
        <v>38</v>
      </c>
      <c r="T127" s="1">
        <v>39</v>
      </c>
      <c r="U127" s="1">
        <v>40</v>
      </c>
      <c r="V127" s="1">
        <v>44</v>
      </c>
      <c r="W127" s="1">
        <v>46</v>
      </c>
      <c r="X127" s="1">
        <v>48</v>
      </c>
      <c r="Y127" s="1">
        <v>49</v>
      </c>
      <c r="Z127" s="1">
        <v>50</v>
      </c>
      <c r="AA127" s="1">
        <v>55</v>
      </c>
      <c r="AB127" s="1">
        <v>56</v>
      </c>
      <c r="AC127" s="1">
        <v>57</v>
      </c>
    </row>
    <row r="128" spans="1:29" x14ac:dyDescent="0.3">
      <c r="A128" s="1"/>
      <c r="B128" s="10" t="s">
        <v>36</v>
      </c>
      <c r="C128" s="1">
        <f>C127+1</f>
        <v>2</v>
      </c>
      <c r="D128" s="1">
        <f>D127+1</f>
        <v>5</v>
      </c>
      <c r="E128" s="1">
        <f t="shared" ref="E128:AC128" si="13">E127+1</f>
        <v>8</v>
      </c>
      <c r="F128" s="1">
        <f t="shared" si="13"/>
        <v>15</v>
      </c>
      <c r="G128" s="1">
        <f t="shared" si="13"/>
        <v>16</v>
      </c>
      <c r="H128" s="1">
        <f t="shared" si="13"/>
        <v>18</v>
      </c>
      <c r="I128" s="1">
        <f t="shared" si="13"/>
        <v>19</v>
      </c>
      <c r="J128" s="1">
        <f t="shared" si="13"/>
        <v>20</v>
      </c>
      <c r="K128" s="1">
        <f t="shared" si="13"/>
        <v>22</v>
      </c>
      <c r="L128" s="1">
        <f t="shared" si="13"/>
        <v>23</v>
      </c>
      <c r="M128" s="1">
        <f t="shared" si="13"/>
        <v>24</v>
      </c>
      <c r="N128" s="1">
        <f t="shared" si="13"/>
        <v>28</v>
      </c>
      <c r="O128" s="1">
        <f t="shared" si="13"/>
        <v>30</v>
      </c>
      <c r="P128" s="1">
        <f t="shared" si="13"/>
        <v>32</v>
      </c>
      <c r="Q128" s="1">
        <f t="shared" si="13"/>
        <v>33</v>
      </c>
      <c r="R128" s="1">
        <f t="shared" si="13"/>
        <v>34</v>
      </c>
      <c r="S128" s="1">
        <f t="shared" si="13"/>
        <v>39</v>
      </c>
      <c r="T128" s="1">
        <f t="shared" si="13"/>
        <v>40</v>
      </c>
      <c r="U128" s="1">
        <f t="shared" si="13"/>
        <v>41</v>
      </c>
      <c r="V128" s="1">
        <f t="shared" si="13"/>
        <v>45</v>
      </c>
      <c r="W128" s="1">
        <f t="shared" si="13"/>
        <v>47</v>
      </c>
      <c r="X128" s="1">
        <f t="shared" si="13"/>
        <v>49</v>
      </c>
      <c r="Y128" s="1">
        <f t="shared" si="13"/>
        <v>50</v>
      </c>
      <c r="Z128" s="1">
        <f t="shared" si="13"/>
        <v>51</v>
      </c>
      <c r="AA128" s="1">
        <f t="shared" si="13"/>
        <v>56</v>
      </c>
      <c r="AB128" s="1">
        <f t="shared" si="13"/>
        <v>57</v>
      </c>
      <c r="AC128" s="1">
        <f t="shared" si="13"/>
        <v>58</v>
      </c>
    </row>
    <row r="129" spans="1:29" x14ac:dyDescent="0.3">
      <c r="A129" s="1">
        <v>59</v>
      </c>
      <c r="B129" s="10">
        <f t="shared" ref="B129:B155" si="14">A129+1</f>
        <v>60</v>
      </c>
      <c r="C129" s="1">
        <v>2E-3</v>
      </c>
      <c r="D129" s="1">
        <v>-2.1000000000000001E-2</v>
      </c>
      <c r="E129" s="1">
        <v>-3.0000000000000001E-3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-1E-3</v>
      </c>
      <c r="M129" s="1">
        <v>0</v>
      </c>
      <c r="N129" s="1">
        <v>-3.0000000000000001E-3</v>
      </c>
      <c r="O129" s="1">
        <v>-5.0000000000000001E-3</v>
      </c>
      <c r="P129" s="1">
        <v>0</v>
      </c>
      <c r="Q129" s="1">
        <v>0</v>
      </c>
      <c r="R129" s="1">
        <v>0</v>
      </c>
      <c r="S129" s="1">
        <v>1E-3</v>
      </c>
      <c r="T129" s="1">
        <v>-5.0000000000000001E-3</v>
      </c>
      <c r="U129" s="1">
        <v>-6.0000000000000001E-3</v>
      </c>
      <c r="V129" s="1">
        <v>7.0000000000000001E-3</v>
      </c>
      <c r="W129" s="1">
        <v>-1E-3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</row>
    <row r="130" spans="1:29" x14ac:dyDescent="0.3">
      <c r="A130" s="1">
        <v>62</v>
      </c>
      <c r="B130" s="10">
        <f t="shared" si="14"/>
        <v>63</v>
      </c>
      <c r="C130" s="1">
        <v>-1E-3</v>
      </c>
      <c r="D130" s="1">
        <v>-8.0000000000000002E-3</v>
      </c>
      <c r="E130" s="1">
        <v>2E-3</v>
      </c>
      <c r="F130" s="1">
        <v>-2E-3</v>
      </c>
      <c r="G130" s="1">
        <v>4.0000000000000001E-3</v>
      </c>
      <c r="H130" s="1">
        <v>2E-3</v>
      </c>
      <c r="I130" s="1">
        <v>0</v>
      </c>
      <c r="J130" s="1">
        <v>3.0000000000000001E-3</v>
      </c>
      <c r="K130" s="1">
        <v>2E-3</v>
      </c>
      <c r="L130" s="1">
        <v>-4.8000000000000001E-2</v>
      </c>
      <c r="M130" s="1">
        <v>3.0000000000000001E-3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5.0000000000000001E-3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</row>
    <row r="131" spans="1:29" x14ac:dyDescent="0.3">
      <c r="A131" s="1">
        <v>65</v>
      </c>
      <c r="B131" s="10">
        <f t="shared" si="14"/>
        <v>66</v>
      </c>
      <c r="C131" s="1">
        <v>-1.2999999999999999E-2</v>
      </c>
      <c r="D131" s="1">
        <v>-1.4999999999999999E-2</v>
      </c>
      <c r="E131" s="1">
        <v>-0.01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1E-3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-0.01</v>
      </c>
      <c r="W131" s="1">
        <v>0</v>
      </c>
      <c r="X131" s="1">
        <v>-1E-3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</row>
    <row r="132" spans="1:29" x14ac:dyDescent="0.3">
      <c r="A132" s="1">
        <v>72</v>
      </c>
      <c r="B132" s="10">
        <f t="shared" si="14"/>
        <v>73</v>
      </c>
      <c r="C132" s="1">
        <v>0</v>
      </c>
      <c r="D132" s="1">
        <v>0</v>
      </c>
      <c r="E132" s="1">
        <v>-1E-3</v>
      </c>
      <c r="F132" s="1">
        <v>-0.17799999999999999</v>
      </c>
      <c r="G132" s="1">
        <v>-1.7999999999999999E-2</v>
      </c>
      <c r="H132" s="1">
        <v>0</v>
      </c>
      <c r="I132" s="1">
        <v>-2E-3</v>
      </c>
      <c r="J132" s="1">
        <v>0</v>
      </c>
      <c r="K132" s="1">
        <v>1E-3</v>
      </c>
      <c r="L132" s="1">
        <v>1E-3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</row>
    <row r="133" spans="1:29" x14ac:dyDescent="0.3">
      <c r="A133" s="1">
        <v>73</v>
      </c>
      <c r="B133" s="10">
        <f t="shared" si="14"/>
        <v>74</v>
      </c>
      <c r="C133" s="1">
        <v>0</v>
      </c>
      <c r="D133" s="1">
        <v>0</v>
      </c>
      <c r="E133" s="1">
        <v>-1E-3</v>
      </c>
      <c r="F133" s="1">
        <v>-2.5999999999999999E-2</v>
      </c>
      <c r="G133" s="1">
        <v>5.0000000000000001E-3</v>
      </c>
      <c r="H133" s="1">
        <v>1E-3</v>
      </c>
      <c r="I133" s="1">
        <v>3.0000000000000001E-3</v>
      </c>
      <c r="J133" s="1">
        <v>0</v>
      </c>
      <c r="K133" s="1">
        <v>-1E-3</v>
      </c>
      <c r="L133" s="1">
        <v>-7.0000000000000001E-3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</row>
    <row r="134" spans="1:29" x14ac:dyDescent="0.3">
      <c r="A134" s="1">
        <v>75</v>
      </c>
      <c r="B134" s="10">
        <f t="shared" si="14"/>
        <v>76</v>
      </c>
      <c r="C134" s="1">
        <v>0</v>
      </c>
      <c r="D134" s="1">
        <v>0</v>
      </c>
      <c r="E134" s="1">
        <v>0</v>
      </c>
      <c r="F134" s="1">
        <v>-1E-3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</row>
    <row r="135" spans="1:29" x14ac:dyDescent="0.3">
      <c r="A135" s="1">
        <v>76</v>
      </c>
      <c r="B135" s="10">
        <f t="shared" si="14"/>
        <v>77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</row>
    <row r="136" spans="1:29" x14ac:dyDescent="0.3">
      <c r="A136" s="1">
        <v>77</v>
      </c>
      <c r="B136" s="10">
        <f t="shared" si="14"/>
        <v>78</v>
      </c>
      <c r="C136" s="1">
        <v>0</v>
      </c>
      <c r="D136" s="1">
        <v>0</v>
      </c>
      <c r="E136" s="1">
        <v>-1E-3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</row>
    <row r="137" spans="1:29" x14ac:dyDescent="0.3">
      <c r="A137" s="1">
        <v>79</v>
      </c>
      <c r="B137" s="10">
        <f t="shared" si="14"/>
        <v>80</v>
      </c>
      <c r="C137" s="1">
        <v>0</v>
      </c>
      <c r="D137" s="1">
        <v>0</v>
      </c>
      <c r="E137" s="1">
        <v>-5.2999999999999999E-2</v>
      </c>
      <c r="F137" s="1">
        <v>-3.9E-2</v>
      </c>
      <c r="G137" s="1">
        <v>-4.0000000000000001E-3</v>
      </c>
      <c r="H137" s="1">
        <v>0</v>
      </c>
      <c r="I137" s="1">
        <v>2E-3</v>
      </c>
      <c r="J137" s="1">
        <v>-1E-3</v>
      </c>
      <c r="K137" s="1">
        <v>-1E-3</v>
      </c>
      <c r="L137" s="1">
        <v>1E-3</v>
      </c>
      <c r="M137" s="1">
        <v>-1E-3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</row>
    <row r="138" spans="1:29" x14ac:dyDescent="0.3">
      <c r="A138" s="1">
        <v>80</v>
      </c>
      <c r="B138" s="10">
        <f t="shared" si="14"/>
        <v>81</v>
      </c>
      <c r="C138" s="1">
        <v>0</v>
      </c>
      <c r="D138" s="1">
        <v>-1E-3</v>
      </c>
      <c r="E138" s="1">
        <v>-1E-3</v>
      </c>
      <c r="F138" s="1">
        <v>2E-3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1E-3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</row>
    <row r="139" spans="1:29" x14ac:dyDescent="0.3">
      <c r="A139" s="1">
        <v>81</v>
      </c>
      <c r="B139" s="10">
        <f t="shared" si="14"/>
        <v>82</v>
      </c>
      <c r="C139" s="1">
        <v>0</v>
      </c>
      <c r="D139" s="1">
        <v>0</v>
      </c>
      <c r="E139" s="1">
        <v>-3.0000000000000001E-3</v>
      </c>
      <c r="F139" s="1">
        <v>5.0000000000000001E-3</v>
      </c>
      <c r="G139" s="1">
        <v>-1E-3</v>
      </c>
      <c r="H139" s="1">
        <v>0</v>
      </c>
      <c r="I139" s="1">
        <v>0</v>
      </c>
      <c r="J139" s="1">
        <v>0</v>
      </c>
      <c r="K139" s="1">
        <v>-1E-3</v>
      </c>
      <c r="L139" s="1">
        <v>-1E-3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</row>
    <row r="140" spans="1:29" x14ac:dyDescent="0.3">
      <c r="A140" s="1">
        <v>85</v>
      </c>
      <c r="B140" s="10">
        <f t="shared" si="14"/>
        <v>86</v>
      </c>
      <c r="C140" s="1">
        <v>-2E-3</v>
      </c>
      <c r="D140" s="1">
        <v>-8.1000000000000003E-2</v>
      </c>
      <c r="E140" s="1">
        <v>0</v>
      </c>
      <c r="F140" s="1">
        <v>7.0000000000000001E-3</v>
      </c>
      <c r="G140" s="1">
        <v>-1E-3</v>
      </c>
      <c r="H140" s="1">
        <v>0</v>
      </c>
      <c r="I140" s="1">
        <v>1E-3</v>
      </c>
      <c r="J140" s="1">
        <v>1E-3</v>
      </c>
      <c r="K140" s="1">
        <v>-1.4E-2</v>
      </c>
      <c r="L140" s="1">
        <v>1E-3</v>
      </c>
      <c r="M140" s="1">
        <v>8.9999999999999993E-3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</row>
    <row r="141" spans="1:29" x14ac:dyDescent="0.3">
      <c r="A141" s="1">
        <v>87</v>
      </c>
      <c r="B141" s="10">
        <f t="shared" si="14"/>
        <v>88</v>
      </c>
      <c r="C141" s="1">
        <v>0</v>
      </c>
      <c r="D141" s="1">
        <v>-3.0000000000000001E-3</v>
      </c>
      <c r="E141" s="1">
        <v>0</v>
      </c>
      <c r="F141" s="1">
        <v>-3.0000000000000001E-3</v>
      </c>
      <c r="G141" s="1">
        <v>0</v>
      </c>
      <c r="H141" s="1">
        <v>-1E-3</v>
      </c>
      <c r="I141" s="1">
        <v>0</v>
      </c>
      <c r="J141" s="1">
        <v>0</v>
      </c>
      <c r="K141" s="1">
        <v>0.01</v>
      </c>
      <c r="L141" s="1">
        <v>-2E-3</v>
      </c>
      <c r="M141" s="1">
        <v>4.0000000000000001E-3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</row>
    <row r="142" spans="1:29" x14ac:dyDescent="0.3">
      <c r="A142" s="1">
        <v>89</v>
      </c>
      <c r="B142" s="10">
        <f t="shared" si="14"/>
        <v>90</v>
      </c>
      <c r="C142" s="1">
        <v>0</v>
      </c>
      <c r="D142" s="1">
        <v>0</v>
      </c>
      <c r="E142" s="1">
        <v>0</v>
      </c>
      <c r="F142" s="1">
        <v>2E-3</v>
      </c>
      <c r="G142" s="1">
        <v>1E-3</v>
      </c>
      <c r="H142" s="1">
        <v>-4.0000000000000001E-3</v>
      </c>
      <c r="I142" s="1">
        <v>-0.02</v>
      </c>
      <c r="J142" s="1">
        <v>-2E-3</v>
      </c>
      <c r="K142" s="1">
        <v>-5.0999999999999997E-2</v>
      </c>
      <c r="L142" s="1">
        <v>-0.01</v>
      </c>
      <c r="M142" s="1">
        <v>-5.0000000000000001E-3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</row>
    <row r="143" spans="1:29" x14ac:dyDescent="0.3">
      <c r="A143" s="1">
        <v>90</v>
      </c>
      <c r="B143" s="10">
        <f t="shared" si="14"/>
        <v>91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-3.0000000000000001E-3</v>
      </c>
      <c r="I143" s="1">
        <v>-1.2999999999999999E-2</v>
      </c>
      <c r="J143" s="1">
        <v>-2E-3</v>
      </c>
      <c r="K143" s="1">
        <v>-3.5999999999999997E-2</v>
      </c>
      <c r="L143" s="1">
        <v>-1.6E-2</v>
      </c>
      <c r="M143" s="1">
        <v>1.2999999999999999E-2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</row>
    <row r="144" spans="1:29" x14ac:dyDescent="0.3">
      <c r="A144" s="1">
        <v>91</v>
      </c>
      <c r="B144" s="10">
        <f t="shared" si="14"/>
        <v>92</v>
      </c>
      <c r="C144" s="1">
        <v>0</v>
      </c>
      <c r="D144" s="1">
        <v>1E-3</v>
      </c>
      <c r="E144" s="1">
        <v>0</v>
      </c>
      <c r="F144" s="1">
        <v>-1E-3</v>
      </c>
      <c r="G144" s="1">
        <v>-1E-3</v>
      </c>
      <c r="H144" s="1">
        <v>-0.02</v>
      </c>
      <c r="I144" s="1">
        <v>-0.13500000000000001</v>
      </c>
      <c r="J144" s="1">
        <v>-1.6E-2</v>
      </c>
      <c r="K144" s="1">
        <v>-0.17199999999999999</v>
      </c>
      <c r="L144" s="1">
        <v>-3.2000000000000001E-2</v>
      </c>
      <c r="M144" s="1">
        <v>-6.0000000000000001E-3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</row>
    <row r="145" spans="1:29" x14ac:dyDescent="0.3">
      <c r="A145" s="1">
        <v>96</v>
      </c>
      <c r="B145" s="10">
        <f t="shared" si="14"/>
        <v>97</v>
      </c>
      <c r="C145" s="1">
        <v>0</v>
      </c>
      <c r="D145" s="1">
        <v>-1E-3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1E-3</v>
      </c>
      <c r="O145" s="1">
        <v>-2E-3</v>
      </c>
      <c r="P145" s="1">
        <v>0</v>
      </c>
      <c r="Q145" s="1">
        <v>0</v>
      </c>
      <c r="R145" s="1">
        <v>1E-3</v>
      </c>
      <c r="S145" s="1">
        <v>1.2999999999999999E-2</v>
      </c>
      <c r="T145" s="1">
        <v>3.7999999999999999E-2</v>
      </c>
      <c r="U145" s="1">
        <v>2.1000000000000001E-2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</row>
    <row r="146" spans="1:29" x14ac:dyDescent="0.3">
      <c r="A146" s="1">
        <v>97</v>
      </c>
      <c r="B146" s="10">
        <f t="shared" si="14"/>
        <v>98</v>
      </c>
      <c r="C146" s="1">
        <v>0</v>
      </c>
      <c r="D146" s="1">
        <v>-1E-3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3.0000000000000001E-3</v>
      </c>
      <c r="O146" s="1">
        <v>-1.2999999999999999E-2</v>
      </c>
      <c r="P146" s="1">
        <v>0</v>
      </c>
      <c r="Q146" s="1">
        <v>0</v>
      </c>
      <c r="R146" s="1">
        <v>1E-3</v>
      </c>
      <c r="S146" s="1">
        <v>-2E-3</v>
      </c>
      <c r="T146" s="1">
        <v>-1E-3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</row>
    <row r="147" spans="1:29" x14ac:dyDescent="0.3">
      <c r="A147" s="1">
        <v>98</v>
      </c>
      <c r="B147" s="10">
        <f t="shared" si="14"/>
        <v>99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1E-3</v>
      </c>
      <c r="O147" s="1">
        <v>0</v>
      </c>
      <c r="P147" s="1">
        <v>0</v>
      </c>
      <c r="Q147" s="1">
        <v>0</v>
      </c>
      <c r="R147" s="1">
        <v>0</v>
      </c>
      <c r="S147" s="1">
        <v>-6.0000000000000001E-3</v>
      </c>
      <c r="T147" s="1">
        <v>4.9000000000000002E-2</v>
      </c>
      <c r="U147" s="1">
        <v>1.7000000000000001E-2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</row>
    <row r="148" spans="1:29" x14ac:dyDescent="0.3">
      <c r="A148" s="1">
        <v>102</v>
      </c>
      <c r="B148" s="10">
        <f t="shared" si="14"/>
        <v>103</v>
      </c>
      <c r="C148" s="1">
        <v>-2E-3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1E-3</v>
      </c>
      <c r="O148" s="1">
        <v>6.0000000000000001E-3</v>
      </c>
      <c r="P148" s="1">
        <v>-2E-3</v>
      </c>
      <c r="Q148" s="1">
        <v>0</v>
      </c>
      <c r="R148" s="1">
        <v>-2E-3</v>
      </c>
      <c r="S148" s="1">
        <v>2E-3</v>
      </c>
      <c r="T148" s="1">
        <v>3.0000000000000001E-3</v>
      </c>
      <c r="U148" s="1">
        <v>2E-3</v>
      </c>
      <c r="V148" s="1">
        <v>-2.8000000000000001E-2</v>
      </c>
      <c r="W148" s="1">
        <v>-2E-3</v>
      </c>
      <c r="X148" s="1">
        <v>4.0000000000000001E-3</v>
      </c>
      <c r="Y148" s="1">
        <v>3.0000000000000001E-3</v>
      </c>
      <c r="Z148" s="1">
        <v>0</v>
      </c>
      <c r="AA148" s="1">
        <v>0</v>
      </c>
      <c r="AB148" s="1">
        <v>0</v>
      </c>
      <c r="AC148" s="1">
        <v>0</v>
      </c>
    </row>
    <row r="149" spans="1:29" x14ac:dyDescent="0.3">
      <c r="A149" s="1">
        <v>104</v>
      </c>
      <c r="B149" s="10">
        <f t="shared" si="14"/>
        <v>105</v>
      </c>
      <c r="C149" s="1">
        <v>-6.0000000000000001E-3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1E-3</v>
      </c>
      <c r="O149" s="1">
        <v>8.9999999999999993E-3</v>
      </c>
      <c r="P149" s="1">
        <v>6.0000000000000001E-3</v>
      </c>
      <c r="Q149" s="1">
        <v>-6.0000000000000001E-3</v>
      </c>
      <c r="R149" s="1">
        <v>-1.6E-2</v>
      </c>
      <c r="S149" s="1">
        <v>0</v>
      </c>
      <c r="T149" s="1">
        <v>0</v>
      </c>
      <c r="U149" s="1">
        <v>-1E-3</v>
      </c>
      <c r="V149" s="1">
        <v>-0.02</v>
      </c>
      <c r="W149" s="1">
        <v>4.0000000000000001E-3</v>
      </c>
      <c r="X149" s="1">
        <v>0</v>
      </c>
      <c r="Y149" s="1">
        <v>0</v>
      </c>
      <c r="Z149" s="1">
        <v>1E-3</v>
      </c>
      <c r="AA149" s="1">
        <v>0</v>
      </c>
      <c r="AB149" s="1">
        <v>0</v>
      </c>
      <c r="AC149" s="1">
        <v>0</v>
      </c>
    </row>
    <row r="150" spans="1:29" x14ac:dyDescent="0.3">
      <c r="A150" s="1">
        <v>106</v>
      </c>
      <c r="B150" s="10">
        <f t="shared" si="14"/>
        <v>107</v>
      </c>
      <c r="C150" s="1">
        <v>1E-3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2E-3</v>
      </c>
      <c r="O150" s="1">
        <v>0.01</v>
      </c>
      <c r="P150" s="1">
        <v>-8.0000000000000002E-3</v>
      </c>
      <c r="Q150" s="1">
        <v>-1.0999999999999999E-2</v>
      </c>
      <c r="R150" s="1">
        <v>-7.2999999999999995E-2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</row>
    <row r="151" spans="1:29" x14ac:dyDescent="0.3">
      <c r="A151" s="1">
        <v>107</v>
      </c>
      <c r="B151" s="10">
        <f t="shared" si="14"/>
        <v>108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-7.0000000000000001E-3</v>
      </c>
      <c r="P151" s="1">
        <v>-8.9999999999999993E-3</v>
      </c>
      <c r="Q151" s="1">
        <v>4.0000000000000001E-3</v>
      </c>
      <c r="R151" s="1">
        <v>-2E-3</v>
      </c>
      <c r="S151" s="1">
        <v>0</v>
      </c>
      <c r="T151" s="1">
        <v>1E-3</v>
      </c>
      <c r="U151" s="1">
        <v>1E-3</v>
      </c>
      <c r="V151" s="1">
        <v>1E-3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</row>
    <row r="152" spans="1:29" x14ac:dyDescent="0.3">
      <c r="A152" s="1">
        <v>108</v>
      </c>
      <c r="B152" s="10">
        <f t="shared" si="14"/>
        <v>109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-1E-3</v>
      </c>
      <c r="O152" s="1">
        <v>-2.1000000000000001E-2</v>
      </c>
      <c r="P152" s="1">
        <v>-7.0000000000000007E-2</v>
      </c>
      <c r="Q152" s="1">
        <v>-3.0000000000000001E-3</v>
      </c>
      <c r="R152" s="1">
        <v>-0.26300000000000001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</row>
    <row r="153" spans="1:29" x14ac:dyDescent="0.3">
      <c r="A153" s="1">
        <v>113</v>
      </c>
      <c r="B153" s="10">
        <f t="shared" si="14"/>
        <v>114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1E-3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-2E-3</v>
      </c>
      <c r="X153" s="1">
        <v>2E-3</v>
      </c>
      <c r="Y153" s="1">
        <v>1E-3</v>
      </c>
      <c r="Z153" s="1">
        <v>-1E-3</v>
      </c>
      <c r="AA153" s="1">
        <v>-1E-3</v>
      </c>
      <c r="AB153" s="1">
        <v>0</v>
      </c>
      <c r="AC153" s="1">
        <v>0</v>
      </c>
    </row>
    <row r="154" spans="1:29" x14ac:dyDescent="0.3">
      <c r="A154" s="1">
        <v>114</v>
      </c>
      <c r="B154" s="10">
        <f t="shared" si="14"/>
        <v>115</v>
      </c>
      <c r="C154" s="1">
        <v>-4.0000000000000001E-3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1E-3</v>
      </c>
      <c r="O154" s="1">
        <v>0</v>
      </c>
      <c r="P154" s="1">
        <v>0</v>
      </c>
      <c r="Q154" s="1">
        <v>1E-3</v>
      </c>
      <c r="R154" s="1">
        <v>-1E-3</v>
      </c>
      <c r="S154" s="1">
        <v>0</v>
      </c>
      <c r="T154" s="1">
        <v>0</v>
      </c>
      <c r="U154" s="1">
        <v>0</v>
      </c>
      <c r="V154" s="1">
        <v>0</v>
      </c>
      <c r="W154" s="1">
        <v>1.2999999999999999E-2</v>
      </c>
      <c r="X154" s="1">
        <v>2.5999999999999999E-2</v>
      </c>
      <c r="Y154" s="1">
        <v>-7.0000000000000001E-3</v>
      </c>
      <c r="Z154" s="1">
        <v>1.0999999999999999E-2</v>
      </c>
      <c r="AA154" s="1">
        <v>-1E-3</v>
      </c>
      <c r="AB154" s="1">
        <v>-1E-3</v>
      </c>
      <c r="AC154" s="1">
        <v>0</v>
      </c>
    </row>
    <row r="155" spans="1:29" x14ac:dyDescent="0.3">
      <c r="A155" s="1">
        <v>115</v>
      </c>
      <c r="B155" s="10">
        <f t="shared" si="14"/>
        <v>116</v>
      </c>
      <c r="C155" s="1">
        <v>-3.0000000000000001E-3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3.0000000000000001E-3</v>
      </c>
      <c r="O155" s="1">
        <v>-1E-3</v>
      </c>
      <c r="P155" s="1">
        <v>1E-3</v>
      </c>
      <c r="Q155" s="1">
        <v>1E-3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-2E-3</v>
      </c>
      <c r="X155" s="1">
        <v>-2E-3</v>
      </c>
      <c r="Y155" s="1">
        <v>-1.2E-2</v>
      </c>
      <c r="Z155" s="1">
        <v>-0.114</v>
      </c>
      <c r="AA155" s="1">
        <v>-3.0000000000000001E-3</v>
      </c>
      <c r="AB155" s="1">
        <v>-1E-3</v>
      </c>
      <c r="AC155" s="1">
        <v>0</v>
      </c>
    </row>
    <row r="156" spans="1:29" x14ac:dyDescent="0.3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H157" s="1"/>
      <c r="I157" s="53" t="s">
        <v>91</v>
      </c>
      <c r="J157" s="4">
        <f>MAX(ABS(MIN(C129:AC155)),MAX(C129:AC155))</f>
        <v>0.26300000000000001</v>
      </c>
      <c r="K157" s="1"/>
      <c r="L157" s="1"/>
      <c r="M157" s="1"/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3" t="s">
        <v>11</v>
      </c>
      <c r="C158" s="1"/>
      <c r="D158" s="1"/>
      <c r="E158" s="1"/>
      <c r="F158" s="1"/>
      <c r="K158" s="15"/>
    </row>
    <row r="159" spans="1:29" x14ac:dyDescent="0.3">
      <c r="A159" s="22" t="s">
        <v>12</v>
      </c>
      <c r="B159" s="5" t="s">
        <v>13</v>
      </c>
      <c r="C159" s="16" t="s">
        <v>14</v>
      </c>
      <c r="D159" s="16" t="s">
        <v>15</v>
      </c>
      <c r="E159" s="16" t="s">
        <v>16</v>
      </c>
      <c r="F159" s="19"/>
    </row>
    <row r="160" spans="1:29" x14ac:dyDescent="0.3">
      <c r="A160" s="22">
        <f>AVERAGE(F67,F100)</f>
        <v>-9.2785000000000011</v>
      </c>
      <c r="B160" s="5">
        <f>AVERAGE(H69,H70,I70,H102,H103,I103)</f>
        <v>-12.727499999999999</v>
      </c>
      <c r="C160" s="16">
        <f>AVERAGE(K72,K73,L73,K105,K106,L106)</f>
        <v>-12.953000000000001</v>
      </c>
      <c r="D160" s="16">
        <f>AVERAGE(P77,P78,Q78,X85,X86,Y86,P110,P111,Q111,X118,X119,Y119)</f>
        <v>-13.097</v>
      </c>
      <c r="E160" s="16">
        <f>AVERAGE(S80,S81,T81,AA88,AA89,AB89,S113,S114,T114,AA121,AA122,AB122)</f>
        <v>-10.612083333333334</v>
      </c>
      <c r="F160" s="1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3" t="s">
        <v>17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26" t="s">
        <v>18</v>
      </c>
      <c r="B163" s="25" t="s">
        <v>19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26">
        <f>AVERAGE(N75,V83,N108,V116)</f>
        <v>6.4799999999999995</v>
      </c>
      <c r="B164" s="25">
        <f>AVERAGE(W117:W119,O109:O111,W84:W86,O76:O78)</f>
        <v>7.2406666666666659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1" t="s">
        <v>20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29" t="s">
        <v>21</v>
      </c>
      <c r="B167" s="31" t="s">
        <v>22</v>
      </c>
      <c r="C167" s="33" t="s">
        <v>23</v>
      </c>
      <c r="D167" s="33" t="s">
        <v>24</v>
      </c>
      <c r="E167" s="33" t="s">
        <v>25</v>
      </c>
      <c r="F167" s="32" t="s">
        <v>38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29">
        <f>AVERAGE(C64,C65,C97:C98)</f>
        <v>0.79449999999999998</v>
      </c>
      <c r="B168" s="31">
        <f>AVERAGE(D65,D98)</f>
        <v>0.89249999999999996</v>
      </c>
      <c r="C168" s="33">
        <f>AVERAGE(F68:F70,F101:F103,G71:G73,G104:G106)</f>
        <v>0.13141666666666668</v>
      </c>
      <c r="D168" s="33">
        <f>AVERAGE(F71:F73,G68:G70,F104:F106,G101:G103)</f>
        <v>-9.1333333333333336E-2</v>
      </c>
      <c r="E168" s="33">
        <f>AVERAGE(H71:J73,H104:J106)</f>
        <v>0.249</v>
      </c>
      <c r="F168" s="35">
        <f>AVERAGE(N76:N78,V84:V86,N109:N111,V117:V119)</f>
        <v>-0.2583333333333333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152CB-C11B-4AF6-AEE3-0B2FD119A498}">
  <dimension ref="A1:Z116"/>
  <sheetViews>
    <sheetView tabSelected="1" topLeftCell="A95" zoomScaleNormal="100" workbookViewId="0">
      <selection activeCell="AD13" sqref="AD13"/>
    </sheetView>
  </sheetViews>
  <sheetFormatPr defaultRowHeight="14.4" x14ac:dyDescent="0.3"/>
  <cols>
    <col min="2" max="2" width="10.5546875" customWidth="1"/>
    <col min="3" max="3" width="11.109375" customWidth="1"/>
    <col min="4" max="4" width="10.21875" customWidth="1"/>
    <col min="5" max="5" width="9.6640625" style="1" customWidth="1"/>
    <col min="7" max="7" width="10.21875" style="3" customWidth="1"/>
    <col min="8" max="8" width="9.6640625" customWidth="1"/>
  </cols>
  <sheetData>
    <row r="1" spans="1:21" ht="15.6" x14ac:dyDescent="0.3">
      <c r="A1" t="s">
        <v>41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t="s">
        <v>98</v>
      </c>
      <c r="I1" s="56" t="s">
        <v>99</v>
      </c>
      <c r="J1" t="s">
        <v>100</v>
      </c>
      <c r="K1" s="56" t="s">
        <v>101</v>
      </c>
      <c r="L1" t="s">
        <v>102</v>
      </c>
      <c r="M1" s="56" t="s">
        <v>103</v>
      </c>
      <c r="N1" t="s">
        <v>104</v>
      </c>
      <c r="O1" s="56" t="s">
        <v>105</v>
      </c>
      <c r="P1" t="s">
        <v>85</v>
      </c>
      <c r="Q1" s="56" t="s">
        <v>86</v>
      </c>
      <c r="R1" t="s">
        <v>106</v>
      </c>
      <c r="S1" s="56" t="s">
        <v>107</v>
      </c>
    </row>
    <row r="2" spans="1:21" x14ac:dyDescent="0.3">
      <c r="A2" t="s">
        <v>42</v>
      </c>
      <c r="B2" s="1" t="s">
        <v>78</v>
      </c>
      <c r="C2" s="1" t="s">
        <v>78</v>
      </c>
      <c r="D2" s="1" t="s">
        <v>78</v>
      </c>
      <c r="E2" s="1" t="s">
        <v>78</v>
      </c>
      <c r="F2" s="1" t="s">
        <v>78</v>
      </c>
      <c r="G2" s="1" t="s">
        <v>78</v>
      </c>
    </row>
    <row r="3" spans="1:21" x14ac:dyDescent="0.3">
      <c r="A3" t="s">
        <v>42</v>
      </c>
      <c r="B3" s="1" t="s">
        <v>92</v>
      </c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</row>
    <row r="4" spans="1:21" x14ac:dyDescent="0.3">
      <c r="A4" t="s">
        <v>43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3">
        <v>0</v>
      </c>
      <c r="H4" s="1">
        <f>EXP(-B4/(1.9858775*0.001*233))</f>
        <v>1</v>
      </c>
      <c r="I4" s="42">
        <f>H4/H46</f>
        <v>0.23116182054885737</v>
      </c>
      <c r="J4" s="1">
        <f>EXP(-C4/(1.9858775*0.001*253))</f>
        <v>1</v>
      </c>
      <c r="K4" s="42">
        <f>J4/J46</f>
        <v>0.21123427401325551</v>
      </c>
      <c r="L4" s="1">
        <f>EXP(-D4/(1.9858775*0.001*273))</f>
        <v>1</v>
      </c>
      <c r="M4" s="42">
        <f>L4/L46</f>
        <v>0.19481972439270298</v>
      </c>
      <c r="N4" s="1">
        <f>EXP(-E4/(1.9858775*0.001*293))</f>
        <v>1</v>
      </c>
      <c r="O4" s="42">
        <f>N4/N46</f>
        <v>0.18081514505848603</v>
      </c>
      <c r="P4" s="1">
        <f>EXP(-F4/(1.9858775*0.001*298))</f>
        <v>1</v>
      </c>
      <c r="Q4" s="42">
        <f>P4/P46</f>
        <v>0.17735506702750578</v>
      </c>
      <c r="R4" s="1">
        <f>EXP(-G4/(1.9858775*0.001*313))</f>
        <v>1</v>
      </c>
      <c r="S4" s="42">
        <f>R4/R46</f>
        <v>0.16878258664197748</v>
      </c>
      <c r="U4" s="42"/>
    </row>
    <row r="5" spans="1:21" x14ac:dyDescent="0.3">
      <c r="A5" t="s">
        <v>44</v>
      </c>
      <c r="B5" s="1">
        <v>0.28000000000000003</v>
      </c>
      <c r="C5" s="1">
        <v>0.28000000000000003</v>
      </c>
      <c r="D5" s="1">
        <v>0.28000000000000003</v>
      </c>
      <c r="E5" s="1">
        <v>0.27</v>
      </c>
      <c r="F5" s="1">
        <v>0.27</v>
      </c>
      <c r="G5" s="3">
        <v>0.27</v>
      </c>
      <c r="H5" s="1">
        <f t="shared" ref="H5:H44" si="0">EXP(-B5/(1.9858775*0.001*233))</f>
        <v>0.54600270291040709</v>
      </c>
      <c r="I5" s="42">
        <f>H5/H46</f>
        <v>0.12621497882936661</v>
      </c>
      <c r="J5" s="1">
        <f t="shared" ref="J5:J44" si="1">EXP(-C5/(1.9858775*0.001*253))</f>
        <v>0.57275634345132065</v>
      </c>
      <c r="K5" s="42">
        <f>J5/J46</f>
        <v>0.12098577039542655</v>
      </c>
      <c r="L5" s="1">
        <f t="shared" ref="L5:L44" si="2">EXP(-D5/(1.9858775*0.001*273))</f>
        <v>0.59662445425396082</v>
      </c>
      <c r="M5" s="42">
        <f>L5/L46</f>
        <v>0.11623421174370346</v>
      </c>
      <c r="N5" s="1">
        <f t="shared" ref="N5:N44" si="3">EXP(-E5/(1.9858775*0.001*293))</f>
        <v>0.62874628433308855</v>
      </c>
      <c r="O5" s="42">
        <f>N5/N46</f>
        <v>0.1136868506066715</v>
      </c>
      <c r="P5" s="1">
        <f t="shared" ref="P5:P44" si="4">EXP(-F5/(1.9858775*0.001*298))</f>
        <v>0.63366061753932734</v>
      </c>
      <c r="Q5" s="42">
        <f>P5/P46</f>
        <v>0.11238292129637811</v>
      </c>
      <c r="R5" s="1">
        <f t="shared" ref="R5:R44" si="5">EXP(-G5/(1.9858775*0.001*313))</f>
        <v>0.64766794158059027</v>
      </c>
      <c r="S5" s="42">
        <f>R5/R46</f>
        <v>0.10931507046505719</v>
      </c>
      <c r="U5" s="42"/>
    </row>
    <row r="6" spans="1:21" x14ac:dyDescent="0.3">
      <c r="A6" t="s">
        <v>45</v>
      </c>
      <c r="B6" s="1">
        <v>0.28999999999999998</v>
      </c>
      <c r="C6" s="1">
        <v>0.32</v>
      </c>
      <c r="D6" s="1">
        <v>0.35</v>
      </c>
      <c r="E6" s="1">
        <v>0.39</v>
      </c>
      <c r="F6" s="1">
        <v>0.39</v>
      </c>
      <c r="G6" s="3">
        <v>0.42</v>
      </c>
      <c r="H6" s="1">
        <f t="shared" si="0"/>
        <v>0.53432918058866063</v>
      </c>
      <c r="I6" s="42">
        <f>H6/H46</f>
        <v>0.12351650615725397</v>
      </c>
      <c r="J6" s="1">
        <f t="shared" si="1"/>
        <v>0.52892510431410389</v>
      </c>
      <c r="K6" s="42">
        <f>J6/J46</f>
        <v>0.11172711041717516</v>
      </c>
      <c r="L6" s="1">
        <f t="shared" si="2"/>
        <v>0.52435608549907853</v>
      </c>
      <c r="M6" s="42">
        <f>L6/L46</f>
        <v>0.10215490806056707</v>
      </c>
      <c r="N6" s="1">
        <f t="shared" si="3"/>
        <v>0.51157458036222103</v>
      </c>
      <c r="O6" s="42">
        <f>N6/N46</f>
        <v>9.2500431956429111E-2</v>
      </c>
      <c r="P6" s="1">
        <f t="shared" si="4"/>
        <v>0.51736022234507917</v>
      </c>
      <c r="Q6" s="42">
        <f>P6/P46</f>
        <v>9.1756456911376821E-2</v>
      </c>
      <c r="R6" s="1">
        <f t="shared" si="5"/>
        <v>0.50880126099861944</v>
      </c>
      <c r="S6" s="42">
        <f>R6/R46</f>
        <v>8.5876792918046882E-2</v>
      </c>
      <c r="U6" s="42"/>
    </row>
    <row r="7" spans="1:21" x14ac:dyDescent="0.3">
      <c r="A7" t="s">
        <v>46</v>
      </c>
      <c r="B7" s="1">
        <v>0.42</v>
      </c>
      <c r="C7" s="1">
        <v>0.42</v>
      </c>
      <c r="D7" s="1">
        <v>0.42</v>
      </c>
      <c r="E7" s="1">
        <v>0.42</v>
      </c>
      <c r="F7" s="1">
        <v>0.42</v>
      </c>
      <c r="G7" s="3">
        <v>0.42</v>
      </c>
      <c r="H7" s="1">
        <f t="shared" si="0"/>
        <v>0.40345229377769504</v>
      </c>
      <c r="I7" s="42">
        <f>H7/H46</f>
        <v>9.3262766734264424E-2</v>
      </c>
      <c r="J7" s="1">
        <f t="shared" si="1"/>
        <v>0.43346582392052035</v>
      </c>
      <c r="K7" s="42">
        <f>J7/J46</f>
        <v>9.156283862540876E-2</v>
      </c>
      <c r="L7" s="1">
        <f t="shared" si="2"/>
        <v>0.46084149323668394</v>
      </c>
      <c r="M7" s="42">
        <f>L7/L46</f>
        <v>8.9781012701092455E-2</v>
      </c>
      <c r="N7" s="1">
        <f t="shared" si="3"/>
        <v>0.48586692739198101</v>
      </c>
      <c r="O7" s="42">
        <f>N7/N46</f>
        <v>8.7852098955501945E-2</v>
      </c>
      <c r="P7" s="1">
        <f t="shared" si="4"/>
        <v>0.49178707909117625</v>
      </c>
      <c r="Q7" s="42">
        <f>P7/P46</f>
        <v>8.722093037547686E-2</v>
      </c>
      <c r="R7" s="1">
        <f t="shared" si="5"/>
        <v>0.50880126099861944</v>
      </c>
      <c r="S7" s="42">
        <f>R7/R46</f>
        <v>8.5876792918046882E-2</v>
      </c>
      <c r="U7" s="42"/>
    </row>
    <row r="8" spans="1:21" x14ac:dyDescent="0.3">
      <c r="A8" t="s">
        <v>47</v>
      </c>
      <c r="B8" s="1">
        <v>0.59</v>
      </c>
      <c r="C8" s="1">
        <v>0.57999999999999996</v>
      </c>
      <c r="D8" s="1">
        <v>0.57999999999999996</v>
      </c>
      <c r="E8" s="1">
        <v>0.59</v>
      </c>
      <c r="F8" s="1">
        <v>0.59</v>
      </c>
      <c r="G8" s="3">
        <v>0.59</v>
      </c>
      <c r="H8" s="1">
        <f t="shared" si="0"/>
        <v>0.27940352726242546</v>
      </c>
      <c r="I8" s="42">
        <f>H8/H46</f>
        <v>6.4587428029754576E-2</v>
      </c>
      <c r="J8" s="1">
        <f t="shared" si="1"/>
        <v>0.31524771831302106</v>
      </c>
      <c r="K8" s="42">
        <f>J8/J46</f>
        <v>6.6591122912186274E-2</v>
      </c>
      <c r="L8" s="1">
        <f t="shared" si="2"/>
        <v>0.34306842337881793</v>
      </c>
      <c r="M8" s="42">
        <f>L8/L46</f>
        <v>6.6836495690500444E-2</v>
      </c>
      <c r="N8" s="1">
        <f t="shared" si="3"/>
        <v>0.36277011155686256</v>
      </c>
      <c r="O8" s="42">
        <f>N8/N46</f>
        <v>6.5594330344037263E-2</v>
      </c>
      <c r="P8" s="1">
        <f t="shared" si="4"/>
        <v>0.36899478796176793</v>
      </c>
      <c r="Q8" s="42">
        <f>P8/P46</f>
        <v>6.5443095351759642E-2</v>
      </c>
      <c r="R8" s="1">
        <f t="shared" si="5"/>
        <v>0.38705266399700522</v>
      </c>
      <c r="S8" s="42">
        <f>R8/R46</f>
        <v>6.5327749796082732E-2</v>
      </c>
      <c r="U8" s="42"/>
    </row>
    <row r="9" spans="1:21" x14ac:dyDescent="0.3">
      <c r="A9" t="s">
        <v>124</v>
      </c>
      <c r="B9" s="7">
        <v>0.77</v>
      </c>
      <c r="C9" s="1">
        <v>0.77</v>
      </c>
      <c r="D9" s="1">
        <v>0.76</v>
      </c>
      <c r="E9" s="1">
        <v>0.75</v>
      </c>
      <c r="F9" s="1">
        <v>0.75</v>
      </c>
      <c r="G9" s="3">
        <v>0.74</v>
      </c>
      <c r="H9" s="1">
        <f t="shared" si="0"/>
        <v>0.18935888152953989</v>
      </c>
      <c r="I9" s="42">
        <f>H9/H46</f>
        <v>4.3772543791463843E-2</v>
      </c>
      <c r="J9" s="1">
        <f t="shared" si="1"/>
        <v>0.21598184488789027</v>
      </c>
      <c r="K9" s="42">
        <f>J9/J46</f>
        <v>4.5622768204937061E-2</v>
      </c>
      <c r="L9" s="1">
        <f t="shared" si="2"/>
        <v>0.24614360933458038</v>
      </c>
      <c r="M9" s="42">
        <f>L9/L46</f>
        <v>4.7953630131588099E-2</v>
      </c>
      <c r="N9" s="1">
        <f t="shared" si="3"/>
        <v>0.2755557844063049</v>
      </c>
      <c r="O9" s="42">
        <f>N9/N46</f>
        <v>4.9824659129130922E-2</v>
      </c>
      <c r="P9" s="1">
        <f t="shared" si="4"/>
        <v>0.28158011994094012</v>
      </c>
      <c r="Q9" s="42">
        <f>P9/P46</f>
        <v>4.9939661045738555E-2</v>
      </c>
      <c r="R9" s="1">
        <f t="shared" si="5"/>
        <v>0.30406458444422874</v>
      </c>
      <c r="S9" s="42">
        <f>R9/R46</f>
        <v>5.1320807068714912E-2</v>
      </c>
      <c r="U9" s="42"/>
    </row>
    <row r="10" spans="1:21" x14ac:dyDescent="0.3">
      <c r="A10" t="s">
        <v>48</v>
      </c>
      <c r="B10" s="7">
        <v>0.88</v>
      </c>
      <c r="C10" s="1">
        <v>0.9</v>
      </c>
      <c r="D10" s="1">
        <v>0.92</v>
      </c>
      <c r="E10" s="1">
        <v>0.95</v>
      </c>
      <c r="F10" s="1">
        <v>0.95</v>
      </c>
      <c r="G10" s="3">
        <v>0.98</v>
      </c>
      <c r="H10" s="1">
        <f t="shared" si="0"/>
        <v>0.14929345777571326</v>
      </c>
      <c r="I10" s="42">
        <f>H10/H46</f>
        <v>3.4510947495467847E-2</v>
      </c>
      <c r="J10" s="1">
        <f t="shared" si="1"/>
        <v>0.16674243229349792</v>
      </c>
      <c r="K10" s="42">
        <f>J10/J46</f>
        <v>3.5221716632721438E-2</v>
      </c>
      <c r="L10" s="1">
        <f t="shared" si="2"/>
        <v>0.18323892535392089</v>
      </c>
      <c r="M10" s="42">
        <f>L10/L46</f>
        <v>3.569855693546594E-2</v>
      </c>
      <c r="N10" s="1">
        <f t="shared" si="3"/>
        <v>0.19540338102498137</v>
      </c>
      <c r="O10" s="42">
        <f>N10/N46</f>
        <v>3.5331890684950622E-2</v>
      </c>
      <c r="P10" s="1">
        <f t="shared" si="4"/>
        <v>0.20083027678644</v>
      </c>
      <c r="Q10" s="42">
        <f>P10/P46</f>
        <v>3.5618267200611606E-2</v>
      </c>
      <c r="R10" s="1">
        <f t="shared" si="5"/>
        <v>0.20667078273353567</v>
      </c>
      <c r="S10" s="42">
        <f>R10/R46</f>
        <v>3.4882429293088289E-2</v>
      </c>
      <c r="U10" s="42"/>
    </row>
    <row r="11" spans="1:21" x14ac:dyDescent="0.3">
      <c r="A11" t="s">
        <v>49</v>
      </c>
      <c r="B11" s="7">
        <v>0.92</v>
      </c>
      <c r="C11" s="1">
        <v>0.94</v>
      </c>
      <c r="D11" s="1">
        <v>0.96</v>
      </c>
      <c r="E11" s="1">
        <v>0.98</v>
      </c>
      <c r="F11" s="1">
        <v>0.98</v>
      </c>
      <c r="G11" s="3">
        <v>0.99</v>
      </c>
      <c r="H11" s="1">
        <f t="shared" si="0"/>
        <v>0.13692954837804477</v>
      </c>
      <c r="I11" s="42">
        <f>H11/H46</f>
        <v>3.1652883690001674E-2</v>
      </c>
      <c r="J11" s="1">
        <f t="shared" si="1"/>
        <v>0.15398215908528223</v>
      </c>
      <c r="K11" s="42">
        <f>J11/J46</f>
        <v>3.2526309585373205E-2</v>
      </c>
      <c r="L11" s="1">
        <f t="shared" si="2"/>
        <v>0.17020606406207353</v>
      </c>
      <c r="M11" s="42">
        <f>L11/L46</f>
        <v>3.315949849053991E-2</v>
      </c>
      <c r="N11" s="1">
        <f t="shared" si="3"/>
        <v>0.18558396758765808</v>
      </c>
      <c r="O11" s="42">
        <f>N11/N46</f>
        <v>3.3556392019891766E-2</v>
      </c>
      <c r="P11" s="1">
        <f t="shared" si="4"/>
        <v>0.19090322554407563</v>
      </c>
      <c r="Q11" s="42">
        <f>P11/P46</f>
        <v>3.3857654362136586E-2</v>
      </c>
      <c r="R11" s="1">
        <f t="shared" si="5"/>
        <v>0.20337245732012299</v>
      </c>
      <c r="S11" s="42">
        <f>R11/R46</f>
        <v>3.4325729398225528E-2</v>
      </c>
      <c r="U11" s="42"/>
    </row>
    <row r="12" spans="1:21" x14ac:dyDescent="0.3">
      <c r="A12" t="s">
        <v>50</v>
      </c>
      <c r="B12" s="7">
        <v>1.02</v>
      </c>
      <c r="C12" s="1">
        <v>1.03</v>
      </c>
      <c r="D12" s="1">
        <v>1.04</v>
      </c>
      <c r="E12" s="1">
        <v>1.05</v>
      </c>
      <c r="F12" s="1">
        <v>1.05</v>
      </c>
      <c r="G12" s="3">
        <v>1.06</v>
      </c>
      <c r="H12" s="1">
        <f t="shared" si="0"/>
        <v>0.11031591540582264</v>
      </c>
      <c r="I12" s="42">
        <f>H12/H46</f>
        <v>2.5500827840723703E-2</v>
      </c>
      <c r="J12" s="1">
        <f t="shared" si="1"/>
        <v>0.12872859170910156</v>
      </c>
      <c r="K12" s="42">
        <f>J12/J46</f>
        <v>2.7191890614420847E-2</v>
      </c>
      <c r="L12" s="1">
        <f t="shared" si="2"/>
        <v>0.14685529658734414</v>
      </c>
      <c r="M12" s="42">
        <f>L12/L46</f>
        <v>2.861030840675504E-2</v>
      </c>
      <c r="N12" s="1">
        <f t="shared" si="3"/>
        <v>0.1645482791909576</v>
      </c>
      <c r="O12" s="42">
        <f>N12/N46</f>
        <v>2.9752820971037257E-2</v>
      </c>
      <c r="P12" s="1">
        <f t="shared" si="4"/>
        <v>0.16960661453525627</v>
      </c>
      <c r="Q12" s="42">
        <f>P12/P46</f>
        <v>3.0080592489208715E-2</v>
      </c>
      <c r="R12" s="1">
        <f t="shared" si="5"/>
        <v>0.18171195435282606</v>
      </c>
      <c r="S12" s="42">
        <f>R12/R46</f>
        <v>3.0669813679438919E-2</v>
      </c>
      <c r="U12" s="42"/>
    </row>
    <row r="13" spans="1:21" x14ac:dyDescent="0.3">
      <c r="A13" t="s">
        <v>51</v>
      </c>
      <c r="B13" s="7">
        <v>0.99</v>
      </c>
      <c r="C13" s="1">
        <v>1.01</v>
      </c>
      <c r="D13" s="1">
        <v>1.04</v>
      </c>
      <c r="E13" s="1">
        <v>1.06</v>
      </c>
      <c r="F13" s="1">
        <v>1.07</v>
      </c>
      <c r="G13" s="3">
        <v>1.0900000000000001</v>
      </c>
      <c r="H13" s="1">
        <f t="shared" si="0"/>
        <v>0.11770526079682028</v>
      </c>
      <c r="I13" s="42">
        <f>H13/H46</f>
        <v>2.7208962373971027E-2</v>
      </c>
      <c r="J13" s="1">
        <f t="shared" si="1"/>
        <v>0.13395621931506299</v>
      </c>
      <c r="K13" s="42">
        <f>J13/J46</f>
        <v>2.8296144736577763E-2</v>
      </c>
      <c r="L13" s="1">
        <f t="shared" si="2"/>
        <v>0.14685529658734414</v>
      </c>
      <c r="M13" s="42">
        <f>L13/L46</f>
        <v>2.861030840675504E-2</v>
      </c>
      <c r="N13" s="1">
        <f t="shared" si="3"/>
        <v>0.16174448147502166</v>
      </c>
      <c r="O13" s="42">
        <f>N13/N46</f>
        <v>2.9245851880315647E-2</v>
      </c>
      <c r="P13" s="1">
        <f t="shared" si="4"/>
        <v>0.16397041851099078</v>
      </c>
      <c r="Q13" s="42">
        <f>P13/P46</f>
        <v>2.9080984565544948E-2</v>
      </c>
      <c r="R13" s="1">
        <f t="shared" si="5"/>
        <v>0.17315006343158265</v>
      </c>
      <c r="S13" s="42">
        <f>R13/R46</f>
        <v>2.9224715583204993E-2</v>
      </c>
      <c r="U13" s="42"/>
    </row>
    <row r="14" spans="1:21" x14ac:dyDescent="0.3">
      <c r="A14" t="s">
        <v>52</v>
      </c>
      <c r="B14" s="7">
        <v>1.1200000000000001</v>
      </c>
      <c r="C14" s="1">
        <v>1.1100000000000001</v>
      </c>
      <c r="D14" s="1">
        <v>1.1000000000000001</v>
      </c>
      <c r="E14" s="1">
        <v>1.0900000000000001</v>
      </c>
      <c r="F14" s="1">
        <v>1.08</v>
      </c>
      <c r="G14" s="3">
        <v>1.08</v>
      </c>
      <c r="H14" s="1">
        <f t="shared" si="0"/>
        <v>8.8874909294419935E-2</v>
      </c>
      <c r="I14" s="42">
        <f>H14/H46</f>
        <v>2.0544485833612677E-2</v>
      </c>
      <c r="J14" s="1">
        <f t="shared" si="1"/>
        <v>0.10978008512184236</v>
      </c>
      <c r="K14" s="42">
        <f>J14/J46</f>
        <v>2.3189316581825759E-2</v>
      </c>
      <c r="L14" s="1">
        <f t="shared" si="2"/>
        <v>0.1314696643106695</v>
      </c>
      <c r="M14" s="42">
        <f>L14/L46</f>
        <v>2.5612883767005809E-2</v>
      </c>
      <c r="N14" s="1">
        <f t="shared" si="3"/>
        <v>0.15361649552883344</v>
      </c>
      <c r="O14" s="42">
        <f>N14/N46</f>
        <v>2.7776188922422288E-2</v>
      </c>
      <c r="P14" s="1">
        <f t="shared" si="4"/>
        <v>0.16122295057543493</v>
      </c>
      <c r="Q14" s="42">
        <f>P14/P46</f>
        <v>2.8593707205678515E-2</v>
      </c>
      <c r="R14" s="1">
        <f t="shared" si="5"/>
        <v>0.17595823746889316</v>
      </c>
      <c r="S14" s="42">
        <f>R14/R46</f>
        <v>2.9698686460963106E-2</v>
      </c>
      <c r="U14" s="42"/>
    </row>
    <row r="15" spans="1:21" x14ac:dyDescent="0.3">
      <c r="A15" t="s">
        <v>53</v>
      </c>
      <c r="B15" s="7">
        <v>1.1599999999999999</v>
      </c>
      <c r="C15" s="1">
        <v>1.1499999999999999</v>
      </c>
      <c r="D15" s="1">
        <v>1.1499999999999999</v>
      </c>
      <c r="E15" s="1">
        <v>1.1399999999999999</v>
      </c>
      <c r="F15" s="1">
        <v>1.1399999999999999</v>
      </c>
      <c r="G15" s="3">
        <v>1.1499999999999999</v>
      </c>
      <c r="H15" s="1">
        <f t="shared" si="0"/>
        <v>8.1514631472380195E-2</v>
      </c>
      <c r="I15" s="42">
        <f>H15/H46</f>
        <v>1.8843070612524594E-2</v>
      </c>
      <c r="J15" s="1">
        <f t="shared" si="1"/>
        <v>0.10137896094662244</v>
      </c>
      <c r="K15" s="42">
        <f>J15/J46</f>
        <v>2.1414711215777971E-2</v>
      </c>
      <c r="L15" s="1">
        <f t="shared" si="2"/>
        <v>0.11988702136061898</v>
      </c>
      <c r="M15" s="42">
        <f>L15/L46</f>
        <v>2.3356356459737881E-2</v>
      </c>
      <c r="N15" s="1">
        <f t="shared" si="3"/>
        <v>0.14096733477403811</v>
      </c>
      <c r="O15" s="42">
        <f>N15/N46</f>
        <v>2.5489029085675862E-2</v>
      </c>
      <c r="P15" s="1">
        <f t="shared" si="4"/>
        <v>0.14567835346059888</v>
      </c>
      <c r="Q15" s="42">
        <f>P15/P46</f>
        <v>2.5836794142461195E-2</v>
      </c>
      <c r="R15" s="1">
        <f t="shared" si="5"/>
        <v>0.15721752904141936</v>
      </c>
      <c r="S15" s="42">
        <f>R15/R46</f>
        <v>2.6535581217070975E-2</v>
      </c>
      <c r="U15" s="42"/>
    </row>
    <row r="16" spans="1:21" x14ac:dyDescent="0.3">
      <c r="A16" t="s">
        <v>54</v>
      </c>
      <c r="B16" s="7">
        <v>1.1399999999999999</v>
      </c>
      <c r="C16" s="1">
        <v>1.1499999999999999</v>
      </c>
      <c r="D16" s="1">
        <v>1.17</v>
      </c>
      <c r="E16" s="1">
        <v>1.18</v>
      </c>
      <c r="F16" s="1">
        <v>1.18</v>
      </c>
      <c r="G16" s="3">
        <v>1.2</v>
      </c>
      <c r="H16" s="1">
        <f t="shared" si="0"/>
        <v>8.5115248212502229E-2</v>
      </c>
      <c r="I16" s="42">
        <f>H16/H46</f>
        <v>1.9675395733269894E-2</v>
      </c>
      <c r="J16" s="1">
        <f t="shared" si="1"/>
        <v>0.10137896094662244</v>
      </c>
      <c r="K16" s="42">
        <f>J16/J46</f>
        <v>2.1414711215777971E-2</v>
      </c>
      <c r="L16" s="1">
        <f t="shared" si="2"/>
        <v>0.11554490944562715</v>
      </c>
      <c r="M16" s="42">
        <f>L16/L46</f>
        <v>2.2510427413176902E-2</v>
      </c>
      <c r="N16" s="1">
        <f t="shared" si="3"/>
        <v>0.13160215383897853</v>
      </c>
      <c r="O16" s="42">
        <f>N16/N46</f>
        <v>2.3795662536404093E-2</v>
      </c>
      <c r="P16" s="1">
        <f t="shared" si="4"/>
        <v>0.13615715354295008</v>
      </c>
      <c r="Q16" s="42">
        <f>P16/P46</f>
        <v>2.4148161092884309E-2</v>
      </c>
      <c r="R16" s="1">
        <f t="shared" si="5"/>
        <v>0.14506619692351999</v>
      </c>
      <c r="S16" s="42">
        <f>R16/R46</f>
        <v>2.4484647951066179E-2</v>
      </c>
    </row>
    <row r="17" spans="1:21" x14ac:dyDescent="0.3">
      <c r="A17" t="s">
        <v>55</v>
      </c>
      <c r="B17" s="7">
        <v>1.21</v>
      </c>
      <c r="C17" s="1">
        <v>1.21</v>
      </c>
      <c r="D17" s="1">
        <v>1.21</v>
      </c>
      <c r="E17" s="1">
        <v>1.22</v>
      </c>
      <c r="F17" s="1">
        <v>1.22</v>
      </c>
      <c r="G17" s="3">
        <v>1.22</v>
      </c>
      <c r="H17" s="1">
        <f t="shared" si="0"/>
        <v>7.3165453383216048E-2</v>
      </c>
      <c r="I17" s="42">
        <f>H17/H46</f>
        <v>1.6913059405346778E-2</v>
      </c>
      <c r="J17" s="1">
        <f t="shared" si="1"/>
        <v>8.9967208323591369E-2</v>
      </c>
      <c r="K17" s="42">
        <f>J17/J46</f>
        <v>1.9004157935233138E-2</v>
      </c>
      <c r="L17" s="1">
        <f t="shared" si="2"/>
        <v>0.10732678234803929</v>
      </c>
      <c r="M17" s="42">
        <f>L17/L46</f>
        <v>2.0909374157000633E-2</v>
      </c>
      <c r="N17" s="1">
        <f t="shared" si="3"/>
        <v>0.12285914976557978</v>
      </c>
      <c r="O17" s="42">
        <f>N17/N46</f>
        <v>2.2214794986625565E-2</v>
      </c>
      <c r="P17" s="1">
        <f t="shared" si="4"/>
        <v>0.12725823720908958</v>
      </c>
      <c r="Q17" s="42">
        <f>P17/P46</f>
        <v>2.2569893190020313E-2</v>
      </c>
      <c r="R17" s="1">
        <f t="shared" si="5"/>
        <v>0.14047282919766232</v>
      </c>
      <c r="S17" s="42">
        <f>R17/R46</f>
        <v>2.3709367464898143E-2</v>
      </c>
      <c r="U17" s="59"/>
    </row>
    <row r="18" spans="1:21" x14ac:dyDescent="0.3">
      <c r="A18" t="s">
        <v>56</v>
      </c>
      <c r="B18" s="7">
        <v>1.18</v>
      </c>
      <c r="C18" s="1">
        <v>1.19</v>
      </c>
      <c r="D18" s="1">
        <v>1.21</v>
      </c>
      <c r="E18" s="1">
        <v>1.22</v>
      </c>
      <c r="F18" s="1">
        <v>1.23</v>
      </c>
      <c r="G18" s="3">
        <v>1.24</v>
      </c>
      <c r="H18" s="1">
        <f t="shared" si="0"/>
        <v>7.8066331046684936E-2</v>
      </c>
      <c r="I18" s="42">
        <f>H18/H46</f>
        <v>1.8045955208321477E-2</v>
      </c>
      <c r="J18" s="1">
        <f t="shared" si="1"/>
        <v>9.3620748346203417E-2</v>
      </c>
      <c r="K18" s="42">
        <f>J18/J46</f>
        <v>1.9775910809487967E-2</v>
      </c>
      <c r="L18" s="1">
        <f t="shared" si="2"/>
        <v>0.10732678234803929</v>
      </c>
      <c r="M18" s="42">
        <f>L18/L46</f>
        <v>2.0909374157000633E-2</v>
      </c>
      <c r="N18" s="1">
        <f t="shared" si="3"/>
        <v>0.12285914976557978</v>
      </c>
      <c r="O18" s="42">
        <f>N18/N46</f>
        <v>2.2214794986625565E-2</v>
      </c>
      <c r="P18" s="1">
        <f t="shared" si="4"/>
        <v>0.12512591401663581</v>
      </c>
      <c r="Q18" s="42">
        <f>P18/P46</f>
        <v>2.219171486729837E-2</v>
      </c>
      <c r="R18" s="1">
        <f t="shared" si="5"/>
        <v>0.13602490560360386</v>
      </c>
      <c r="S18" s="42">
        <f>R18/R46</f>
        <v>2.2958635415507075E-2</v>
      </c>
    </row>
    <row r="19" spans="1:21" x14ac:dyDescent="0.3">
      <c r="A19" t="s">
        <v>57</v>
      </c>
      <c r="B19" s="7">
        <v>1.31</v>
      </c>
      <c r="C19" s="1">
        <v>1.32</v>
      </c>
      <c r="D19" s="1">
        <v>1.34</v>
      </c>
      <c r="E19" s="1">
        <v>1.36</v>
      </c>
      <c r="F19" s="1">
        <v>1.37</v>
      </c>
      <c r="G19" s="3">
        <v>1.38</v>
      </c>
      <c r="H19" s="1">
        <f t="shared" si="0"/>
        <v>5.8945012684681199E-2</v>
      </c>
      <c r="I19" s="42">
        <f>H19/H46</f>
        <v>1.3625836444466397E-2</v>
      </c>
      <c r="J19" s="1">
        <f t="shared" si="1"/>
        <v>7.2277145796612652E-2</v>
      </c>
      <c r="K19" s="42">
        <f>J19/J46</f>
        <v>1.5267410420097695E-2</v>
      </c>
      <c r="L19" s="1">
        <f t="shared" si="2"/>
        <v>8.4444099979186185E-2</v>
      </c>
      <c r="M19" s="42">
        <f>L19/L46</f>
        <v>1.6451376284534906E-2</v>
      </c>
      <c r="N19" s="1">
        <f t="shared" si="3"/>
        <v>9.6585800776024536E-2</v>
      </c>
      <c r="O19" s="42">
        <f>N19/N46</f>
        <v>1.7464175577906908E-2</v>
      </c>
      <c r="P19" s="1">
        <f t="shared" si="4"/>
        <v>9.876573521387573E-2</v>
      </c>
      <c r="Q19" s="42">
        <f>P19/P46</f>
        <v>1.751660358887782E-2</v>
      </c>
      <c r="R19" s="1">
        <f t="shared" si="5"/>
        <v>0.10859283206255783</v>
      </c>
      <c r="S19" s="42">
        <f>R19/R46</f>
        <v>1.8328579086296377E-2</v>
      </c>
    </row>
    <row r="20" spans="1:21" x14ac:dyDescent="0.3">
      <c r="A20" t="s">
        <v>58</v>
      </c>
      <c r="B20" s="7">
        <v>1.41</v>
      </c>
      <c r="C20" s="1">
        <v>1.42</v>
      </c>
      <c r="D20" s="1">
        <v>1.43</v>
      </c>
      <c r="E20" s="1">
        <v>1.44</v>
      </c>
      <c r="F20" s="1">
        <v>1.45</v>
      </c>
      <c r="G20" s="3">
        <v>1.45</v>
      </c>
      <c r="H20" s="1">
        <f t="shared" si="0"/>
        <v>4.7488457458178951E-2</v>
      </c>
      <c r="I20" s="42">
        <f>H20/H46</f>
        <v>1.097751828108961E-2</v>
      </c>
      <c r="J20" s="1">
        <f t="shared" si="1"/>
        <v>5.9232719902716231E-2</v>
      </c>
      <c r="K20" s="42">
        <f>J20/J46</f>
        <v>1.2511980586480773E-2</v>
      </c>
      <c r="L20" s="1">
        <f t="shared" si="2"/>
        <v>7.1527528691412254E-2</v>
      </c>
      <c r="M20" s="42">
        <f>L20/L46</f>
        <v>1.3934973426152089E-2</v>
      </c>
      <c r="N20" s="1">
        <f t="shared" si="3"/>
        <v>8.4178716876439727E-2</v>
      </c>
      <c r="O20" s="42">
        <f>N20/N46</f>
        <v>1.5220786902850674E-2</v>
      </c>
      <c r="P20" s="1">
        <f t="shared" si="4"/>
        <v>8.6277425996422755E-2</v>
      </c>
      <c r="Q20" s="42">
        <f>P20/P46</f>
        <v>1.5301738670556229E-2</v>
      </c>
      <c r="R20" s="1">
        <f t="shared" si="5"/>
        <v>9.702698193657093E-2</v>
      </c>
      <c r="S20" s="42">
        <f>R20/R46</f>
        <v>1.6376464985318865E-2</v>
      </c>
    </row>
    <row r="21" spans="1:21" x14ac:dyDescent="0.3">
      <c r="A21" t="s">
        <v>59</v>
      </c>
      <c r="B21" s="7">
        <v>1.5</v>
      </c>
      <c r="C21" s="1">
        <v>1.53</v>
      </c>
      <c r="D21" s="1">
        <v>1.55</v>
      </c>
      <c r="E21" s="1">
        <v>1.58</v>
      </c>
      <c r="F21" s="1">
        <v>1.59</v>
      </c>
      <c r="G21" s="3">
        <v>1.61</v>
      </c>
      <c r="H21" s="1">
        <f t="shared" si="0"/>
        <v>3.9094436753651665E-2</v>
      </c>
      <c r="I21" s="42">
        <f>H21/H46</f>
        <v>9.0371411733062811E-3</v>
      </c>
      <c r="J21" s="1">
        <f t="shared" si="1"/>
        <v>4.7585915047404261E-2</v>
      </c>
      <c r="K21" s="42">
        <f>J21/J46</f>
        <v>1.0051776218294889E-2</v>
      </c>
      <c r="L21" s="1">
        <f t="shared" si="2"/>
        <v>5.7325136675237233E-2</v>
      </c>
      <c r="M21" s="42">
        <f>L21/L46</f>
        <v>1.1168067327843747E-2</v>
      </c>
      <c r="N21" s="1">
        <f t="shared" si="3"/>
        <v>6.6177153214249371E-2</v>
      </c>
      <c r="O21" s="42">
        <f>N21/N46</f>
        <v>1.1965831557992154E-2</v>
      </c>
      <c r="P21" s="1">
        <f t="shared" si="4"/>
        <v>6.8101427892582903E-2</v>
      </c>
      <c r="Q21" s="42">
        <f>P21/P46</f>
        <v>1.2078133308557892E-2</v>
      </c>
      <c r="R21" s="1">
        <f t="shared" si="5"/>
        <v>7.500692351080103E-2</v>
      </c>
      <c r="S21" s="42">
        <f>R21/R46</f>
        <v>1.2659862566209951E-2</v>
      </c>
    </row>
    <row r="22" spans="1:21" x14ac:dyDescent="0.3">
      <c r="A22" t="s">
        <v>60</v>
      </c>
      <c r="B22" s="7">
        <v>1.42</v>
      </c>
      <c r="C22" s="1">
        <v>1.47</v>
      </c>
      <c r="D22" s="1">
        <v>1.53</v>
      </c>
      <c r="E22" s="1">
        <v>1.59</v>
      </c>
      <c r="F22" s="1">
        <v>1.6</v>
      </c>
      <c r="G22" s="3">
        <v>1.65</v>
      </c>
      <c r="H22" s="1">
        <f t="shared" si="0"/>
        <v>4.6473155582916391E-2</v>
      </c>
      <c r="I22" s="42">
        <f>H22/H46</f>
        <v>1.0742819251197248E-2</v>
      </c>
      <c r="J22" s="1">
        <f t="shared" si="1"/>
        <v>5.3621877493947742E-2</v>
      </c>
      <c r="K22" s="42">
        <f>J22/J46</f>
        <v>1.1326778363661775E-2</v>
      </c>
      <c r="L22" s="1">
        <f t="shared" si="2"/>
        <v>5.9479382675172131E-2</v>
      </c>
      <c r="M22" s="42">
        <f>L22/L46</f>
        <v>1.1587756939825146E-2</v>
      </c>
      <c r="N22" s="1">
        <f t="shared" si="3"/>
        <v>6.5049536736328462E-2</v>
      </c>
      <c r="O22" s="42">
        <f>N22/N46</f>
        <v>1.1761941420966546E-2</v>
      </c>
      <c r="P22" s="1">
        <f t="shared" si="4"/>
        <v>6.6960328838256186E-2</v>
      </c>
      <c r="Q22" s="42">
        <f>P22/P46</f>
        <v>1.1875753609292754E-2</v>
      </c>
      <c r="R22" s="1">
        <f t="shared" si="5"/>
        <v>7.0332096012363537E-2</v>
      </c>
      <c r="S22" s="42">
        <f>R22/R46</f>
        <v>1.1870833088918627E-2</v>
      </c>
    </row>
    <row r="23" spans="1:21" x14ac:dyDescent="0.3">
      <c r="A23" t="s">
        <v>61</v>
      </c>
      <c r="B23" s="7">
        <v>1.69</v>
      </c>
      <c r="C23" s="1">
        <v>1.67</v>
      </c>
      <c r="D23" s="1">
        <v>1.66</v>
      </c>
      <c r="E23" s="1">
        <v>1.64</v>
      </c>
      <c r="F23" s="1">
        <v>1.63</v>
      </c>
      <c r="G23" s="3">
        <v>1.62</v>
      </c>
      <c r="H23" s="1">
        <f t="shared" si="0"/>
        <v>2.5928826129211588E-2</v>
      </c>
      <c r="I23" s="42">
        <f>H23/H46</f>
        <v>5.9937546527233333E-3</v>
      </c>
      <c r="J23" s="1">
        <f t="shared" si="1"/>
        <v>3.6013338147843826E-2</v>
      </c>
      <c r="K23" s="42">
        <f>J23/J46</f>
        <v>7.6072513384536702E-3</v>
      </c>
      <c r="L23" s="1">
        <f t="shared" si="2"/>
        <v>4.679803891851482E-2</v>
      </c>
      <c r="M23" s="42">
        <f>L23/L46</f>
        <v>9.1171810442240448E-3</v>
      </c>
      <c r="N23" s="1">
        <f t="shared" si="3"/>
        <v>5.969319759859347E-2</v>
      </c>
      <c r="O23" s="42">
        <f>N23/N46</f>
        <v>1.0793434182794548E-2</v>
      </c>
      <c r="P23" s="1">
        <f t="shared" si="4"/>
        <v>6.3650476229280398E-2</v>
      </c>
      <c r="Q23" s="42">
        <f>P23/P46</f>
        <v>1.1288734477976689E-2</v>
      </c>
      <c r="R23" s="1">
        <f t="shared" si="5"/>
        <v>7.3809863922960989E-2</v>
      </c>
      <c r="S23" s="42">
        <f>R23/R46</f>
        <v>1.245781975260973E-2</v>
      </c>
    </row>
    <row r="24" spans="1:21" x14ac:dyDescent="0.3">
      <c r="A24" t="s">
        <v>62</v>
      </c>
      <c r="B24" s="7">
        <v>1.61</v>
      </c>
      <c r="C24" s="1">
        <v>1.62</v>
      </c>
      <c r="D24" s="1">
        <v>1.64</v>
      </c>
      <c r="E24" s="1">
        <v>1.66</v>
      </c>
      <c r="F24" s="1">
        <v>1.67</v>
      </c>
      <c r="G24" s="3">
        <v>1.68</v>
      </c>
      <c r="H24" s="1">
        <f t="shared" si="0"/>
        <v>3.0822655877570184E-2</v>
      </c>
      <c r="I24" s="42">
        <f>H24/H46</f>
        <v>7.1250212468100633E-3</v>
      </c>
      <c r="J24" s="1">
        <f t="shared" si="1"/>
        <v>3.9781672536807512E-2</v>
      </c>
      <c r="K24" s="42">
        <f>J24/J46</f>
        <v>8.4032527173455995E-3</v>
      </c>
      <c r="L24" s="1">
        <f t="shared" si="2"/>
        <v>4.8556682578034582E-2</v>
      </c>
      <c r="M24" s="42">
        <f>L24/L46</f>
        <v>9.4597995172766586E-3</v>
      </c>
      <c r="N24" s="1">
        <f t="shared" si="3"/>
        <v>5.7676260892935372E-2</v>
      </c>
      <c r="O24" s="42">
        <f>N24/N46</f>
        <v>1.0428741479787194E-2</v>
      </c>
      <c r="P24" s="1">
        <f t="shared" si="4"/>
        <v>5.9490428462153196E-2</v>
      </c>
      <c r="Q24" s="42">
        <f>P24/P46</f>
        <v>1.0550928927400218E-2</v>
      </c>
      <c r="R24" s="1">
        <f t="shared" si="5"/>
        <v>6.7018193322444505E-2</v>
      </c>
      <c r="S24" s="42">
        <f>R24/R46</f>
        <v>1.1311504021034285E-2</v>
      </c>
    </row>
    <row r="25" spans="1:21" x14ac:dyDescent="0.3">
      <c r="A25" t="s">
        <v>63</v>
      </c>
      <c r="B25" s="7">
        <v>1.66</v>
      </c>
      <c r="C25" s="1">
        <v>1.66</v>
      </c>
      <c r="D25" s="1">
        <v>1.67</v>
      </c>
      <c r="E25" s="1">
        <v>1.69</v>
      </c>
      <c r="F25" s="1">
        <v>1.69</v>
      </c>
      <c r="G25" s="3">
        <v>1.7</v>
      </c>
      <c r="H25" s="1">
        <f t="shared" si="0"/>
        <v>2.7665629482989097E-2</v>
      </c>
      <c r="I25" s="42">
        <f>H25/H46</f>
        <v>6.3952372779179038E-3</v>
      </c>
      <c r="J25" s="1">
        <f t="shared" si="1"/>
        <v>3.6737306425151439E-2</v>
      </c>
      <c r="K25" s="42">
        <f>J25/J46</f>
        <v>7.7601782519193703E-3</v>
      </c>
      <c r="L25" s="1">
        <f t="shared" si="2"/>
        <v>4.5942748966093877E-2</v>
      </c>
      <c r="M25" s="42">
        <f>L25/L46</f>
        <v>8.9505536914175482E-3</v>
      </c>
      <c r="N25" s="1">
        <f t="shared" si="3"/>
        <v>5.4777912623545658E-2</v>
      </c>
      <c r="O25" s="42">
        <f>N25/N46</f>
        <v>9.9046762170274805E-3</v>
      </c>
      <c r="P25" s="1">
        <f t="shared" si="4"/>
        <v>5.7513502519146775E-2</v>
      </c>
      <c r="Q25" s="42">
        <f>P25/P46</f>
        <v>1.0200311094269899E-2</v>
      </c>
      <c r="R25" s="1">
        <f t="shared" si="5"/>
        <v>6.489613309903558E-2</v>
      </c>
      <c r="S25" s="42">
        <f>R25/R46</f>
        <v>1.0953337207517275E-2</v>
      </c>
    </row>
    <row r="26" spans="1:21" x14ac:dyDescent="0.3">
      <c r="A26" t="s">
        <v>64</v>
      </c>
      <c r="B26" s="7">
        <v>1.74</v>
      </c>
      <c r="C26" s="1">
        <v>1.74</v>
      </c>
      <c r="D26" s="1">
        <v>1.74</v>
      </c>
      <c r="E26" s="1">
        <v>1.75</v>
      </c>
      <c r="F26" s="1">
        <v>1.75</v>
      </c>
      <c r="G26" s="3">
        <v>1.75</v>
      </c>
      <c r="H26" s="1">
        <f t="shared" si="0"/>
        <v>2.327305276576196E-2</v>
      </c>
      <c r="I26" s="42">
        <f>H26/H46</f>
        <v>5.3798412470631553E-3</v>
      </c>
      <c r="J26" s="1">
        <f t="shared" si="1"/>
        <v>3.1329672553352284E-2</v>
      </c>
      <c r="K26" s="42">
        <f>J26/J46</f>
        <v>6.6179006368803864E-3</v>
      </c>
      <c r="L26" s="1">
        <f t="shared" si="2"/>
        <v>4.0377761644133779E-2</v>
      </c>
      <c r="M26" s="42">
        <f>L26/L46</f>
        <v>7.866384395104396E-3</v>
      </c>
      <c r="N26" s="1">
        <f t="shared" si="3"/>
        <v>4.941084050094384E-2</v>
      </c>
      <c r="O26" s="42">
        <f>N26/N46</f>
        <v>8.9342282926398765E-3</v>
      </c>
      <c r="P26" s="1">
        <f t="shared" si="4"/>
        <v>5.1968236028660741E-2</v>
      </c>
      <c r="Q26" s="42">
        <f>P26/P46</f>
        <v>9.2168299841643674E-3</v>
      </c>
      <c r="R26" s="1">
        <f t="shared" si="5"/>
        <v>5.9880315389255707E-2</v>
      </c>
      <c r="S26" s="42">
        <f>R26/R46</f>
        <v>1.0106754520335989E-2</v>
      </c>
    </row>
    <row r="27" spans="1:21" x14ac:dyDescent="0.3">
      <c r="A27" t="s">
        <v>65</v>
      </c>
      <c r="B27" s="7">
        <v>1.74</v>
      </c>
      <c r="C27" s="1">
        <v>1.76</v>
      </c>
      <c r="D27" s="1">
        <v>1.78</v>
      </c>
      <c r="E27" s="1">
        <v>1.8</v>
      </c>
      <c r="F27" s="1">
        <v>1.81</v>
      </c>
      <c r="G27" s="3">
        <v>1.83</v>
      </c>
      <c r="H27" s="1">
        <f t="shared" si="0"/>
        <v>2.327305276576196E-2</v>
      </c>
      <c r="I27" s="42">
        <f>H27/H46</f>
        <v>5.3798412470631553E-3</v>
      </c>
      <c r="J27" s="1">
        <f t="shared" si="1"/>
        <v>3.0107035321851831E-2</v>
      </c>
      <c r="K27" s="42">
        <f>J27/J46</f>
        <v>6.3596377489028117E-3</v>
      </c>
      <c r="L27" s="1">
        <f t="shared" si="2"/>
        <v>3.7505894950051931E-2</v>
      </c>
      <c r="M27" s="42">
        <f>L27/L46</f>
        <v>7.3068881172707869E-3</v>
      </c>
      <c r="N27" s="1">
        <f t="shared" si="3"/>
        <v>4.5342230145171983E-2</v>
      </c>
      <c r="O27" s="42">
        <f>N27/N46</f>
        <v>8.1985619209745293E-3</v>
      </c>
      <c r="P27" s="1">
        <f t="shared" si="4"/>
        <v>4.695762625535637E-2</v>
      </c>
      <c r="Q27" s="42">
        <f>P27/P46</f>
        <v>8.3281729519712952E-3</v>
      </c>
      <c r="R27" s="1">
        <f t="shared" si="5"/>
        <v>5.2648802083816018E-2</v>
      </c>
      <c r="S27" s="42">
        <f>R27/R46</f>
        <v>8.8862009993080013E-3</v>
      </c>
    </row>
    <row r="28" spans="1:21" x14ac:dyDescent="0.3">
      <c r="A28" t="s">
        <v>66</v>
      </c>
      <c r="B28" s="7">
        <v>1.89</v>
      </c>
      <c r="C28" s="1">
        <v>1.91</v>
      </c>
      <c r="D28" s="1">
        <v>1.94</v>
      </c>
      <c r="E28" s="1">
        <v>1.96</v>
      </c>
      <c r="F28" s="1">
        <v>1.97</v>
      </c>
      <c r="G28" s="3">
        <v>1.99</v>
      </c>
      <c r="H28" s="1">
        <f t="shared" si="0"/>
        <v>1.6829253420030672E-2</v>
      </c>
      <c r="I28" s="42">
        <f>H28/H46</f>
        <v>3.8902808590523747E-3</v>
      </c>
      <c r="J28" s="1">
        <f t="shared" si="1"/>
        <v>2.2336185829434852E-2</v>
      </c>
      <c r="K28" s="42">
        <f>J28/J46</f>
        <v>4.7181679979058358E-3</v>
      </c>
      <c r="L28" s="1">
        <f t="shared" si="2"/>
        <v>2.7920854429914519E-2</v>
      </c>
      <c r="M28" s="42">
        <f>L28/L46</f>
        <v>5.4395331648447263E-3</v>
      </c>
      <c r="N28" s="1">
        <f t="shared" si="3"/>
        <v>3.4441409025576922E-2</v>
      </c>
      <c r="O28" s="42">
        <f>N28/N46</f>
        <v>6.2275283689783405E-3</v>
      </c>
      <c r="P28" s="1">
        <f t="shared" si="4"/>
        <v>3.5833389696808056E-2</v>
      </c>
      <c r="Q28" s="42">
        <f>P28/P46</f>
        <v>6.3552332315001282E-3</v>
      </c>
      <c r="R28" s="1">
        <f t="shared" si="5"/>
        <v>4.0700273181924505E-2</v>
      </c>
      <c r="S28" s="42">
        <f>R28/R46</f>
        <v>6.8694973846803254E-3</v>
      </c>
    </row>
    <row r="29" spans="1:21" x14ac:dyDescent="0.3">
      <c r="A29" t="s">
        <v>67</v>
      </c>
      <c r="B29" s="7">
        <v>1.98</v>
      </c>
      <c r="C29" s="1">
        <v>1.98</v>
      </c>
      <c r="D29" s="1">
        <v>1.98</v>
      </c>
      <c r="E29" s="1">
        <v>1.99</v>
      </c>
      <c r="F29" s="1">
        <v>1.99</v>
      </c>
      <c r="G29" s="3">
        <v>2</v>
      </c>
      <c r="H29" s="1">
        <f t="shared" si="0"/>
        <v>1.3854528419247477E-2</v>
      </c>
      <c r="I29" s="42">
        <f>H29/H46</f>
        <v>3.2026380122391297E-3</v>
      </c>
      <c r="J29" s="1">
        <f t="shared" si="1"/>
        <v>1.9431283633142418E-2</v>
      </c>
      <c r="K29" s="42">
        <f>J29/J46</f>
        <v>4.104553091392492E-3</v>
      </c>
      <c r="L29" s="1">
        <f t="shared" si="2"/>
        <v>2.5934984766947992E-2</v>
      </c>
      <c r="M29" s="42">
        <f>L29/L46</f>
        <v>5.0526465844257578E-3</v>
      </c>
      <c r="N29" s="1">
        <f t="shared" si="3"/>
        <v>3.2710658857324403E-2</v>
      </c>
      <c r="O29" s="42">
        <f>N29/N46</f>
        <v>5.9145825262457621E-3</v>
      </c>
      <c r="P29" s="1">
        <f t="shared" si="4"/>
        <v>3.464261061605986E-2</v>
      </c>
      <c r="Q29" s="42">
        <f>P29/P46</f>
        <v>6.1440425278190798E-3</v>
      </c>
      <c r="R29" s="1">
        <f t="shared" si="5"/>
        <v>4.0050724447491803E-2</v>
      </c>
      <c r="S29" s="42">
        <f>R29/R46</f>
        <v>6.759864869132751E-3</v>
      </c>
    </row>
    <row r="30" spans="1:21" x14ac:dyDescent="0.3">
      <c r="A30" t="s">
        <v>68</v>
      </c>
      <c r="B30" s="7">
        <v>1.97</v>
      </c>
      <c r="C30" s="1">
        <v>1.98</v>
      </c>
      <c r="D30" s="1">
        <v>1.99</v>
      </c>
      <c r="E30" s="1">
        <v>2.0099999999999998</v>
      </c>
      <c r="F30" s="1">
        <v>2.02</v>
      </c>
      <c r="G30" s="3">
        <v>2.0299999999999998</v>
      </c>
      <c r="H30" s="1">
        <f t="shared" si="0"/>
        <v>1.4157209149843508E-2</v>
      </c>
      <c r="I30" s="42">
        <f>H30/H46</f>
        <v>3.2726062409687666E-3</v>
      </c>
      <c r="J30" s="1">
        <f t="shared" si="1"/>
        <v>1.9431283633142418E-2</v>
      </c>
      <c r="K30" s="42">
        <f>J30/J46</f>
        <v>4.104553091392492E-3</v>
      </c>
      <c r="L30" s="1">
        <f t="shared" si="2"/>
        <v>2.5460992001439503E-2</v>
      </c>
      <c r="M30" s="42">
        <f>L30/L46</f>
        <v>4.9603034444852586E-3</v>
      </c>
      <c r="N30" s="1">
        <f t="shared" si="3"/>
        <v>3.1605418542351715E-2</v>
      </c>
      <c r="O30" s="42">
        <f>N30/N46</f>
        <v>5.7147383383694891E-3</v>
      </c>
      <c r="P30" s="1">
        <f t="shared" si="4"/>
        <v>3.2930224534350676E-2</v>
      </c>
      <c r="Q30" s="42">
        <f>P30/P46</f>
        <v>5.8403421795205799E-3</v>
      </c>
      <c r="R30" s="1">
        <f t="shared" si="5"/>
        <v>3.8163617265922566E-2</v>
      </c>
      <c r="S30" s="42">
        <f>R30/R46</f>
        <v>6.4413540377568426E-3</v>
      </c>
    </row>
    <row r="31" spans="1:21" x14ac:dyDescent="0.3">
      <c r="A31" t="s">
        <v>69</v>
      </c>
      <c r="B31" s="7">
        <v>2.06</v>
      </c>
      <c r="C31" s="1">
        <v>2.06</v>
      </c>
      <c r="D31" s="1">
        <v>2.0699999999999998</v>
      </c>
      <c r="E31" s="1">
        <v>2.0699999999999998</v>
      </c>
      <c r="F31" s="1">
        <v>2.08</v>
      </c>
      <c r="G31" s="3">
        <v>2.09</v>
      </c>
      <c r="H31" s="1">
        <f t="shared" si="0"/>
        <v>1.1654792497823115E-2</v>
      </c>
      <c r="I31" s="42">
        <f>H31/H46</f>
        <v>2.6941430519159559E-3</v>
      </c>
      <c r="J31" s="1">
        <f t="shared" si="1"/>
        <v>1.6571050323408575E-2</v>
      </c>
      <c r="K31" s="42">
        <f>J31/J46</f>
        <v>3.5003737847023328E-3</v>
      </c>
      <c r="L31" s="1">
        <f t="shared" si="2"/>
        <v>2.196796895800239E-2</v>
      </c>
      <c r="M31" s="42">
        <f>L31/L46</f>
        <v>4.2797936578654796E-3</v>
      </c>
      <c r="N31" s="1">
        <f t="shared" si="3"/>
        <v>2.8508758727152656E-2</v>
      </c>
      <c r="O31" s="42">
        <f>N31/N46</f>
        <v>5.154815344687487E-3</v>
      </c>
      <c r="P31" s="1">
        <f t="shared" si="4"/>
        <v>2.9755198451150051E-2</v>
      </c>
      <c r="Q31" s="42">
        <f>P31/P46</f>
        <v>5.2772352157204536E-3</v>
      </c>
      <c r="R31" s="1">
        <f t="shared" si="5"/>
        <v>3.4651963082887288E-2</v>
      </c>
      <c r="S31" s="42">
        <f>R31/R46</f>
        <v>5.8486479613520286E-3</v>
      </c>
    </row>
    <row r="32" spans="1:21" x14ac:dyDescent="0.3">
      <c r="A32" t="s">
        <v>70</v>
      </c>
      <c r="B32" s="7">
        <v>2.09</v>
      </c>
      <c r="C32" s="1">
        <v>2.09</v>
      </c>
      <c r="D32" s="1">
        <v>2.1</v>
      </c>
      <c r="E32" s="1">
        <v>2.11</v>
      </c>
      <c r="F32" s="1">
        <v>2.11</v>
      </c>
      <c r="G32" s="3">
        <v>2.12</v>
      </c>
      <c r="H32" s="1">
        <f t="shared" si="0"/>
        <v>1.0923123525308085E-2</v>
      </c>
      <c r="I32" s="42">
        <f>H32/H46</f>
        <v>2.52500912019027E-3</v>
      </c>
      <c r="J32" s="1">
        <f t="shared" si="1"/>
        <v>1.5610551292383427E-2</v>
      </c>
      <c r="K32" s="42">
        <f>J32/J46</f>
        <v>3.2974834691933005E-3</v>
      </c>
      <c r="L32" s="1">
        <f t="shared" si="2"/>
        <v>2.0785375555887043E-2</v>
      </c>
      <c r="M32" s="42">
        <f>L32/L46</f>
        <v>4.0494011371967394E-3</v>
      </c>
      <c r="N32" s="1">
        <f t="shared" si="3"/>
        <v>2.6614776095348548E-2</v>
      </c>
      <c r="O32" s="42">
        <f>N32/N46</f>
        <v>4.8123546003795738E-3</v>
      </c>
      <c r="P32" s="1">
        <f t="shared" si="4"/>
        <v>2.8284397412194205E-2</v>
      </c>
      <c r="Q32" s="42">
        <f>P32/P46</f>
        <v>5.0163811988723148E-3</v>
      </c>
      <c r="R32" s="1">
        <f t="shared" si="5"/>
        <v>3.3019234354723544E-2</v>
      </c>
      <c r="S32" s="42">
        <f>R32/R46</f>
        <v>5.5730717833278858E-3</v>
      </c>
    </row>
    <row r="33" spans="1:19" x14ac:dyDescent="0.3">
      <c r="A33" t="s">
        <v>71</v>
      </c>
      <c r="B33" s="7">
        <v>2.0499999999999998</v>
      </c>
      <c r="C33" s="1">
        <v>2.08</v>
      </c>
      <c r="D33" s="1">
        <v>2.11</v>
      </c>
      <c r="E33" s="1">
        <v>2.14</v>
      </c>
      <c r="F33" s="1">
        <v>2.15</v>
      </c>
      <c r="G33" s="3">
        <v>2.17</v>
      </c>
      <c r="H33" s="1">
        <f t="shared" si="0"/>
        <v>1.1909415463068571E-2</v>
      </c>
      <c r="I33" s="42">
        <f>H33/H46</f>
        <v>2.7530021601156443E-3</v>
      </c>
      <c r="J33" s="1">
        <f t="shared" si="1"/>
        <v>1.5924366798198891E-2</v>
      </c>
      <c r="K33" s="42">
        <f>J33/J46</f>
        <v>3.3637720597383325E-3</v>
      </c>
      <c r="L33" s="1">
        <f t="shared" si="2"/>
        <v>2.0405498037916695E-2</v>
      </c>
      <c r="M33" s="42">
        <f>L33/L46</f>
        <v>3.975393503842772E-3</v>
      </c>
      <c r="N33" s="1">
        <f t="shared" si="3"/>
        <v>2.5277329994614975E-2</v>
      </c>
      <c r="O33" s="42">
        <f>N33/N46</f>
        <v>4.5705240896675263E-3</v>
      </c>
      <c r="P33" s="1">
        <f t="shared" si="4"/>
        <v>2.6435794679430857E-2</v>
      </c>
      <c r="Q33" s="42">
        <f>P33/P46</f>
        <v>4.688522137295841E-3</v>
      </c>
      <c r="R33" s="1">
        <f t="shared" si="5"/>
        <v>3.0467179979048346E-2</v>
      </c>
      <c r="S33" s="42">
        <f>R33/R46</f>
        <v>5.1423294445504487E-3</v>
      </c>
    </row>
    <row r="34" spans="1:19" x14ac:dyDescent="0.3">
      <c r="A34" t="s">
        <v>72</v>
      </c>
      <c r="B34" s="7">
        <v>2.1800000000000002</v>
      </c>
      <c r="C34" s="1">
        <v>2.2000000000000002</v>
      </c>
      <c r="D34" s="1">
        <v>2.2200000000000002</v>
      </c>
      <c r="E34" s="1">
        <v>2.2400000000000002</v>
      </c>
      <c r="F34" s="1">
        <v>2.25</v>
      </c>
      <c r="G34" s="3">
        <v>2.2599999999999998</v>
      </c>
      <c r="H34" s="1">
        <f t="shared" si="0"/>
        <v>8.9923611898439001E-3</v>
      </c>
      <c r="I34" s="42">
        <f>H34/H46</f>
        <v>2.0786905836772053E-3</v>
      </c>
      <c r="J34" s="1">
        <f t="shared" si="1"/>
        <v>1.2541081497904333E-2</v>
      </c>
      <c r="K34" s="42">
        <f>J34/J46</f>
        <v>2.6491062455508926E-3</v>
      </c>
      <c r="L34" s="1">
        <f t="shared" si="2"/>
        <v>1.6658264536552021E-2</v>
      </c>
      <c r="M34" s="42">
        <f>L34/L46</f>
        <v>3.2453585058718026E-3</v>
      </c>
      <c r="N34" s="1">
        <f t="shared" si="3"/>
        <v>2.1285922133681606E-2</v>
      </c>
      <c r="O34" s="42">
        <f>N34/N46</f>
        <v>3.848817098305278E-3</v>
      </c>
      <c r="P34" s="1">
        <f t="shared" si="4"/>
        <v>2.2325745449702752E-2</v>
      </c>
      <c r="Q34" s="42">
        <f>P34/P46</f>
        <v>3.9595840806710639E-3</v>
      </c>
      <c r="R34" s="1">
        <f t="shared" si="5"/>
        <v>2.6360262153504749E-2</v>
      </c>
      <c r="S34" s="42">
        <f>R34/R46</f>
        <v>4.4491532308291552E-3</v>
      </c>
    </row>
    <row r="35" spans="1:19" x14ac:dyDescent="0.3">
      <c r="A35" t="s">
        <v>73</v>
      </c>
      <c r="B35" s="7">
        <v>2.25</v>
      </c>
      <c r="C35" s="1">
        <v>2.25</v>
      </c>
      <c r="D35" s="1">
        <v>2.25</v>
      </c>
      <c r="E35" s="1">
        <v>2.25</v>
      </c>
      <c r="F35" s="1">
        <v>2.25</v>
      </c>
      <c r="G35" s="3">
        <v>2.25</v>
      </c>
      <c r="H35" s="1">
        <f t="shared" si="0"/>
        <v>7.7298744614825044E-3</v>
      </c>
      <c r="I35" s="42">
        <f>H35/H46</f>
        <v>1.7868518531304143E-3</v>
      </c>
      <c r="J35" s="1">
        <f t="shared" si="1"/>
        <v>1.1353122679943045E-2</v>
      </c>
      <c r="K35" s="42">
        <f>J35/J46</f>
        <v>2.3981686270811947E-3</v>
      </c>
      <c r="L35" s="1">
        <f t="shared" si="2"/>
        <v>1.5761506453486649E-2</v>
      </c>
      <c r="M35" s="42">
        <f>L35/L46</f>
        <v>3.0706523432820782E-3</v>
      </c>
      <c r="N35" s="1">
        <f t="shared" si="3"/>
        <v>2.0923223598312869E-2</v>
      </c>
      <c r="O35" s="42">
        <f>N35/N46</f>
        <v>3.7832357100200794E-3</v>
      </c>
      <c r="P35" s="1">
        <f t="shared" si="4"/>
        <v>2.2325745449702752E-2</v>
      </c>
      <c r="Q35" s="42">
        <f>P35/P46</f>
        <v>3.9595840806710639E-3</v>
      </c>
      <c r="R35" s="1">
        <f t="shared" si="5"/>
        <v>2.678777689031234E-2</v>
      </c>
      <c r="S35" s="42">
        <f>R35/R46</f>
        <v>4.5213102739351044E-3</v>
      </c>
    </row>
    <row r="36" spans="1:19" x14ac:dyDescent="0.3">
      <c r="A36" t="s">
        <v>74</v>
      </c>
      <c r="B36" s="7">
        <v>2.31</v>
      </c>
      <c r="C36" s="1">
        <v>2.36</v>
      </c>
      <c r="D36" s="1">
        <v>2.4</v>
      </c>
      <c r="E36" s="1">
        <v>2.44</v>
      </c>
      <c r="F36" s="1">
        <v>2.4500000000000002</v>
      </c>
      <c r="G36" s="3">
        <v>2.48</v>
      </c>
      <c r="H36" s="1">
        <f t="shared" si="0"/>
        <v>6.7898008948774919E-3</v>
      </c>
      <c r="I36" s="42">
        <f>H36/H46</f>
        <v>1.569542736024142E-3</v>
      </c>
      <c r="J36" s="1">
        <f t="shared" si="1"/>
        <v>9.1207820991140148E-3</v>
      </c>
      <c r="K36" s="42">
        <f>J36/J46</f>
        <v>1.9266217851394453E-3</v>
      </c>
      <c r="L36" s="1">
        <f t="shared" si="2"/>
        <v>1.1951917107070966E-2</v>
      </c>
      <c r="M36" s="42">
        <f>L36/L46</f>
        <v>2.3284691967639976E-3</v>
      </c>
      <c r="N36" s="1">
        <f t="shared" si="3"/>
        <v>1.5094370681121162E-2</v>
      </c>
      <c r="O36" s="42">
        <f>N36/N46</f>
        <v>2.7292908242734816E-3</v>
      </c>
      <c r="P36" s="1">
        <f t="shared" si="4"/>
        <v>1.5923303246933179E-2</v>
      </c>
      <c r="Q36" s="42">
        <f>P36/P46</f>
        <v>2.8240785146591346E-3</v>
      </c>
      <c r="R36" s="1">
        <f t="shared" si="5"/>
        <v>1.8502774944469339E-2</v>
      </c>
      <c r="S36" s="42">
        <f>R36/R46</f>
        <v>3.1229462151819063E-3</v>
      </c>
    </row>
    <row r="37" spans="1:19" x14ac:dyDescent="0.3">
      <c r="A37" t="s">
        <v>75</v>
      </c>
      <c r="B37" s="1">
        <v>2.34</v>
      </c>
      <c r="C37" s="1">
        <v>2.37</v>
      </c>
      <c r="D37" s="1">
        <v>2.41</v>
      </c>
      <c r="E37" s="1">
        <v>2.4500000000000002</v>
      </c>
      <c r="F37" s="1">
        <v>2.46</v>
      </c>
      <c r="G37" s="3">
        <v>2.4900000000000002</v>
      </c>
      <c r="H37" s="1">
        <f t="shared" si="0"/>
        <v>6.3635482056713577E-3</v>
      </c>
      <c r="I37" s="42">
        <f>H37/H46</f>
        <v>1.4710093883734058E-3</v>
      </c>
      <c r="J37" s="1">
        <f t="shared" si="1"/>
        <v>8.9410422774848161E-3</v>
      </c>
      <c r="K37" s="42">
        <f>J37/J46</f>
        <v>1.8886545744063296E-3</v>
      </c>
      <c r="L37" s="1">
        <f t="shared" si="2"/>
        <v>1.1733481573230642E-2</v>
      </c>
      <c r="M37" s="42">
        <f>L37/L46</f>
        <v>2.2859136462636525E-3</v>
      </c>
      <c r="N37" s="1">
        <f t="shared" si="3"/>
        <v>1.4837172233058964E-2</v>
      </c>
      <c r="O37" s="42">
        <f>N37/N46</f>
        <v>2.6827854495782974E-3</v>
      </c>
      <c r="P37" s="1">
        <f t="shared" si="4"/>
        <v>1.5656494358498536E-2</v>
      </c>
      <c r="Q37" s="42">
        <f>P37/P46</f>
        <v>2.7767586063672744E-3</v>
      </c>
      <c r="R37" s="1">
        <f t="shared" si="5"/>
        <v>1.8207483215223384E-2</v>
      </c>
      <c r="S37" s="42">
        <f>R37/R46</f>
        <v>3.0731061133057913E-3</v>
      </c>
    </row>
    <row r="38" spans="1:19" x14ac:dyDescent="0.3">
      <c r="A38" t="s">
        <v>125</v>
      </c>
      <c r="B38" s="3">
        <v>2.4300000000000002</v>
      </c>
      <c r="C38" s="3">
        <v>2.44</v>
      </c>
      <c r="D38" s="3">
        <v>2.4500000000000002</v>
      </c>
      <c r="E38" s="1">
        <v>2.4700000000000002</v>
      </c>
      <c r="F38" s="3">
        <v>2.4700000000000002</v>
      </c>
      <c r="G38" s="3">
        <v>2.48</v>
      </c>
      <c r="H38" s="1">
        <f t="shared" si="0"/>
        <v>5.238732655709474E-3</v>
      </c>
      <c r="I38" s="42">
        <f>H38/H46</f>
        <v>1.2109949780625523E-3</v>
      </c>
      <c r="J38" s="1">
        <f t="shared" si="1"/>
        <v>7.7782272137427487E-3</v>
      </c>
      <c r="K38" s="42">
        <f>J38/J46</f>
        <v>1.6430281786050966E-3</v>
      </c>
      <c r="L38" s="1">
        <f t="shared" si="2"/>
        <v>1.0898938162113167E-2</v>
      </c>
      <c r="M38" s="42">
        <f>L38/L46</f>
        <v>2.1233281289159997E-3</v>
      </c>
      <c r="N38" s="1">
        <f t="shared" si="3"/>
        <v>1.4335848154455199E-2</v>
      </c>
      <c r="O38" s="42">
        <f>N38/N46</f>
        <v>2.592138463584246E-3</v>
      </c>
      <c r="P38" s="1">
        <f t="shared" si="4"/>
        <v>1.5394156086608941E-2</v>
      </c>
      <c r="Q38" s="42">
        <f>P38/P46</f>
        <v>2.7302315845724148E-3</v>
      </c>
      <c r="R38" s="1">
        <f t="shared" si="5"/>
        <v>1.8502774944469339E-2</v>
      </c>
      <c r="S38" s="42">
        <f>R38/R46</f>
        <v>3.1229462151819063E-3</v>
      </c>
    </row>
    <row r="39" spans="1:19" x14ac:dyDescent="0.3">
      <c r="A39" t="s">
        <v>76</v>
      </c>
      <c r="B39" s="3">
        <v>2.44</v>
      </c>
      <c r="C39" s="3">
        <v>2.46</v>
      </c>
      <c r="D39" s="3">
        <v>2.48</v>
      </c>
      <c r="E39" s="1">
        <v>2.5099999999999998</v>
      </c>
      <c r="F39" s="3">
        <v>2.52</v>
      </c>
      <c r="G39" s="3">
        <v>2.54</v>
      </c>
      <c r="H39" s="1">
        <f t="shared" si="0"/>
        <v>5.1267286999266389E-3</v>
      </c>
      <c r="I39" s="42">
        <f>H39/H46</f>
        <v>1.1851039397351186E-3</v>
      </c>
      <c r="J39" s="1">
        <f t="shared" si="1"/>
        <v>7.4746827010959251E-3</v>
      </c>
      <c r="K39" s="42">
        <f>J39/J46</f>
        <v>1.5789091738454373E-3</v>
      </c>
      <c r="L39" s="1">
        <f t="shared" si="2"/>
        <v>1.0312219727413139E-2</v>
      </c>
      <c r="M39" s="42">
        <f>L39/L46</f>
        <v>2.0090238051716225E-3</v>
      </c>
      <c r="N39" s="1">
        <f t="shared" si="3"/>
        <v>1.3383444450155766E-2</v>
      </c>
      <c r="O39" s="42">
        <f>N39/N46</f>
        <v>2.4199294496371044E-3</v>
      </c>
      <c r="P39" s="1">
        <f t="shared" si="4"/>
        <v>1.414694564868448E-2</v>
      </c>
      <c r="Q39" s="42">
        <f>P39/P46</f>
        <v>2.5090324937569173E-3</v>
      </c>
      <c r="R39" s="1">
        <f t="shared" si="5"/>
        <v>1.6800228076892285E-2</v>
      </c>
      <c r="S39" s="42">
        <f>R39/R46</f>
        <v>2.8355859509930545E-3</v>
      </c>
    </row>
    <row r="40" spans="1:19" x14ac:dyDescent="0.3">
      <c r="A40" t="s">
        <v>126</v>
      </c>
      <c r="B40" s="3">
        <v>2.62</v>
      </c>
      <c r="C40" s="3">
        <v>2.64</v>
      </c>
      <c r="D40" s="3">
        <v>2.65</v>
      </c>
      <c r="E40" s="1">
        <v>2.67</v>
      </c>
      <c r="F40" s="3">
        <v>2.68</v>
      </c>
      <c r="G40" s="3">
        <v>2.7</v>
      </c>
      <c r="H40" s="1">
        <f t="shared" si="0"/>
        <v>3.4745145203972276E-3</v>
      </c>
      <c r="I40" s="42">
        <f>H40/H46</f>
        <v>8.0317510205846318E-4</v>
      </c>
      <c r="J40" s="1">
        <f t="shared" si="1"/>
        <v>5.2239858045048018E-3</v>
      </c>
      <c r="K40" s="42">
        <f>J40/J46</f>
        <v>1.1034848488701242E-3</v>
      </c>
      <c r="L40" s="1">
        <f t="shared" si="2"/>
        <v>7.5365164752566952E-3</v>
      </c>
      <c r="M40" s="42">
        <f>L40/L46</f>
        <v>1.4682620625905746E-3</v>
      </c>
      <c r="N40" s="1">
        <f t="shared" si="3"/>
        <v>1.0165902360847667E-2</v>
      </c>
      <c r="O40" s="42">
        <f>N40/N46</f>
        <v>1.8381491100270765E-3</v>
      </c>
      <c r="P40" s="1">
        <f t="shared" si="4"/>
        <v>1.0795541786805052E-2</v>
      </c>
      <c r="Q40" s="42">
        <f>P40/P46</f>
        <v>1.9146440371970498E-3</v>
      </c>
      <c r="R40" s="1">
        <f t="shared" si="5"/>
        <v>1.2987453563703068E-2</v>
      </c>
      <c r="S40" s="42">
        <f>R40/R46</f>
        <v>2.1920560063743723E-3</v>
      </c>
    </row>
    <row r="41" spans="1:19" x14ac:dyDescent="0.3">
      <c r="A41" t="s">
        <v>127</v>
      </c>
      <c r="B41" s="3">
        <v>2.82</v>
      </c>
      <c r="C41" s="3">
        <v>2.86</v>
      </c>
      <c r="D41" s="3">
        <v>2.89</v>
      </c>
      <c r="E41" s="1">
        <v>2.93</v>
      </c>
      <c r="F41" s="3">
        <v>2.94</v>
      </c>
      <c r="G41" s="3">
        <v>2.97</v>
      </c>
      <c r="H41" s="1">
        <f t="shared" si="0"/>
        <v>2.2551535917572723E-3</v>
      </c>
      <c r="I41" s="42">
        <f>H41/H46</f>
        <v>5.2130540988790575E-4</v>
      </c>
      <c r="J41" s="1">
        <f t="shared" si="1"/>
        <v>3.3715956678460131E-3</v>
      </c>
      <c r="K41" s="42">
        <f>J41/J46</f>
        <v>7.1219656316368985E-4</v>
      </c>
      <c r="L41" s="1">
        <f t="shared" si="2"/>
        <v>4.8407695727242456E-3</v>
      </c>
      <c r="M41" s="42">
        <f>L41/L46</f>
        <v>9.4307739400672E-4</v>
      </c>
      <c r="N41" s="1">
        <f t="shared" si="3"/>
        <v>6.5025730329184399E-3</v>
      </c>
      <c r="O41" s="42">
        <f>N41/N46</f>
        <v>1.1757636862005471E-3</v>
      </c>
      <c r="P41" s="1">
        <f t="shared" si="4"/>
        <v>6.9572850786281644E-3</v>
      </c>
      <c r="Q41" s="42">
        <f>P41/P46</f>
        <v>1.233909761449564E-3</v>
      </c>
      <c r="R41" s="1">
        <f t="shared" si="5"/>
        <v>8.4115573159770675E-3</v>
      </c>
      <c r="S41" s="42">
        <f>R41/R46</f>
        <v>1.4197244014778588E-3</v>
      </c>
    </row>
    <row r="42" spans="1:19" x14ac:dyDescent="0.3">
      <c r="A42" t="s">
        <v>128</v>
      </c>
      <c r="B42" s="3">
        <v>2.86</v>
      </c>
      <c r="C42" s="3">
        <v>2.89</v>
      </c>
      <c r="D42" s="3">
        <v>2.93</v>
      </c>
      <c r="E42" s="1">
        <v>2.97</v>
      </c>
      <c r="F42" s="3">
        <v>2.98</v>
      </c>
      <c r="G42" s="3">
        <v>3.01</v>
      </c>
      <c r="H42" s="1">
        <f t="shared" si="0"/>
        <v>2.0683904535613441E-3</v>
      </c>
      <c r="I42" s="42">
        <f>H42/H46</f>
        <v>4.7813290285111715E-4</v>
      </c>
      <c r="J42" s="1">
        <f t="shared" si="1"/>
        <v>3.1761696502567698E-3</v>
      </c>
      <c r="K42" s="42">
        <f>J42/J46</f>
        <v>6.7091589021492436E-4</v>
      </c>
      <c r="L42" s="1">
        <f t="shared" si="2"/>
        <v>4.4964700290260054E-3</v>
      </c>
      <c r="M42" s="42">
        <f>L42/L46</f>
        <v>8.7600105179489547E-4</v>
      </c>
      <c r="N42" s="1">
        <f t="shared" si="3"/>
        <v>6.0705738531486291E-3</v>
      </c>
      <c r="O42" s="42">
        <f>N42/N46</f>
        <v>1.0976516918453218E-3</v>
      </c>
      <c r="P42" s="1">
        <f t="shared" si="4"/>
        <v>6.5025730329184399E-3</v>
      </c>
      <c r="Q42" s="42">
        <f>P42/P46</f>
        <v>1.1532642761045014E-3</v>
      </c>
      <c r="R42" s="1">
        <f t="shared" si="5"/>
        <v>7.8873046522912969E-3</v>
      </c>
      <c r="S42" s="42">
        <f>R42/R46</f>
        <v>1.3312396808470277E-3</v>
      </c>
    </row>
    <row r="43" spans="1:19" x14ac:dyDescent="0.3">
      <c r="A43" t="s">
        <v>129</v>
      </c>
      <c r="B43" s="3">
        <v>3.11</v>
      </c>
      <c r="C43" s="3">
        <v>3.17</v>
      </c>
      <c r="D43" s="3">
        <v>3.23</v>
      </c>
      <c r="E43" s="1">
        <v>3.29</v>
      </c>
      <c r="F43" s="3">
        <v>3.3</v>
      </c>
      <c r="G43" s="3">
        <v>3.35</v>
      </c>
      <c r="H43" s="1">
        <f t="shared" si="0"/>
        <v>1.2049943707852378E-3</v>
      </c>
      <c r="I43" s="42">
        <f>H43/H46</f>
        <v>2.7854869250184048E-4</v>
      </c>
      <c r="J43" s="1">
        <f t="shared" si="1"/>
        <v>1.8191713150621281E-3</v>
      </c>
      <c r="K43" s="42">
        <f>J43/J46</f>
        <v>3.8427133204288792E-4</v>
      </c>
      <c r="L43" s="1">
        <f t="shared" si="2"/>
        <v>2.5855408249347987E-3</v>
      </c>
      <c r="M43" s="42">
        <f>L43/L46</f>
        <v>5.0371435091987936E-4</v>
      </c>
      <c r="N43" s="1">
        <f t="shared" si="3"/>
        <v>3.5025618580900248E-3</v>
      </c>
      <c r="O43" s="42">
        <f>N43/N46</f>
        <v>6.3331623044686816E-4</v>
      </c>
      <c r="P43" s="1">
        <f t="shared" si="4"/>
        <v>3.7865941026999899E-3</v>
      </c>
      <c r="Q43" s="42">
        <f>P43/P46</f>
        <v>6.7157165089031488E-4</v>
      </c>
      <c r="R43" s="1">
        <f t="shared" si="5"/>
        <v>4.5642810639524916E-3</v>
      </c>
      <c r="S43" s="42">
        <f>R43/R46</f>
        <v>7.7037116413489854E-4</v>
      </c>
    </row>
    <row r="44" spans="1:19" x14ac:dyDescent="0.3">
      <c r="A44" t="s">
        <v>130</v>
      </c>
      <c r="B44" s="3">
        <v>3.24</v>
      </c>
      <c r="C44" s="3">
        <v>3.31</v>
      </c>
      <c r="D44" s="3">
        <v>3.37</v>
      </c>
      <c r="E44" s="1">
        <v>3.45</v>
      </c>
      <c r="F44" s="3">
        <v>3.46</v>
      </c>
      <c r="G44" s="3">
        <v>3.52</v>
      </c>
      <c r="H44" s="1">
        <f t="shared" si="0"/>
        <v>9.0984688941547808E-4</v>
      </c>
      <c r="I44" s="42">
        <f>H44/H46</f>
        <v>2.1032186337799683E-4</v>
      </c>
      <c r="J44" s="1">
        <f t="shared" si="1"/>
        <v>1.3767609943599012E-3</v>
      </c>
      <c r="K44" s="42">
        <f>J44/J46</f>
        <v>2.9081910913338147E-4</v>
      </c>
      <c r="L44" s="1">
        <f t="shared" si="2"/>
        <v>1.9971097163244537E-3</v>
      </c>
      <c r="M44" s="42">
        <f>L44/L46</f>
        <v>3.8907636451631928E-4</v>
      </c>
      <c r="N44" s="1">
        <f t="shared" si="3"/>
        <v>2.6605035792380011E-3</v>
      </c>
      <c r="O44" s="42">
        <f>N44/N46</f>
        <v>4.8105934060854044E-4</v>
      </c>
      <c r="P44" s="1">
        <f t="shared" si="4"/>
        <v>2.8895519839060514E-3</v>
      </c>
      <c r="Q44" s="42">
        <f>P44/P46</f>
        <v>5.1247668578512009E-4</v>
      </c>
      <c r="R44" s="1">
        <f t="shared" si="5"/>
        <v>3.4721162867532513E-3</v>
      </c>
      <c r="S44" s="42">
        <f>R44/R46</f>
        <v>5.8603276799995172E-4</v>
      </c>
    </row>
    <row r="46" spans="1:19" x14ac:dyDescent="0.3">
      <c r="H46" s="1">
        <f t="shared" ref="H46:S46" si="6">SUM(H4:H44)</f>
        <v>4.3259738897438051</v>
      </c>
      <c r="I46" s="42">
        <f t="shared" si="6"/>
        <v>1.0000000000000002</v>
      </c>
      <c r="J46" s="1">
        <f t="shared" si="6"/>
        <v>4.7340802276113934</v>
      </c>
      <c r="K46" s="42">
        <f t="shared" si="6"/>
        <v>1.0000000000000004</v>
      </c>
      <c r="L46" s="1">
        <f t="shared" si="6"/>
        <v>5.1329504911128767</v>
      </c>
      <c r="M46" s="42">
        <f t="shared" si="6"/>
        <v>0.99999999999999978</v>
      </c>
      <c r="N46" s="1">
        <f t="shared" si="6"/>
        <v>5.5305101775437144</v>
      </c>
      <c r="O46" s="42">
        <f t="shared" si="6"/>
        <v>1.0000000000000004</v>
      </c>
      <c r="P46" s="1">
        <f t="shared" si="6"/>
        <v>5.6384067101105781</v>
      </c>
      <c r="Q46" s="42">
        <f t="shared" si="6"/>
        <v>1.0000000000000002</v>
      </c>
      <c r="R46" s="1">
        <f t="shared" si="6"/>
        <v>5.9247818148515838</v>
      </c>
      <c r="S46" s="42">
        <f t="shared" si="6"/>
        <v>0.99999999999999967</v>
      </c>
    </row>
    <row r="47" spans="1:19" x14ac:dyDescent="0.3">
      <c r="H47" s="1"/>
      <c r="I47" s="42">
        <f>SUM(I4:I14)</f>
        <v>0.82193415132473779</v>
      </c>
      <c r="J47" s="1"/>
      <c r="K47" s="42">
        <f>SUM(K4:K16)</f>
        <v>0.83697868515086415</v>
      </c>
      <c r="L47" s="1"/>
      <c r="M47" s="42">
        <f>SUM(M4:M18)</f>
        <v>0.85715707091359228</v>
      </c>
      <c r="N47" s="1"/>
      <c r="O47" s="42">
        <f>SUM(O4:O18)</f>
        <v>0.83965094212420555</v>
      </c>
      <c r="P47" s="1"/>
      <c r="Q47" s="42">
        <f>SUM(Q4:Q18)</f>
        <v>0.83607590112408026</v>
      </c>
      <c r="R47" s="1"/>
      <c r="S47" s="42">
        <f>SUM(S4:S18)</f>
        <v>0.82298940627138917</v>
      </c>
    </row>
    <row r="48" spans="1:19" x14ac:dyDescent="0.3">
      <c r="I48" s="42">
        <f>SUM(I4/I47,I5/I47,I6/I47,I7/I47,I8/I47,I9/I47,I10/I47,I11/I47,I12/I47,I13/I47,I14/I47)</f>
        <v>1</v>
      </c>
      <c r="J48" s="1"/>
      <c r="K48" s="42">
        <f>SUM(K4/K47,K5/K47,K6/K47,K7/K47,K8/K47,K9/K47,K10/K47,K11/K47,K12/K47,K13/K47,K14/K47,K15/K47,K16/K47)</f>
        <v>1.0000000000000002</v>
      </c>
      <c r="L48" s="1"/>
      <c r="M48" s="42">
        <f>SUM(M4/M47,M5/M47,M6/M47,M7/M47,M8/M47,M9/M47,M10/M47,M11/M47,M12/M47,M13/M47,M14/M47,M15/M47,M16/M47,M17/M47,M18/M47)</f>
        <v>1.0000000000000002</v>
      </c>
      <c r="N48" s="1"/>
      <c r="O48" s="42">
        <f>SUM(O4/O47,O5/O47,O6/O47,O7/O47,O8/O47,O9/O47,O10/O47,O11/O47,O12/O47,O13/O47,O14/O47,O15/O47,O16/O47,O17/O47,O18/O47)</f>
        <v>0.99999999999999989</v>
      </c>
      <c r="P48" s="1"/>
      <c r="Q48" s="42">
        <f>SUM(Q4/Q47,Q5/Q47,Q6/Q47,Q7/Q47,Q8/Q47,Q9/Q47,Q10/Q47,Q11/Q47,Q12/Q47,Q13/Q47,Q14/Q47,Q15/Q47,Q16/Q47,Q17/Q47,Q18/Q47)</f>
        <v>1.0000000000000002</v>
      </c>
      <c r="R48" s="1"/>
      <c r="S48" s="42">
        <f>SUM(S4/S47,S5/S47,S6/S47,S7/S47,S8/S47,S9/S47,S10/S47,S11/S47,S12/S47,S13/S47,S14/S47,S15/S47,S16/S47,S17/S47,S18/S47)</f>
        <v>1.0000000000000002</v>
      </c>
    </row>
    <row r="49" spans="1:26" ht="19.8" x14ac:dyDescent="0.3">
      <c r="C49" s="43" t="s">
        <v>131</v>
      </c>
      <c r="J49" s="1"/>
    </row>
    <row r="50" spans="1:26" x14ac:dyDescent="0.3">
      <c r="J50" s="1"/>
    </row>
    <row r="51" spans="1:26" ht="43.2" x14ac:dyDescent="0.3">
      <c r="A51" s="1" t="s">
        <v>82</v>
      </c>
      <c r="B51" s="44" t="s">
        <v>108</v>
      </c>
      <c r="C51" s="44" t="s">
        <v>112</v>
      </c>
      <c r="D51" s="44" t="s">
        <v>113</v>
      </c>
      <c r="E51" s="44" t="s">
        <v>109</v>
      </c>
      <c r="F51" s="44" t="s">
        <v>114</v>
      </c>
      <c r="G51" s="44" t="s">
        <v>119</v>
      </c>
      <c r="H51" s="44" t="s">
        <v>110</v>
      </c>
      <c r="I51" s="44" t="s">
        <v>115</v>
      </c>
      <c r="J51" s="44" t="s">
        <v>121</v>
      </c>
      <c r="K51" s="44" t="s">
        <v>80</v>
      </c>
      <c r="L51" s="44" t="s">
        <v>79</v>
      </c>
      <c r="M51" s="44" t="s">
        <v>81</v>
      </c>
      <c r="N51" s="44" t="s">
        <v>88</v>
      </c>
      <c r="O51" s="44" t="s">
        <v>116</v>
      </c>
      <c r="P51" s="44" t="s">
        <v>89</v>
      </c>
      <c r="Q51" s="44" t="s">
        <v>111</v>
      </c>
      <c r="R51" s="44" t="s">
        <v>117</v>
      </c>
      <c r="S51" s="44" t="s">
        <v>120</v>
      </c>
      <c r="U51" s="44"/>
      <c r="V51" s="57"/>
      <c r="W51" s="57"/>
      <c r="X51" s="57"/>
      <c r="Y51" s="57"/>
      <c r="Z51" s="57"/>
    </row>
    <row r="52" spans="1:26" x14ac:dyDescent="0.3">
      <c r="A52" s="9">
        <v>2</v>
      </c>
      <c r="B52" s="60">
        <v>8.2200000000000006</v>
      </c>
      <c r="C52" s="4">
        <f>(I4/I47)*CONF1!D3+(I5/I47)*CONF2!D3+(I6/I47)*CONF3!D3+(I7/I47)*CONF4!D3+(I8/I47)*CONF5!D3+(I9/I47)*CONF6!D3+(I10/I47)*CONF7!D3+(I11/I47)*CONF8!D3+(I12/I47)*CONF9!D3+(I13/I47)*CONF10!D3+(I14/I47)*CONF11!D3</f>
        <v>22.534926700229729</v>
      </c>
      <c r="D52" s="4">
        <f t="shared" ref="D52:D60" si="7">(C52*-0.9492)+29.806</f>
        <v>8.4158475761419425</v>
      </c>
      <c r="E52" s="61">
        <v>8.26</v>
      </c>
      <c r="F52" s="4">
        <f>(K4/K47)*CONF1!D3+(K5/K47)*CONF2!D3+(K6/K47)*CONF3!D3+(K7/K47)*CONF4!D3+(K8/K47)*CONF5!D3+(K9/K47)*CONF6!D3+(K10/K47)*CONF7!D3+(K11/K47)*CONF8!D3+(K12/K47)*CONF9!D3+(K13/K47)*CONF10!D3+(K14/K47)*CONF11!D3+(K15/K47)*CONF12!D3+(K16/K47)*CONF13!D3</f>
        <v>22.548570069466329</v>
      </c>
      <c r="G52" s="4">
        <f t="shared" ref="G52:G60" si="8">(F52*-0.9593)+30.078</f>
        <v>8.4471567323609484</v>
      </c>
      <c r="H52" s="61">
        <v>8.2899999999999991</v>
      </c>
      <c r="I52" s="4">
        <f>(M4/M47)*CONF1!D3+(M5/M47)*CONF2!D3+(M6/M47)*CONF3!D3+(M7/M47)*CONF4!D3+(M8/M47)*CONF5!D3+(M9/M47)*CONF6!D3+(M10/M47)*CONF7!D3+(M11/M47)*CONF8!D3+(M12/M47)*CONF9!D3+(M13/M47)*CONF10!D3+(M14/M47)*CONF11!D3+(M15/M47)*CONF12!D3+(M16/M47)*CONF13!D3+(M17/M47)*CONF14!D3+(M18/M47)*CONF15!D3</f>
        <v>22.563361252628209</v>
      </c>
      <c r="J52" s="2">
        <f t="shared" ref="J52:J60" si="9">(I52*-0.9676)+30.305</f>
        <v>8.4726916519569464</v>
      </c>
      <c r="K52" s="61">
        <v>8.31</v>
      </c>
      <c r="L52" s="4">
        <f>(O4/O47)*CONF1!E3+(O5/O47)*CONF2!E3+(O6/O47)*CONF3!E3+(O7/O47)*CONF4!E3+(O8/O47)*CONF5!E3+(O9/O47)*CONF6!E3+(O10/O47)*CONF7!E3+(O11/O47)*CONF8!E3+(O12/O47)*CONF9!E3+(O13/O47)*CONF10!E3+(O14/O47)*CONF11!E3+(O15/O47)*CONF12!E3+(O16/O47)*CONF13!E3+(O17/O47)*CONF14!E3+(O18/O47)*CONF15!E3</f>
        <v>22.566998802844829</v>
      </c>
      <c r="M52" s="2">
        <f>(L52*-0.9735)+30.472</f>
        <v>8.5030266654305606</v>
      </c>
      <c r="N52" s="61">
        <v>8.32</v>
      </c>
      <c r="O52" s="4">
        <f>(Q4/Q47)*CONF1!E3+(Q5/Q47)*CONF2!E3+(Q6/Q47)*CONF3!E3+(Q7/Q47)*CONF4!E3+(Q8/Q47)*CONF5!E3+(Q9/Q47)*CONF6!E3+(Q10/Q47)*CONF7!E3+(Q11/Q47)*CONF8!E3+(Q12/Q47)*CONF9!E3+(Q13/Q47)*CONF10!E3+(Q14/Q47)*CONF11!E3+(Q15/Q47)*CONF12!E3+(Q16/Q47)*CONF13!E3+(Q17/Q47)*CONF14!E3+(Q18/Q47)*CONF15!E3</f>
        <v>22.567540719393165</v>
      </c>
      <c r="P52" s="2">
        <f>(O52*-0.9757)+30.532</f>
        <v>8.5128505200880902</v>
      </c>
      <c r="Q52" s="61">
        <v>8.33</v>
      </c>
      <c r="R52" s="4">
        <f>(S4/S47)*CONF1!E3+(S5/S47)*CONF2!E3+(S6/S47)*CONF3!E3+(S7/S47)*CONF4!E3+(S8/S47)*CONF5!E3+(S9/S47)*CONF6!E3+(S10/S47)*CONF7!E3+(S11/S47)*CONF8!E3+(S12/S47)*CONF9!E3+(S13/S47)*CONF10!E3+(S14/S47)*CONF11!E3+(S15/S47)*CONF12!E3+(S16/S47)*CONF13!E3+(S17/S47)*CONF14!E3+(S18/S47)*CONF15!E3</f>
        <v>22.569471545331844</v>
      </c>
      <c r="S52" s="2">
        <f t="shared" ref="S52:S60" si="10">(R52*-0.9792)+30.625</f>
        <v>8.5249734628110581</v>
      </c>
      <c r="U52" s="4"/>
      <c r="V52" s="47"/>
      <c r="W52" s="55"/>
      <c r="X52" s="47"/>
      <c r="Y52" s="47"/>
      <c r="Z52" s="47"/>
    </row>
    <row r="53" spans="1:26" x14ac:dyDescent="0.3">
      <c r="A53" s="9">
        <v>5</v>
      </c>
      <c r="B53" s="60">
        <v>8.19</v>
      </c>
      <c r="C53" s="4">
        <f>(I4/I47)*CONF1!D4+(I5/I47)*CONF2!D4+(I6/I47)*CONF3!D4+(I7/I47)*CONF4!D4+(I8/I47)*CONF5!D4+(I9/I47)*CONF6!D4+(I10/I47)*CONF7!D4+(I11/I47)*CONF8!D4+(I12/I47)*CONF9!D4+(I13/I47)*CONF10!D4+(I14/I47)*CONF11!D4</f>
        <v>22.960928847044837</v>
      </c>
      <c r="D53" s="4">
        <f t="shared" si="7"/>
        <v>8.0114863383850405</v>
      </c>
      <c r="E53" s="61">
        <v>8.24</v>
      </c>
      <c r="F53" s="4">
        <f>(K4/K47)*CONF1!D4+(K5/K47)*CONF2!D4+(K6/K47)*CONF3!D4+(K7/K47)*CONF4!D4+(K8/K47)*CONF5!D4+(K9/K47)*CONF6!D4+(K10/K47)*CONF7!D4+(K11/K47)*CONF8!D4+(K12/K47)*CONF9!D4+(K13/K47)*CONF10!D4+(K14/K47)*CONF11!D4+(K15/K47)*CONF12!D4+(K16/K47)*CONF13!D4</f>
        <v>22.957237212667053</v>
      </c>
      <c r="G53" s="4">
        <f t="shared" si="8"/>
        <v>8.0551223418884952</v>
      </c>
      <c r="H53" s="61">
        <v>8.2899999999999991</v>
      </c>
      <c r="I53" s="4">
        <f>(M4/M47)*CONF1!D4+(M5/M47)*CONF2!D4+(M6/M47)*CONF3!D4+(M7/M47)*CONF4!D4+(M8/M47)*CONF5!D4+(M9/M47)*CONF6!D4+(M10/M47)*CONF7!D4+(M11/M47)*CONF8!D4+(M12/M47)*CONF9!D4+(M13/M47)*CONF10!D4+(M14/M47)*CONF11!D4+(M15/M47)*CONF12!D4+(M16/M47)*CONF13!D4+(M17/M47)*CONF14!D4+(M18/M47)*CONF15!D4</f>
        <v>22.953204118696696</v>
      </c>
      <c r="J53" s="2">
        <f t="shared" si="9"/>
        <v>8.095479694749077</v>
      </c>
      <c r="K53" s="61">
        <v>8.33</v>
      </c>
      <c r="L53" s="4">
        <f>(O4/O47)*CONF1!E4+(O5/O47)*CONF2!E4+(O6/O47)*CONF3!E4+(O7/O47)*CONF4!E4+(O8/O47)*CONF5!E4+(O9/O47)*CONF6!E4+(O10/O47)*CONF7!E4+(O11/O47)*CONF8!E4+(O12/O47)*CONF9!E4+(O13/O47)*CONF10!E4+(O14/O47)*CONF11!E4+(O15/O47)*CONF12!E4+(O16/O47)*CONF13!E4+(O17/O47)*CONF14!E4+(O18/O47)*CONF15!E4</f>
        <v>22.951254673622323</v>
      </c>
      <c r="M53" s="2">
        <f t="shared" ref="M53:M61" si="11">(L53*-0.9735)+30.472</f>
        <v>8.128953575228671</v>
      </c>
      <c r="N53" s="61">
        <v>8.34</v>
      </c>
      <c r="O53" s="4">
        <f>(Q4/Q47)*CONF1!E4+(Q5/Q47)*CONF2!E4+(Q6/Q47)*CONF3!E4+(Q7/Q47)*CONF4!E4+(Q8/Q47)*CONF5!E4+(Q9/Q47)*CONF6!E4+(Q10/Q47)*CONF7!E4+(Q11/Q47)*CONF8!E4+(Q12/Q47)*CONF9!E4+(Q13/Q47)*CONF10!E4+(Q14/Q47)*CONF11!E4+(Q15/Q47)*CONF12!E4+(Q16/Q47)*CONF13!E4+(Q17/Q47)*CONF14!E4+(Q18/Q47)*CONF15!E4</f>
        <v>22.951257302727516</v>
      </c>
      <c r="P53" s="2">
        <f t="shared" ref="P53:P61" si="12">(O53*-0.9757)+30.532</f>
        <v>8.1384582497287639</v>
      </c>
      <c r="Q53" s="61">
        <v>8.3699999999999992</v>
      </c>
      <c r="R53" s="4">
        <f>(S4/S47)*CONF1!E4+(S5/S47)*CONF2!E4+(S6/S47)*CONF3!E4+(S7/S47)*CONF4!E4+(S8/S47)*CONF5!E4+(S9/S47)*CONF6!E4+(S10/S47)*CONF7!E4+(S11/S47)*CONF8!E4+(S12/S47)*CONF9!E4+(S13/S47)*CONF10!E4+(S14/S47)*CONF11!E4+(S15/S47)*CONF12!E4+(S16/S47)*CONF13!E4+(S17/S47)*CONF14!E4+(S18/S47)*CONF15!E4</f>
        <v>22.950184397417566</v>
      </c>
      <c r="S53" s="2">
        <f t="shared" si="10"/>
        <v>8.1521794380487194</v>
      </c>
      <c r="U53" s="4"/>
      <c r="V53" s="47"/>
      <c r="W53" s="55"/>
      <c r="X53" s="47"/>
      <c r="Y53" s="47"/>
      <c r="Z53" s="47"/>
    </row>
    <row r="54" spans="1:26" x14ac:dyDescent="0.3">
      <c r="A54" s="9">
        <v>15</v>
      </c>
      <c r="B54" s="61">
        <v>4.18</v>
      </c>
      <c r="C54" s="4">
        <f>(I4/I47)*CONF1!D6+(I5/I47)*CONF2!D6+(I6/I47)*CONF3!D6+(I7/I47)*CONF4!D6+(I8/I47)*CONF5!D6+(I9/I47)*CONF6!D6+(I10/I47)*CONF7!D6+(I11/I47)*CONF8!D6+(I12/I47)*CONF9!D6+(I13/I47)*CONF10!D6+(I14/I47)*CONF11!D6</f>
        <v>26.917256055269576</v>
      </c>
      <c r="D54" s="4">
        <f t="shared" si="7"/>
        <v>4.2561405523381168</v>
      </c>
      <c r="E54" s="61">
        <v>4.17</v>
      </c>
      <c r="F54" s="4">
        <f>(K4/K47)*CONF1!D6+(K5/K47)*CONF2!D6+(K6/K47)*CONF3!D6+(K7/K47)*CONF4!D6+(K8/K47)*CONF5!D6+(K9/K47)*CONF6!D6+(K10/K47)*CONF7!D6+(K11/K47)*CONF8!D6+(K12/K47)*CONF9!D6+(K13/K47)*CONF10!D6+(K14/K47)*CONF11!D6+(K15/K47)*CONF12!D6+(K16/K47)*CONF13!D6</f>
        <v>26.917295351192283</v>
      </c>
      <c r="G54" s="4">
        <f t="shared" si="8"/>
        <v>4.2562385696012406</v>
      </c>
      <c r="H54" s="61">
        <v>4.1609999999999996</v>
      </c>
      <c r="I54" s="4">
        <f>(M4/M47)*CONF1!D6+(M5/M47)*CONF2!D6+(M6/M47)*CONF3!D6+(M7/M47)*CONF4!D6+(M8/M47)*CONF5!D6+(M9/M47)*CONF6!D6+(M10/M47)*CONF7!D6+(M11/M47)*CONF8!D6+(M12/M47)*CONF9!D6+(M13/M47)*CONF10!D6+(M14/M47)*CONF11!D6+(M15/M47)*CONF12!D6+(M16/M47)*CONF13!D6+(M17/M47)*CONF14!D6+(M18/M47)*CONF15!D6</f>
        <v>26.917282192888209</v>
      </c>
      <c r="J54" s="2">
        <f t="shared" si="9"/>
        <v>4.2598377501613669</v>
      </c>
      <c r="K54" s="61">
        <v>4.1500000000000004</v>
      </c>
      <c r="L54" s="4">
        <f>(O4/O47)*CONF1!E6+(O5/O47)*CONF2!E6+(O6/O47)*CONF3!E6+(O7/O47)*CONF4!E6+(O8/O47)*CONF5!E6+(O9/O47)*CONF6!E6+(O10/O47)*CONF7!E6+(O11/O47)*CONF8!E6+(O12/O47)*CONF9!E6+(O13/O47)*CONF10!E6+(O14/O47)*CONF11!E6+(O15/O47)*CONF12!E6+(O16/O47)*CONF13!E6+(O17/O47)*CONF14!E6+(O18/O47)*CONF15!E6</f>
        <v>26.954828423318329</v>
      </c>
      <c r="M54" s="2">
        <f t="shared" si="11"/>
        <v>4.2314745298996073</v>
      </c>
      <c r="N54" s="61">
        <v>4.1500000000000004</v>
      </c>
      <c r="O54" s="4">
        <f>(Q4/Q47)*CONF1!E6+(Q5/Q47)*CONF2!E6+(Q6/Q47)*CONF3!E6+(Q7/Q47)*CONF4!E6+(Q8/Q47)*CONF5!E6+(Q9/Q47)*CONF6!E6+(Q10/Q47)*CONF7!E6+(Q11/Q47)*CONF8!E6+(Q12/Q47)*CONF9!E6+(Q13/Q47)*CONF10!E6+(Q14/Q47)*CONF11!E6+(Q15/Q47)*CONF12!E6+(Q16/Q47)*CONF13!E6+(Q17/Q47)*CONF14!E6+(Q18/Q47)*CONF15!E6</f>
        <v>26.954663558217771</v>
      </c>
      <c r="P54" s="2">
        <f t="shared" si="12"/>
        <v>4.2323347662469217</v>
      </c>
      <c r="Q54" s="61">
        <v>4.1399999999999997</v>
      </c>
      <c r="R54" s="4">
        <f>(S4/S47)*CONF1!E6+(S5/S47)*CONF2!E6+(S6/S47)*CONF3!E6+(S7/S47)*CONF4!E6+(S8/S47)*CONF5!E6+(S9/S47)*CONF6!E6+(S10/S47)*CONF7!E6+(S11/S47)*CONF8!E6+(S12/S47)*CONF9!E6+(S13/S47)*CONF10!E6+(S14/S47)*CONF11!E6+(S15/S47)*CONF12!E6+(S16/S47)*CONF13!E6+(S17/S47)*CONF14!E6+(S18/S47)*CONF15!E6</f>
        <v>26.954564260733498</v>
      </c>
      <c r="S54" s="2">
        <f t="shared" si="10"/>
        <v>4.2310906758897602</v>
      </c>
      <c r="U54" s="4"/>
      <c r="V54" s="47"/>
      <c r="W54" s="55"/>
      <c r="X54" s="47"/>
      <c r="Y54" s="47"/>
      <c r="Z54" s="47"/>
    </row>
    <row r="55" spans="1:26" x14ac:dyDescent="0.3">
      <c r="A55" s="9">
        <v>16</v>
      </c>
      <c r="B55" s="61">
        <v>4.16</v>
      </c>
      <c r="C55" s="4">
        <f>(I4/I47)*CONF1!D7+(I5/I47)*CONF2!D7+(I6/I47)*CONF3!D7+(I7/I47)*CONF4!D7+(I8/I47)*CONF5!D7+(I9/I47)*CONF6!D7+(I10/I47)*CONF7!D7+(I11/I47)*CONF8!D7+(I12/I47)*CONF9!D7+(I13/I47)*CONF10!D7+(I14/I47)*CONF11!D7</f>
        <v>26.990464519491468</v>
      </c>
      <c r="D55" s="4">
        <f t="shared" si="7"/>
        <v>4.1866510780986985</v>
      </c>
      <c r="E55" s="61">
        <v>4.16</v>
      </c>
      <c r="F55" s="4">
        <f>(K4/K47)*CONF1!D7+(K5/K47)*CONF2!D7+(K6/K47)*CONF3!D7+(K7/K47)*CONF4!D7+(K8/K47)*CONF5!D7+(K9/K47)*CONF6!D7+(K10/K47)*CONF7!D7+(K11/K47)*CONF8!D7+(K12/K47)*CONF9!D7+(K13/K47)*CONF10!D7+(K14/K47)*CONF11!D7+(K15/K47)*CONF12!D7+(K16/K47)*CONF13!D7</f>
        <v>26.993511828496349</v>
      </c>
      <c r="G55" s="4">
        <f t="shared" si="8"/>
        <v>4.1831241029234505</v>
      </c>
      <c r="H55" s="61">
        <v>4.1589999999999998</v>
      </c>
      <c r="I55" s="4">
        <f>(M4/M47)*CONF1!D7+(M5/M47)*CONF2!D7+(M6/M47)*CONF3!D7+(M7/M47)*CONF4!D7+(M8/M47)*CONF5!D7+(M9/M47)*CONF6!D7+(M10/M47)*CONF7!D7+(M11/M47)*CONF8!D7+(M12/M47)*CONF9!D7+(M13/M47)*CONF10!D7+(M14/M47)*CONF11!D7+(M15/M47)*CONF12!D7+(M16/M47)*CONF13!D7+(M17/M47)*CONF14!D7+(M18/M47)*CONF15!D7</f>
        <v>26.992717388715629</v>
      </c>
      <c r="J55" s="2">
        <f t="shared" si="9"/>
        <v>4.1868466546787566</v>
      </c>
      <c r="K55" s="55"/>
      <c r="L55" s="4"/>
      <c r="M55" s="2"/>
      <c r="N55" s="55"/>
      <c r="O55" s="4"/>
      <c r="P55" s="2"/>
      <c r="Q55" s="55"/>
      <c r="R55" s="4"/>
      <c r="S55" s="2"/>
      <c r="U55" s="4"/>
      <c r="V55" s="47"/>
      <c r="W55" s="55"/>
      <c r="X55" s="19"/>
      <c r="Y55" s="47"/>
      <c r="Z55" s="47"/>
    </row>
    <row r="56" spans="1:26" x14ac:dyDescent="0.3">
      <c r="A56" s="9">
        <v>18</v>
      </c>
      <c r="B56" s="61">
        <v>1.42</v>
      </c>
      <c r="C56" s="4">
        <f>(I4/I47)*CONF1!D8+(I5/I47)*CONF2!D8+(I6/I47)*CONF3!D8+(I7/I47)*CONF4!D8+(I8/I47)*CONF5!D8+(I9/I47)*CONF6!D8+(I10/I47)*CONF7!D8+(I11/I47)*CONF8!D8+(I12/I47)*CONF9!D8+(I13/I47)*CONF10!D8+(I14/I47)*CONF11!D8</f>
        <v>29.916272180341931</v>
      </c>
      <c r="D56" s="4">
        <f t="shared" si="7"/>
        <v>1.4094744464194378</v>
      </c>
      <c r="E56" s="61">
        <v>1.41</v>
      </c>
      <c r="F56" s="4">
        <f>(K4/K47)*CONF1!D8+(K5/K47)*CONF2!D8+(K6/K47)*CONF3!D8+(K7/K47)*CONF4!D8+(K8/K47)*CONF5!D8+(K9/K47)*CONF6!D8+(K10/K47)*CONF7!D8+(K11/K47)*CONF8!D8+(K12/K47)*CONF9!D8+(K13/K47)*CONF10!D8+(K14/K47)*CONF11!D8+(K15/K47)*CONF12!D8+(K16/K47)*CONF13!D8</f>
        <v>29.917504381709712</v>
      </c>
      <c r="G56" s="4">
        <f t="shared" si="8"/>
        <v>1.378138046625871</v>
      </c>
      <c r="H56" s="61">
        <v>1.41</v>
      </c>
      <c r="I56" s="4">
        <f>(M4/M47)*CONF1!D8+(M5/M47)*CONF2!D8+(M6/M47)*CONF3!D8+(M7/M47)*CONF4!D8+(M8/M47)*CONF5!D8+(M9/M47)*CONF6!D8+(M10/M47)*CONF7!D8+(M11/M47)*CONF8!D8+(M12/M47)*CONF9!D8+(M13/M47)*CONF10!D8+(M14/M47)*CONF11!D8+(M15/M47)*CONF12!D8+(M16/M47)*CONF13!D8+(M17/M47)*CONF14!D8+(M18/M47)*CONF15!D8</f>
        <v>29.916859952056438</v>
      </c>
      <c r="J56" s="2">
        <f t="shared" si="9"/>
        <v>1.3574463103901913</v>
      </c>
      <c r="K56" s="61">
        <v>1.4039999999999999</v>
      </c>
      <c r="L56" s="4">
        <f>(O4/O47)*CONF1!E8+(O5/O47)*CONF2!E8+(O6/O47)*CONF3!E8+(O7/O47)*CONF4!E8+(O8/O47)*CONF5!E8+(O9/O47)*CONF6!E8+(O10/O47)*CONF7!E8+(O11/O47)*CONF8!E8+(O12/O47)*CONF9!E8+(O13/O47)*CONF10!E8+(O14/O47)*CONF11!E8+(O15/O47)*CONF12!E8+(O16/O47)*CONF13!E8+(O17/O47)*CONF14!E8+(O18/O47)*CONF15!E8</f>
        <v>29.916857780515134</v>
      </c>
      <c r="M56" s="2">
        <f t="shared" si="11"/>
        <v>1.3479389506685173</v>
      </c>
      <c r="N56" s="61">
        <v>1.403</v>
      </c>
      <c r="O56" s="4">
        <f>(Q4/Q47)*CONF1!E8+(Q5/Q47)*CONF2!E8+(Q6/Q47)*CONF3!E8+(Q7/Q47)*CONF4!E8+(Q8/Q47)*CONF5!E8+(Q9/Q47)*CONF6!E8+(Q10/Q47)*CONF7!E8+(Q11/Q47)*CONF8!E8+(Q12/Q47)*CONF9!E8+(Q13/Q47)*CONF10!E8+(Q14/Q47)*CONF11!E8+(Q15/Q47)*CONF12!E8+(Q16/Q47)*CONF13!E8+(Q17/Q47)*CONF14!E8+(Q18/Q47)*CONF15!E8</f>
        <v>29.917052291054134</v>
      </c>
      <c r="P56" s="2">
        <f t="shared" si="12"/>
        <v>1.3419320796184806</v>
      </c>
      <c r="Q56" s="61">
        <v>1.42</v>
      </c>
      <c r="R56" s="4">
        <f>(S4/S47)*CONF1!E8+(S5/S47)*CONF2!E8+(S6/S47)*CONF3!E8+(S7/S47)*CONF4!E8+(S8/S47)*CONF5!E8+(S9/S47)*CONF6!E8+(S10/S47)*CONF7!E8+(S11/S47)*CONF8!E8+(S12/S47)*CONF9!E8+(S13/S47)*CONF10!E8+(S14/S47)*CONF11!E8+(S15/S47)*CONF12!E8+(S16/S47)*CONF13!E8+(S17/S47)*CONF14!E8+(S18/S47)*CONF15!E8</f>
        <v>29.916824152874828</v>
      </c>
      <c r="S56" s="2">
        <f t="shared" si="10"/>
        <v>1.3304457895049708</v>
      </c>
      <c r="U56" s="4"/>
      <c r="V56" s="47"/>
      <c r="W56" s="55"/>
      <c r="X56" s="47"/>
      <c r="Y56" s="47"/>
      <c r="Z56" s="47"/>
    </row>
    <row r="57" spans="1:26" x14ac:dyDescent="0.3">
      <c r="A57" s="9">
        <v>22</v>
      </c>
      <c r="B57" s="61">
        <v>1.53</v>
      </c>
      <c r="C57" s="4">
        <f>(I4/I47)*CONF1!D11+(I5/I47)*CONF2!D11+(I6/I47)*CONF3!D11+(I7/I47)*CONF4!D11+(I8/I47)*CONF5!D11+(I9/I47)*CONF6!D11+(I10/I47)*CONF7!D11+(I11/I47)*CONF8!D11+(I12/I47)*CONF9!D11+(I13/I47)*CONF10!D11+(I14/I47)*CONF14!D11</f>
        <v>29.713930133250436</v>
      </c>
      <c r="D57" s="4">
        <f t="shared" si="7"/>
        <v>1.6015375175186861</v>
      </c>
      <c r="E57" s="61">
        <v>1.49</v>
      </c>
      <c r="F57" s="4">
        <f>(K4/K47)*CONF1!D11+(K5/K47)*CONF2!D11+(K6/K47)*CONF3!D11+(K7/K47)*CONF4!D11+(K8/K47)*CONF5!D11+(K9/K47)*CONF6!D11+(K10/K47)*CONF7!D11+(K11/K47)*CONF8!D11+(K12/K47)*CONF9!D11+(K13/K47)*CONF10!D11+(K14/K47)*CONF11!D11+(K15/K47)*CONF12!D11+(K16/K47)*CONF13!D11</f>
        <v>29.71377872518611</v>
      </c>
      <c r="G57" s="4">
        <f t="shared" si="8"/>
        <v>1.5735720689289643</v>
      </c>
      <c r="H57" s="61">
        <v>1.46</v>
      </c>
      <c r="I57" s="4">
        <f>(M4/M47)*CONF1!D11+(M5/M47)*CONF2!D11+(M6/M47)*CONF3!D11+(M7/M47)*CONF4!D11+(M8/M47)*CONF5!D11+(M9/M47)*CONF6!D11+(M10/M47)*CONF7!D11+(M11/M47)*CONF8!D11+(M12/M47)*CONF9!D11+(M13/M47)*CONF10!D11+(M14/M47)*CONF11!D11+(M15/M47)*CONF12!D11+(M16/M47)*CONF13!D11+(M17/M47)*CONF14!D11+(M18/M47)*CONF15!D11</f>
        <v>29.720152509826377</v>
      </c>
      <c r="J57" s="2">
        <f t="shared" si="9"/>
        <v>1.5477804314919972</v>
      </c>
      <c r="K57" s="61">
        <v>1.44</v>
      </c>
      <c r="L57" s="4">
        <f>(O4/O47)*CONF1!E11+(O5/O47)*CONF2!E11+(O6/O47)*CONF3!E11+(O7/O47)*CONF4!E11+(O8/O47)*CONF5!E11+(O9/O47)*CONF6!E11+(O10/O47)*CONF7!E11+(O11/O47)*CONF8!E11+(O12/O47)*CONF9!E11+(O13/O47)*CONF10!E11+(O14/O47)*CONF11!E11+(O15/O47)*CONF12!E11+(O16/O47)*CONF13!E11+(O17/O47)*CONF14!E11+(O18/O47)*CONF15!E11</f>
        <v>29.722456521797696</v>
      </c>
      <c r="M57" s="2">
        <f t="shared" si="11"/>
        <v>1.5371885760299442</v>
      </c>
      <c r="N57" s="61">
        <v>1.4339999999999999</v>
      </c>
      <c r="O57" s="4">
        <f>(Q4/Q47)*CONF1!E11+(Q5/Q47)*CONF2!E11+(Q6/Q47)*CONF3!E11+(Q7/Q47)*CONF4!E11+(Q8/Q47)*CONF5!E11+(Q9/Q47)*CONF6!E11+(Q10/Q47)*CONF7!E11+(Q11/Q47)*CONF8!E11+(Q12/Q47)*CONF9!E11+(Q13/Q47)*CONF10!E11+(Q14/Q47)*CONF11!E11+(Q15/Q47)*CONF12!E11+(Q16/Q47)*CONF13!E11+(Q17/Q47)*CONF14!E11+(Q18/Q47)*CONF15!E11</f>
        <v>29.722500218594629</v>
      </c>
      <c r="P57" s="2">
        <f t="shared" si="12"/>
        <v>1.5317565367172215</v>
      </c>
      <c r="Q57" s="61">
        <v>1.399</v>
      </c>
      <c r="R57" s="4">
        <f>(S4/S47)*CONF1!E11+(S5/S47)*CONF2!E11+(S6/S47)*CONF3!E11+(S7/S47)*CONF4!E11+(S8/S47)*CONF5!E11+(S9/S47)*CONF6!E11+(S10/S47)*CONF7!E11+(S11/S47)*CONF8!E11+(S12/S47)*CONF9!E11+(S13/S47)*CONF10!E11+(S14/S47)*CONF11!E11+(S15/S47)*CONF12!E11+(S16/S47)*CONF13!E11+(S17/S47)*CONF14!E11+(S18/S47)*CONF15!E11</f>
        <v>29.724360868050965</v>
      </c>
      <c r="S57" s="2">
        <f t="shared" si="10"/>
        <v>1.5189058380044962</v>
      </c>
      <c r="U57" s="4"/>
      <c r="V57" s="47"/>
      <c r="W57" s="55"/>
      <c r="X57" s="47"/>
      <c r="Y57" s="47"/>
      <c r="Z57" s="47"/>
    </row>
    <row r="58" spans="1:26" x14ac:dyDescent="0.3">
      <c r="A58" s="9">
        <v>28</v>
      </c>
      <c r="B58" s="60">
        <v>8.1199999999999992</v>
      </c>
      <c r="C58" s="4">
        <f>(I4/I47)*CONF1!D14+(I5/I47)*CONF2!D14+(I6/I47)*CONF3!D14+(I7/I47)*CONF4!D14+(I8/I47)*CONF5!D14+(I9/I47)*CONF6!D14+(I10/I47)*CONF7!D14+(I11/I47)*CONF8!D14+(I12/I47)*CONF9!D14+(I13/I47)*CONF10!D14+(I14/I47)*CONF11!D14</f>
        <v>22.275928840146502</v>
      </c>
      <c r="D58" s="4">
        <f t="shared" si="7"/>
        <v>8.6616883449329407</v>
      </c>
      <c r="E58" s="61">
        <v>7.87</v>
      </c>
      <c r="F58" s="4">
        <f>(K4/K47)*CONF1!D14+(K5/K47)*CONF2!D14+(K6/K47)*CONF3!D14+(K7/K47)*CONF4!D14+(K8/K47)*CONF5!D14+(K9/K47)*CONF6!D14+(K10/K47)*CONF7!D14+(K11/K47)*CONF8!D14+(K12/K47)*CONF9!D14+(K13/K47)*CONF10!D14+(K14/K47)*CONF11!D14+(K15/K47)*CONF12!D14+(K16/K47)*CONF13!D14</f>
        <v>22.279891702242058</v>
      </c>
      <c r="G58" s="4">
        <f t="shared" si="8"/>
        <v>8.7048998900391936</v>
      </c>
      <c r="H58" s="61">
        <v>7.61</v>
      </c>
      <c r="I58" s="4">
        <f>(M4/M47)*CONF1!D14+(M5/M47)*CONF2!D14+(M6/M47)*CONF3!D14+(M7/M47)*CONF4!D14+(M8/M47)*CONF5!D14+(M9/M47)*CONF6!D14+(M10/M47)*CONF7!D14+(M11/M47)*CONF8!D14+(M12/M47)*CONF9!D14+(M13/M47)*CONF10!D14+(M14/M47)*CONF11!D14+(M15/M47)*CONF12!D14+(M16/M47)*CONF13!D14+(M17/M47)*CONF14!D14+(M18/M47)*CONF15!D14</f>
        <v>22.281827620740621</v>
      </c>
      <c r="J58" s="2">
        <f t="shared" si="9"/>
        <v>8.7451035941713755</v>
      </c>
      <c r="K58" s="61">
        <v>7.38</v>
      </c>
      <c r="L58" s="4">
        <f>(O4/O47)*CONF1!E14+(O5/O47)*CONF2!E14+(O6/O47)*CONF3!E14+(O7/O47)*CONF4!E14+(O8/O47)*CONF5!E14+(O9/O47)*CONF6!E14+(O10/O47)*CONF7!E14+(O11/O47)*CONF8!E14+(O12/O47)*CONF9!E14+(O13/O47)*CONF10!E14+(O14/O47)*CONF11!E14+(O15/O47)*CONF12!E14+(O16/O47)*CONF13!E14+(O17/O47)*CONF14!E14+(O18/O47)*CONF15!E14</f>
        <v>22.283035904431298</v>
      </c>
      <c r="M58" s="2">
        <f t="shared" si="11"/>
        <v>8.779464547036131</v>
      </c>
      <c r="N58" s="61">
        <v>7.33</v>
      </c>
      <c r="O58" s="4">
        <f>(Q4/Q47)*CONF1!E14+(Q5/Q47)*CONF2!E14+(Q6/Q47)*CONF3!E14+(Q7/Q47)*CONF4!E14+(Q8/Q47)*CONF5!E14+(Q9/Q47)*CONF6!E14+(Q10/Q47)*CONF7!E14+(Q11/Q47)*CONF8!E14+(Q12/Q47)*CONF9!E14+(Q13/Q47)*CONF10!E14+(Q14/Q47)*CONF11!E14+(Q15/Q47)*CONF12!E14+(Q16/Q47)*CONF13!E14+(Q17/Q47)*CONF14!E14+(Q18/Q47)*CONF15!E14</f>
        <v>22.283188700020524</v>
      </c>
      <c r="P58" s="2">
        <f t="shared" si="12"/>
        <v>8.7902927853899726</v>
      </c>
      <c r="Q58" s="61">
        <v>7.17</v>
      </c>
      <c r="R58" s="4">
        <f>(S4/S47)*CONF1!E14+(S5/S47)*CONF2!E14+(S6/S47)*CONF3!E14+(S7/S47)*CONF4!E14+(S8/S47)*CONF5!E14+(S9/S47)*CONF6!E14+(S10/S47)*CONF7!E14+(S11/S47)*CONF8!E14+(S12/S47)*CONF9!E14+(S13/S47)*CONF10!E14+(S14/S47)*CONF11!E14+(S15/S47)*CONF12!E14+(S16/S47)*CONF13!E14+(S17/S47)*CONF14!E14+(S18/S47)*CONF15!E14</f>
        <v>22.28432723619467</v>
      </c>
      <c r="S58" s="2">
        <f t="shared" si="10"/>
        <v>8.8041867703181786</v>
      </c>
      <c r="U58" s="4"/>
      <c r="V58" s="47"/>
      <c r="W58" s="55"/>
      <c r="X58" s="47"/>
      <c r="Y58" s="47"/>
      <c r="Z58" s="47"/>
    </row>
    <row r="59" spans="1:26" x14ac:dyDescent="0.3">
      <c r="A59" s="9">
        <v>30</v>
      </c>
      <c r="B59" s="60">
        <v>4.8600000000000003</v>
      </c>
      <c r="C59" s="4">
        <f>(I4/I47)*CONF1!D15+(I5/I47)*CONF2!D15+(I6/I47)*CONF3!D15+(I7/I47)*CONF4!D15+(I8/I47)*CONF5!D15+(I9/I47)*CONF6!D15+(I10/I47)*CONF7!D15+(I11/I47)*CONF8!D15+(I12/I47)*CONF9!D15+(I13/I47)*CONF10!D15+(I14/I47)*CONF11!D15</f>
        <v>26.406538217129082</v>
      </c>
      <c r="D59" s="4">
        <f t="shared" si="7"/>
        <v>4.7409139243010756</v>
      </c>
      <c r="E59" s="61">
        <v>4.8499999999999996</v>
      </c>
      <c r="F59" s="4">
        <f>(K4/K47)*CONF1!D15+(K5/K47)*CONF2!D15+(K6/K47)*CONF3!D15+(K7/K47)*CONF4!D15+(K8/K47)*CONF5!D15+(K9/K47)*CONF6!D15+(K10/K47)*CONF7!D15+(K11/K47)*CONF8!D15+(K12/K47)*CONF9!D15+(K13/K47)*CONF10!D15+(K14/K47)*CONF11!D15+(K15/K47)*CONF12!D15+(K16/K47)*CONF13!D15</f>
        <v>26.405737702993839</v>
      </c>
      <c r="G59" s="4">
        <f t="shared" si="8"/>
        <v>4.7469758215180065</v>
      </c>
      <c r="H59" s="61">
        <v>4.84</v>
      </c>
      <c r="I59" s="4">
        <f>(M4/M47)*CONF1!D15+(M5/M47)*CONF2!D15+(M6/M47)*CONF3!D15+(M7/M47)*CONF4!D15+(M8/M47)*CONF5!D15+(M9/M47)*CONF6!D15+(M10/M47)*CONF7!D15+(M11/M47)*CONF8!D15+(M12/M47)*CONF9!D15+(M13/M47)*CONF10!D15+(M14/M47)*CONF11!D15+(M15/M47)*CONF12!D15+(M16/M47)*CONF13!D15+(M17/M47)*CONF14!D15+(M18/M47)*CONF15!D15</f>
        <v>26.40851554718871</v>
      </c>
      <c r="J59" s="2">
        <f t="shared" si="9"/>
        <v>4.7521203565402033</v>
      </c>
      <c r="K59" s="61">
        <v>4.83</v>
      </c>
      <c r="L59" s="4">
        <f>(O4/O47)*CONF1!E15+(O5/O47)*CONF2!E15+(O6/O47)*CONF3!E15+(O7/O47)*CONF4!E15+(O8/O47)*CONF5!E15+(O9/O47)*CONF6!E15+(O10/O47)*CONF7!E15+(O11/O47)*CONF8!E15+(O12/O47)*CONF9!E15+(O13/O47)*CONF10!E15+(O14/O47)*CONF11!E15+(O15/O47)*CONF12!E15+(O16/O47)*CONF13!E15+(O17/O47)*CONF14!E15+(O18/O47)*CONF15!E15</f>
        <v>26.408771447696346</v>
      </c>
      <c r="M59" s="2">
        <f t="shared" si="11"/>
        <v>4.7630609956676082</v>
      </c>
      <c r="N59" s="61">
        <v>4.83</v>
      </c>
      <c r="O59" s="4">
        <f>(Q4/Q47)*CONF1!E15+(Q5/Q47)*CONF2!E15+(Q6/Q47)*CONF3!E15+(Q7/Q47)*CONF4!E15+(Q8/Q47)*CONF5!E15+(Q9/Q47)*CONF6!E15+(Q10/Q47)*CONF7!E15+(Q11/Q47)*CONF8!E15+(Q12/Q47)*CONF9!E15+(Q13/Q47)*CONF10!E15+(Q14/Q47)*CONF11!E15+(Q15/Q47)*CONF12!E15+(Q16/Q47)*CONF13!E15+(Q17/Q47)*CONF14!E15+(Q18/Q47)*CONF15!E15</f>
        <v>26.408756779646801</v>
      </c>
      <c r="P59" s="2">
        <f t="shared" si="12"/>
        <v>4.7649760100986178</v>
      </c>
      <c r="Q59" s="61">
        <v>4.82</v>
      </c>
      <c r="R59" s="4">
        <f>(S4/S47)*CONF1!E15+(S5/S47)*CONF2!E15+(S6/S47)*CONF3!E15+(S7/S47)*CONF4!E15+(S8/S47)*CONF5!E15+(S9/S47)*CONF6!E15+(S10/S47)*CONF7!E15+(S11/S47)*CONF8!E15+(S12/S47)*CONF9!E15+(S13/S47)*CONF10!E15+(S14/S47)*CONF11!E15+(S15/S47)*CONF12!E15+(S16/S47)*CONF13!E15+(S17/S47)*CONF14!E15+(S18/S47)*CONF15!E15</f>
        <v>26.40843509491399</v>
      </c>
      <c r="S59" s="2">
        <f t="shared" si="10"/>
        <v>4.765860355060223</v>
      </c>
      <c r="U59" s="4"/>
      <c r="V59" s="47"/>
      <c r="W59" s="55"/>
      <c r="X59" s="47"/>
      <c r="Y59" s="47"/>
      <c r="Z59" s="47"/>
    </row>
    <row r="60" spans="1:26" x14ac:dyDescent="0.3">
      <c r="A60" s="9">
        <v>32</v>
      </c>
      <c r="B60" s="61">
        <v>1.61</v>
      </c>
      <c r="C60" s="4">
        <f>(I4/I47)*CONF1!D16+(I5/I47)*CONF2!D16+(I6/I47)*CONF3!D16+(I7/I47)*CONF4!D16+(I8/I47)*CONF5!D16+(I9/I47)*CONF6!D16+(I10/I47)*CONF7!D16+(I11/I47)*CONF8!D16+(I12/I47)*CONF9!D16+(I13/I47)*CONF10!D16+(I14/I47)*CONF11!D16</f>
        <v>29.727848614468037</v>
      </c>
      <c r="D60" s="4">
        <f t="shared" si="7"/>
        <v>1.5883260951469396</v>
      </c>
      <c r="E60" s="61">
        <v>1.59</v>
      </c>
      <c r="F60" s="4">
        <f>(K4/K47)*CONF1!D16+(K5/K47)*CONF2!D16+(K6/K47)*CONF3!D16+(K7/K47)*CONF4!D16+(K8/K47)*CONF5!D16+(K9/K47)*CONF6!D16+(K10/K47)*CONF7!D16+(K11/K47)*CONF8!D16+(K12/K47)*CONF9!D16+(K13/K47)*CONF10!D16+(K14/K47)*CONF11!D16+(K15/K47)*CONF12!D16+(K16/K47)*CONF13!D16</f>
        <v>29.730735225122544</v>
      </c>
      <c r="G60" s="4">
        <f t="shared" si="8"/>
        <v>1.5573056985399418</v>
      </c>
      <c r="H60" s="61">
        <v>1.57</v>
      </c>
      <c r="I60" s="4">
        <f>(M4/M47)*CONF1!D16+(M5/M47)*CONF2!D16+(M6/M47)*CONF3!D16+(M7/M47)*CONF4!D16+(M8/M47)*CONF5!D16+(M9/M47)*CONF6!D16+(M10/M47)*CONF7!D16+(M11/M47)*CONF8!D16+(M12/M47)*CONF9!D16+(M13/M47)*CONF10!D16+(M14/M47)*CONF11!D16+(M15/M47)*CONF12!D16+(M16/M47)*CONF13!D16+(M17/M47)*CONF14!D16+(M18/M47)*CONF15!D16</f>
        <v>29.732160509278422</v>
      </c>
      <c r="J60" s="2">
        <f t="shared" si="9"/>
        <v>1.5361614912221988</v>
      </c>
      <c r="K60" s="61">
        <v>1.56</v>
      </c>
      <c r="L60" s="4">
        <f>(O4/O47)*CONF1!E16+(O5/O47)*CONF2!E16+(O6/O47)*CONF3!E16+(O7/O47)*CONF4!E16+(O8/O47)*CONF5!E16+(O9/O47)*CONF6!E16+(O10/O47)*CONF7!E16+(O11/O47)*CONF8!E16+(O12/O47)*CONF9!E16+(O13/O47)*CONF10!E16+(O14/O47)*CONF11!E16+(O15/O47)*CONF12!E16+(O16/O47)*CONF13!E16+(O17/O47)*CONF14!E16+(O18/O47)*CONF15!E16</f>
        <v>29.732712652278497</v>
      </c>
      <c r="M60" s="2">
        <f t="shared" si="11"/>
        <v>1.5272042330068842</v>
      </c>
      <c r="N60" s="61">
        <v>1.55</v>
      </c>
      <c r="O60" s="4">
        <f>(Q4/Q47)*CONF1!E16+(Q5/Q47)*CONF2!E16+(Q6/Q47)*CONF3!E16+(Q7/Q47)*CONF4!E16+(Q8/Q47)*CONF5!E16+(Q9/Q47)*CONF6!E16+(Q10/Q47)*CONF7!E16+(Q11/Q47)*CONF8!E16+(Q12/Q47)*CONF9!E16+(Q13/Q47)*CONF10!E16+(Q14/Q47)*CONF11!E16+(Q15/Q47)*CONF12!E16+(Q16/Q47)*CONF13!E16+(Q17/Q47)*CONF14!E16+(Q18/Q47)*CONF15!E16</f>
        <v>29.73285414569262</v>
      </c>
      <c r="P60" s="2">
        <f t="shared" si="12"/>
        <v>1.5216542100477106</v>
      </c>
      <c r="Q60" s="61">
        <v>1.55</v>
      </c>
      <c r="R60" s="4">
        <f>(S4/S47)*CONF1!E16+(S5/S47)*CONF2!E16+(S6/S47)*CONF3!E16+(S7/S47)*CONF4!E16+(S8/S47)*CONF5!E16+(S9/S47)*CONF6!E16+(S10/S47)*CONF7!E16+(S11/S47)*CONF8!E16+(S12/S47)*CONF9!E16+(S13/S47)*CONF10!E16+(S14/S47)*CONF11!E16+(S15/S47)*CONF12!E16+(S16/S47)*CONF13!E16+(S17/S47)*CONF14!E16+(S18/S47)*CONF15!E16</f>
        <v>29.733268891332131</v>
      </c>
      <c r="S60" s="2">
        <f t="shared" si="10"/>
        <v>1.5101831016075806</v>
      </c>
      <c r="U60" s="4"/>
      <c r="V60" s="47"/>
      <c r="W60" s="55"/>
      <c r="X60" s="47"/>
      <c r="Y60" s="47"/>
      <c r="Z60" s="47"/>
    </row>
    <row r="61" spans="1:26" x14ac:dyDescent="0.3">
      <c r="A61" s="9">
        <v>39</v>
      </c>
      <c r="B61" s="61">
        <v>3.82</v>
      </c>
      <c r="C61" s="4">
        <f>(I4/I47)*CONF1!D19+(I5/I47)*CONF2!D19+(I6/I47)*CONF3!D19+(I7/I47)*CONF4!D19+(I8/I47)*CONF5!D19+(I9/I47)*CONF6!D19+(I10/I47)*CONF7!D19+(I11/I47)*CONF8!D19+(I12/I47)*CONF9!D19+(I13/I47)*CONF10!D19+(I14/I47)*CONF11!D19</f>
        <v>27.414929859602829</v>
      </c>
      <c r="D61" s="4">
        <f>(C61*-0.9492)+29.806</f>
        <v>3.7837485772649941</v>
      </c>
      <c r="E61" s="61">
        <v>3.81</v>
      </c>
      <c r="F61" s="4">
        <f>(K4/K47)*CONF1!D19+(K5/K47)*CONF2!D19+(K6/K47)*CONF3!D19+(K7/K47)*CONF4!D19+(K8/K47)*CONF5!D19+(K9/K47)*CONF6!D19+(K10/K47)*CONF7!D19+(K11/K47)*CONF8!D19+(K12/K47)*CONF9!D19+(K13/K47)*CONF10!D19+(K14/K47)*CONF11!D19+(K15/K47)*CONF12!D19+(K16/K47)*CONF13!D19</f>
        <v>27.415130450164735</v>
      </c>
      <c r="G61" s="4">
        <f>(F61*-0.9593)+30.078</f>
        <v>3.7786653591569674</v>
      </c>
      <c r="H61" s="61">
        <v>3.81</v>
      </c>
      <c r="I61" s="4">
        <f>(M4/M47)*CONF1!D19+(M5/M47)*CONF2!D19+(M6/M47)*CONF3!D19+(M7/M47)*CONF4!D19+(M8/M47)*CONF5!D19+(M9/M47)*CONF6!D19+(M10/M47)*CONF7!D19+(M11/M47)*CONF8!D19+(M12/M47)*CONF9!D19+(M13/M47)*CONF10!D19+(M14/M47)*CONF11!D19+(M15/M47)*CONF12!D19+(M16/M47)*CONF13!D19+(M17/M47)*CONF14!D19+(M18/M47)*CONF15!D19</f>
        <v>27.414872479595889</v>
      </c>
      <c r="J61" s="2">
        <f>(I61*-0.9676)+30.305</f>
        <v>3.7783693887430161</v>
      </c>
      <c r="K61" s="61">
        <v>3.8</v>
      </c>
      <c r="L61" s="4">
        <f>(O4/O47)*CONF1!E19+(O5/O47)*CONF2!E19+(O6/O47)*CONF3!E19+(O7/O47)*CONF4!E19+(O8/O47)*CONF5!E19+(O9/O47)*CONF6!E19+(O10/O47)*CONF7!E19+(O11/O47)*CONF8!E19+(O12/O47)*CONF9!E19+(O13/O47)*CONF10!E19+(O14/O47)*CONF11!E19+(O15/O47)*CONF12!E19+(O16/O47)*CONF13!E19+(O17/O47)*CONF14!E19+(O18/O47)*CONF15!E19</f>
        <v>27.41487354607122</v>
      </c>
      <c r="M61" s="2">
        <f t="shared" si="11"/>
        <v>3.7836206028996671</v>
      </c>
      <c r="N61" s="61">
        <v>3.8</v>
      </c>
      <c r="O61" s="4">
        <f>(Q4/Q47)*CONF1!E19+(Q5/Q47)*CONF2!E19+(Q6/Q47)*CONF3!E19+(Q7/Q47)*CONF4!E19+(Q8/Q47)*CONF5!E19+(Q9/Q47)*CONF6!E19+(Q10/Q47)*CONF7!E19+(Q11/Q47)*CONF8!E19+(Q12/Q47)*CONF9!E19+(Q13/Q47)*CONF10!E19+(Q14/Q47)*CONF11!E19+(Q15/Q47)*CONF12!E19+(Q16/Q47)*CONF13!E19+(Q17/Q47)*CONF14!E19+(Q18/Q47)*CONF15!E19</f>
        <v>27.414877431428142</v>
      </c>
      <c r="P61" s="2">
        <f t="shared" si="12"/>
        <v>3.7833040901555606</v>
      </c>
      <c r="Q61" s="61">
        <v>3.79</v>
      </c>
      <c r="R61" s="4">
        <f>(S4/S47)*CONF1!E19+(S5/S47)*CONF2!E19+(S6/S47)*CONF3!E19+(S7/S47)*CONF4!E19+(S8/S47)*CONF5!E19+(S9/S47)*CONF6!E19+(S10/S47)*CONF7!E19+(S11/S47)*CONF8!E19+(S12/S47)*CONF9!E19+(S13/S47)*CONF10!E19+(S14/S47)*CONF11!E19+(S15/S47)*CONF12!E19+(S16/S47)*CONF13!E19+(S17/S47)*CONF14!E19+(S18/S47)*CONF15!E19</f>
        <v>27.41495859470411</v>
      </c>
      <c r="S61" s="2">
        <f>(R61*-0.9792)+30.625</f>
        <v>3.7802725440657348</v>
      </c>
      <c r="U61" s="4"/>
      <c r="V61" s="47"/>
      <c r="W61" s="55"/>
      <c r="X61" s="47"/>
      <c r="Y61" s="47"/>
      <c r="Z61" s="47"/>
    </row>
    <row r="62" spans="1:26" x14ac:dyDescent="0.3">
      <c r="A62" s="9"/>
      <c r="U62" s="9"/>
      <c r="V62" s="41"/>
      <c r="W62" s="41"/>
      <c r="X62" s="19"/>
      <c r="Y62" s="41"/>
      <c r="Z62" s="45"/>
    </row>
    <row r="63" spans="1:26" x14ac:dyDescent="0.3">
      <c r="C63" s="46" t="s">
        <v>39</v>
      </c>
      <c r="D63" s="38">
        <f>AVERAGE(ABS(D52-B52),ABS(D53-B53),ABS(D54-B54),ABS(D55-B55),ABS(D56-B56),ABS(D57-B57),ABS(D59-B59),ABS(D60-B60),ABS(D61-B61))</f>
        <v>8.1803038064439504E-2</v>
      </c>
      <c r="G63" s="38">
        <f>AVERAGE(ABS(G52-E52),ABS(G53-E53),ABS(G54-E54),ABS(G55-E55),ABS(G56-E56),ABS(G57-E57),ABS(G59-E59),ABS(G60-E60),ABS(G61-E61))</f>
        <v>8.4876022898369097E-2</v>
      </c>
      <c r="J63" s="38">
        <f>AVERAGE(ABS(J52-H52),ABS(J53-H53),ABS(J54-H54),ABS(J55-H55),ABS(J56-H56),ABS(J57-H57),ABS(J59-H59),ABS(J60-H60),ABS(J61-H61))</f>
        <v>8.8619916293820128E-2</v>
      </c>
      <c r="M63" s="38">
        <f>AVERAGE(ABS(M52-K52),ABS(M53-K53),ABS(M54-K54),ABS(M56-K56),ABS(M57-K57),ABS(M59-K59),ABS(M60-K60),ABS(M61-K61))</f>
        <v>9.311392673609542E-2</v>
      </c>
      <c r="P63" s="38">
        <f>AVERAGE(ABS(P52-N52),ABS(P53-N53),ABS(P54-N54),ABS(P56-N56),ABS(P57-N57),ABS(P59-N59),ABS(P60-N60),ABS(P61-N61))</f>
        <v>9.3202147925387391E-2</v>
      </c>
      <c r="S63" s="38">
        <f>AVERAGE(ABS(S52-Q52),ABS(S53-Q53),ABS(S54-Q54),ABS(S56-Q56),ABS(S57-Q57),ABS(S59-Q59),ABS(S60-Q60),ABS(S61-Q61))</f>
        <v>0.1021285935522607</v>
      </c>
      <c r="U63" s="9"/>
      <c r="V63" s="41"/>
      <c r="W63" s="41"/>
      <c r="X63" s="47"/>
      <c r="Y63" s="58"/>
      <c r="Z63" s="58"/>
    </row>
    <row r="64" spans="1:26" x14ac:dyDescent="0.3">
      <c r="C64" s="46" t="s">
        <v>40</v>
      </c>
      <c r="D64" s="38">
        <f>ABS(D58-B58)</f>
        <v>0.54168834493294149</v>
      </c>
      <c r="G64" s="38">
        <f>ABS(G58-E58)</f>
        <v>0.83489989003919352</v>
      </c>
      <c r="J64" s="38">
        <f>ABS(J58-H58)</f>
        <v>1.1351035941713752</v>
      </c>
      <c r="M64" s="38">
        <f>ABS(M58-K58)</f>
        <v>1.3994645470361311</v>
      </c>
      <c r="P64" s="38">
        <f>ABS(P58-N58)</f>
        <v>1.4602927853899725</v>
      </c>
      <c r="S64" s="38">
        <f>ABS(S58-Q58)</f>
        <v>1.6341867703181787</v>
      </c>
      <c r="U64" s="9"/>
      <c r="V64" s="41"/>
      <c r="W64" s="41"/>
      <c r="X64" s="47"/>
      <c r="Y64" s="58"/>
      <c r="Z64" s="58"/>
    </row>
    <row r="65" spans="22:26" x14ac:dyDescent="0.3">
      <c r="V65" s="41"/>
      <c r="W65" s="41"/>
      <c r="X65" s="41"/>
      <c r="Y65" s="41"/>
      <c r="Z65" s="41"/>
    </row>
    <row r="66" spans="22:26" x14ac:dyDescent="0.3">
      <c r="V66" s="41"/>
      <c r="W66" s="41"/>
      <c r="X66" s="41"/>
      <c r="Y66" s="41"/>
      <c r="Z66" s="41"/>
    </row>
    <row r="67" spans="22:26" x14ac:dyDescent="0.3">
      <c r="V67" s="41"/>
      <c r="W67" s="41"/>
      <c r="X67" s="41"/>
      <c r="Y67" s="41"/>
      <c r="Z67" s="41"/>
    </row>
    <row r="68" spans="22:26" x14ac:dyDescent="0.3">
      <c r="V68" s="41"/>
      <c r="W68" s="41"/>
      <c r="X68" s="41"/>
      <c r="Y68" s="41"/>
      <c r="Z68" s="41"/>
    </row>
    <row r="69" spans="22:26" x14ac:dyDescent="0.3">
      <c r="V69" s="41"/>
      <c r="W69" s="41"/>
      <c r="X69" s="41"/>
      <c r="Y69" s="41"/>
      <c r="Z69" s="41"/>
    </row>
    <row r="70" spans="22:26" x14ac:dyDescent="0.3">
      <c r="V70" s="41"/>
      <c r="W70" s="41"/>
      <c r="X70" s="41"/>
      <c r="Y70" s="41"/>
      <c r="Z70" s="41"/>
    </row>
    <row r="85" spans="1:21" ht="19.8" x14ac:dyDescent="0.3">
      <c r="C85" s="43" t="s">
        <v>132</v>
      </c>
      <c r="F85" t="s">
        <v>87</v>
      </c>
    </row>
    <row r="87" spans="1:21" x14ac:dyDescent="0.3">
      <c r="A87" s="3"/>
      <c r="B87" s="3" t="s">
        <v>11</v>
      </c>
      <c r="D87" s="1"/>
      <c r="F87" s="3" t="s">
        <v>17</v>
      </c>
      <c r="J87" s="19"/>
      <c r="L87" s="1"/>
      <c r="M87" s="1"/>
      <c r="N87" s="1"/>
      <c r="O87" s="1"/>
      <c r="P87" s="1" t="s">
        <v>20</v>
      </c>
    </row>
    <row r="88" spans="1:21" x14ac:dyDescent="0.3">
      <c r="A88" s="45"/>
      <c r="B88" s="20" t="s">
        <v>12</v>
      </c>
      <c r="C88" s="45" t="s">
        <v>122</v>
      </c>
      <c r="D88" s="19"/>
      <c r="E88" s="48" t="s">
        <v>18</v>
      </c>
      <c r="F88" s="2" t="s">
        <v>122</v>
      </c>
      <c r="G88" s="49" t="s">
        <v>19</v>
      </c>
      <c r="H88" s="2" t="s">
        <v>122</v>
      </c>
      <c r="I88" s="2"/>
      <c r="J88" s="2"/>
      <c r="K88" s="50" t="s">
        <v>21</v>
      </c>
      <c r="L88" s="2" t="s">
        <v>122</v>
      </c>
      <c r="M88" s="50" t="s">
        <v>22</v>
      </c>
      <c r="N88" s="2" t="s">
        <v>122</v>
      </c>
      <c r="O88" s="51" t="s">
        <v>23</v>
      </c>
      <c r="P88" s="2"/>
      <c r="Q88" s="51" t="s">
        <v>24</v>
      </c>
      <c r="R88" s="2"/>
      <c r="S88" s="51" t="s">
        <v>25</v>
      </c>
      <c r="T88" s="2"/>
      <c r="U88" s="52" t="s">
        <v>38</v>
      </c>
    </row>
    <row r="89" spans="1:21" x14ac:dyDescent="0.3">
      <c r="A89" s="19" t="s">
        <v>92</v>
      </c>
      <c r="B89" s="46">
        <f>(I4/I47)*CONF1!A160+(I5/I47)*CONF2!A160+(I6/I47)*CONF3!A160+(I7/I47)*CONF4!A160+(I8/I47)*CONF5!A160+(I9/I47)*CONF6!A160+(I10/40)*CONF7!A160+(I11/I47)*CONF8!A160+(I12/I47)*CONF9!A160+(I13/I47)*CONF10!A160+(I14/I47)*CONF11!A160</f>
        <v>-8.4934166672305658</v>
      </c>
      <c r="C89" s="63">
        <v>7.9</v>
      </c>
      <c r="D89" s="47"/>
      <c r="E89" s="48">
        <f>(I4/I47)*CONF1!A164+(I5/I47)*CONF2!A164+(I6/I47)*CONF3!A164+(I7/I47)*CONF4!A164+(I8/I47)*CONF5!A164+(I9/I47)*CONF6!A164+(I10/40)*CONF7!A164+(I11/I47)*CONF8!A164+(I12/I47)*CONF9!A164+(I13/I47)*CONF10!A164+(I14/I47)*CONF11!A164</f>
        <v>7.6237426468939145</v>
      </c>
      <c r="F89" s="63">
        <v>7.9</v>
      </c>
      <c r="G89" s="49">
        <f>(I4/I47)*CONF1!B164+(I5/I47)*CONF2!B164+(I6/I47)*CONF3!B164+(I7/I47)*CONF4!B164+(I8/I47)*CONF5!B164+(I9/I47)*CONF6!B164+(I10/40)*CONF7!B164+(I11/I47)*CONF8!B164+(I12/I47)*CONF9!B164+(I13/I47)*CONF10!B164+(I14/I47)*CONF11!B164</f>
        <v>6.8253471171874409</v>
      </c>
      <c r="H89" s="63">
        <v>7.4</v>
      </c>
      <c r="I89" s="2"/>
      <c r="J89" s="2"/>
      <c r="K89" s="50">
        <f>(I4/I47)*CONF1!A168+(I5/I47)*CONF2!A168+(I6/I47)*CONF3!A168+(I7/I47)*CONF4!A168+(I8/I47)*CONF5!A168+(I9/I47)*CONF6!A168+(I10/40)*CONF7!A168+(I11/I47)*CONF8!A168+(I12/I47)*CONF9!A168+(I13/I47)*CONF10!A168+(I14/I47)*CONF11!A168</f>
        <v>0.86767859172470108</v>
      </c>
      <c r="L89" s="2"/>
      <c r="M89" s="50">
        <f>(I4/I47)*CONF1!B168+(I5/I47)*CONF2!B168+(I6/I47)*CONF3!B168+(I7/I47)*CONF4!B168+(I8/I47)*CONF5!B168+(I9/I47)*CONF6!B168+(I10/40)*CONF7!B168+(I11/I47)*CONF8!B168+(I12/I47)*CONF9!B168+(I13/I47)*CONF10!B168+(I14/I47)*CONF11!B168</f>
        <v>0.63649454375819714</v>
      </c>
      <c r="N89" s="2"/>
      <c r="O89" s="51">
        <f>(I4/I47)*CONF1!C168+(I5/I47)*CONF2!C168+(I6/I47)*CONF3!C168+(I7/I47)*CONF4!C168+(I8/I47)*CONF5!C168+(I9/I47)*CONF6!C168+(I10/40)*CONF7!C168+(I11/I47)*CONF8!C168+(I12/I47)*CONF9!C168+(I13/I47)*CONF10!C168+(I14/I47)*CONF11!C168</f>
        <v>0.11970368487107592</v>
      </c>
      <c r="P89" s="2"/>
      <c r="Q89" s="51">
        <f>(I4/I47)*CONF1!D168+(I5/I47)*CONF2!D168+(I6/I47)*CONF3!D168+(I7/I47)*CONF4!D168+(I8/I47)*CONF5!D168+(I9/I47)*CONF6!D168+(I10/40)*CONF7!D168+(I11/I47)*CONF8!D168+(I12/I47)*CONF9!D168+(I13/I47)*CONF10!D168+(I14/I47)*CONF11!D168</f>
        <v>-8.5326837228021132E-2</v>
      </c>
      <c r="R89" s="2"/>
      <c r="S89" s="51">
        <f>(I4/I47)*CONF1!E168+(I5/I47)*CONF2!E168+(I6/I47)*CONF3!E168+(I7/I47)*CONF4!E168+(I8/I47)*CONF5!E168+(I9/I47)*CONF6!E168+(I10/40)*CONF7!E168+(I11/I47)*CONF8!E168+(I12/I47)*CONF9!E168+(I13/I47)*CONF10!E168+(I14/I47)*CONF11!E168</f>
        <v>0.23368700393269357</v>
      </c>
      <c r="T89" s="2"/>
      <c r="U89" s="52">
        <f>(I4/I47)*CONF1!F168+(I5/I47)*CONF2!F168+(I6/I47)*CONF3!F168+(I7/I47)*CONF4!F168+(I8/I47)*CONF5!F168+(I9/I47)*CONF6!F168+(I10/40)*CONF7!F168+(I11/I47)*CONF8!F168+(I12/I47)*CONF9!F168+(I13/I47)*CONF10!F168+(I14/I47)*CONF11!F168</f>
        <v>-0.20705303846369799</v>
      </c>
    </row>
    <row r="90" spans="1:21" x14ac:dyDescent="0.3">
      <c r="A90" s="19" t="s">
        <v>93</v>
      </c>
      <c r="B90" s="46">
        <f>(K4/K47)*CONF1!A160+(K5/K47)*CONF2!A160+(K6/K47)*CONF3!A160+(K7/K47)*CONF4!A160+(K8/K47)*CONF5!A160+(K9/K47)*CONF6!A160+(K10/K47)*CONF7!A160+(K11/K47)*CONF8!A160+(K12/K47)*CONF9!A160+(K13/K47)*CONF10!A160+(K14/K47)*CONF11!A160+(K15/K47)*CONF12!A160+(K16/K47)*CONF13!A160</f>
        <v>-8.8796142286319917</v>
      </c>
      <c r="C90" s="63">
        <v>7.8</v>
      </c>
      <c r="D90" s="47"/>
      <c r="E90" s="48">
        <f>(K4/K47)*CONF1!A164+(K5/K47)*CONF2!A164+(K6/K47)*CONF3!A164+(K7/K47)*CONF4!A164+(K8/K47)*CONF5!A164+(K9/K47)*CONF6!A164+(K10/K47)*CONF7!A164+(K11/K47)*CONF8!A164+(K12/K47)*CONF9!A164+(K13/K47)*CONF10!A164+(K14/K47)*CONF11!A164+(K15/K47)*CONF12!A164+(K16/K47)*CONF13!A164</f>
        <v>7.8897799694226256</v>
      </c>
      <c r="F90" s="63">
        <v>7.6</v>
      </c>
      <c r="G90" s="49">
        <f>(K4/K47)*CONF1!B164+(K5/K47)*CONF2!B164+(K6/K47)*CONF3!B164+(K7/K47)*CONF4!B164+(K8/K47)*CONF5!B164+(K9/K47)*CONF6!B164+(K10/K47)*CONF7!B164+(K11/K47)*CONF8!B164+(K12/K47)*CONF9!B164+(K13/K47)*CONF10!B164+(K14/K47)*CONF11!B164+(K15/K47)*CONF12!B164+(K16/K47)*CONF13!B164</f>
        <v>7.1170227338062348</v>
      </c>
      <c r="H90" s="63">
        <v>7.4</v>
      </c>
      <c r="I90" s="2"/>
      <c r="J90" s="2"/>
      <c r="K90" s="50">
        <f>(K4/K47)*CONF1!A168+(K5/K47)*CONF2!A168+(K6/K47)*CONF3!A168+(K7/K47)*CONF4!A168+(K8/K47)*CONF5!A168+(K9/K47)*CONF6!A168+(K10/K47)*CONF7!A168+(K11/K47)*CONF8!A168+(K12/K47)*CONF9!A168+(K13/K47)*CONF10!A168+(K14/K47)*CONF11!A168+(K15/K47)*CONF12!A168+(K16/K47)*CONF13!A168</f>
        <v>0.90139701055825183</v>
      </c>
      <c r="L90" s="63">
        <v>1.7</v>
      </c>
      <c r="M90" s="50">
        <f>(K4/K47)*CONF1!B168+(K5/K47)*CONF2!B168+(K6/K47)*CONF3!B168+(K7/K47)*CONF4!B168+(K8/K47)*CONF5!B168+(K9/K47)*CONF6!B168+(K10/K47)*CONF7!B168+(K11/K47)*CONF8!B168+(K12/K47)*CONF9!B168+(K13/K47)*CONF10!B168+(K14/K47)*CONF11!B168+(K15/K47)*CONF12!B168+(K16/K47)*CONF13!B168</f>
        <v>0.67034204305009937</v>
      </c>
      <c r="N90" s="63">
        <v>1.7</v>
      </c>
      <c r="O90" s="51">
        <f>(K4/K47)*CONF1!C168+(K5/K47)*CONF2!C168+(K6/K47)*CONF3!C168+(K7/K47)*CONF4!C168+(K8/K47)*CONF5!C168+(K9/K47)*CONF6!C168+(K10/K47)*CONF7!C168+(K11/K47)*CONF8!C168+(K12/K47)*CONF9!C168+(K13/K47)*CONF10!C168+(K14/K47)*CONF11!C168+(K15/K47)*CONF12!C168+(K16/K47)*CONF13!C168</f>
        <v>0.1250731093391205</v>
      </c>
      <c r="P90" s="2"/>
      <c r="Q90" s="51">
        <f>(K4/K47)*CONF1!D168+(K5/K47)*CONF2!D168+(K6/K47)*CONF3!D168+(K7/K47)*CONF4!D168+(K8/K47)*CONF5!D168+(K9/K47)*CONF6!D168+(K10/K47)*CONF7!D168+(K11/K47)*CONF8!D168+(K12/K47)*CONF9!D168+(K13/K47)*CONF10!D168+(K14/K47)*CONF11!D168+(K15/K47)*CONF12!D168+(K16/K47)*CONF13!D168</f>
        <v>-8.9191314481660622E-2</v>
      </c>
      <c r="R90" s="2"/>
      <c r="S90" s="51">
        <f>(K4/K47)*CONF1!E168+(K5/K47)*CONF2!E168+(K6/K47)*CONF3!E168+(K7/K47)*CONF4!E168+(K8/K47)*CONF5!E168+(K9/K47)*CONF6!E168+(K10/K47)*CONF7!E168+(K11/K47)*CONF8!E168+(K12/K47)*CONF9!E168+(K13/K47)*CONF10!E168+(K14/K47)*CONF11!E168+(K15/K47)*CONF12!E168+(K16/K47)*CONF13!E168</f>
        <v>0.24414860487769094</v>
      </c>
      <c r="T90" s="2"/>
      <c r="U90" s="52">
        <f>(K4/K47)*CONF1!F168+(K5/K47)*CONF2!F168+(K6/K47)*CONF3!F168+(K7/K47)*CONF4!F168+(K8/K47)*CONF5!F168+(K9/K47)*CONF6!F168+(K10/K47)*CONF7!F168+(K11/K47)*CONF8!F168+(K12/K47)*CONF9!F168+(K13/K47)*CONF10!F168+(K14/K47)*CONF11!F168+(K15/K47)*CONF12!F168+(K16/K47)*CONF13!F168</f>
        <v>-0.2154481957023012</v>
      </c>
    </row>
    <row r="91" spans="1:21" x14ac:dyDescent="0.3">
      <c r="A91" s="19" t="s">
        <v>94</v>
      </c>
      <c r="B91" s="46">
        <f>(M4/M47)*CONF1!A160+(M5/M47)*CONF2!A160+(M6/M47)*CONF3!A160+(M7/M47)*CONF4!A160+(M8/M47)*CONF5!A160+(M9/M47)*CONF6!A160+(M10/M47)*CONF7!A160+(M11/M47)*CONF8!A160+(M12/M47)*CONF9!A160+(M13/M47)*CONF10!A160+(M14/M47)*CONF11!A160+(M15/M47)*CONF12!A160+(M16/M47)*CONF13!A160+(M17/M47)*CONF14!A160+(M18/M47)*CONF15!A160</f>
        <v>-8.8970694997632176</v>
      </c>
      <c r="C91" s="64" t="s">
        <v>123</v>
      </c>
      <c r="D91" s="1"/>
      <c r="E91" s="48">
        <f>(M4/M47)*CONF1!A164+(M5/M47)*CONF2!A164+(M6/M47)*CONF3!A164+(M7/M47)*CONF4!A164+(M8/M47)*CONF5!A164+(M9/M47)*CONF6!A164+(M10/M47)*CONF7!A164+(M11/M47)*CONF8!A164+(M12/M47)*CONF9!A164+(M13/M47)*CONF10!A164+(M14/M47)*CONF11!A164+(M15/M47)*CONF12!A164+(M16/M47)*CONF13!A164+(M17/M47)*CONF14!A164+(M18/M47)*CONF15!A164</f>
        <v>7.8524318002248306</v>
      </c>
      <c r="F91" s="63">
        <v>7.6</v>
      </c>
      <c r="G91" s="49">
        <f>(M4/M47)*CONF1!B164+(M5/M47)*CONF2!B164+(M6/M47)*CONF3!B164+(M7/M47)*CONF4!B164+(M8/M47)*CONF5!B164+(M9/M47)*CONF6!B164+(M10/M47)*CONF7!B164+(M11/M47)*CONF8!B164+(M12/M47)*CONF9!B164+(M13/M47)*CONF10!B164+(M14/M47)*CONF11!B164+(M15/M47)*CONF12!B164+(M16/M47)*CONF13!B164+(M17/M47)*CONF14!B164+(M18/M47)*CONF15!B164</f>
        <v>7.1202030851629132</v>
      </c>
      <c r="H91" s="63">
        <v>7.3</v>
      </c>
      <c r="I91" s="2"/>
      <c r="J91" s="2"/>
      <c r="K91" s="50">
        <f>(M4/M47)*CONF1!A168+(M5/M47)*CONF2!A168+(M6/M47)*CONF3!A168+(M7/M47)*CONF4!A168+(M8/M47)*CONF5!A168+(M9/M47)*CONF6!A168+(M10/M47)*CONF7!A168+(M11/M47)*CONF8!A168+(M12/M47)*CONF9!A168+(M13/M47)*CONF10!A168+(M14/M47)*CONF11!A168+(M15/M47)*CONF12!A168+(M16/M47)*CONF13!A168+(M17/M47)*CONF14!A168+(M18/M47)*CONF15!A168</f>
        <v>0.89840038157699531</v>
      </c>
      <c r="L91" s="2"/>
      <c r="M91" s="50">
        <f>(M4/M47)*CONF1!B168+(M5/M47)*CONF2!B168+(M6/M47)*CONF3!B168+(M7/M47)*CONF4!B168+(M8/M47)*CONF5!B168+(M9/M47)*CONF6!B168+(M10/M47)*CONF7!B168+(M11/M47)*CONF8!B168+(M12/M47)*CONF9!B168+(M13/M47)*CONF10!B168+(M14/M47)*CONF11!B168+(M15/M47)*CONF12!B168+(M16/M47)*CONF13!B168+(M17/M47)*CONF14!B168+(M18/M47)*CONF15!B168</f>
        <v>0.67621261120191234</v>
      </c>
      <c r="N91" s="2"/>
      <c r="O91" s="51">
        <f>(M4/M47)*CONF1!C168+(M5/M47)*CONF2!C168+(M6/M47)*CONF3!C168+(M7/M47)*CONF4!C168+(M8/M47)*CONF5!C168+(M9/M47)*CONF6!C168+(M10/M47)*CONF7!C168+(M11/M47)*CONF8!C168+(M12/M47)*CONF9!C168+(M13/M47)*CONF10!C168+(M14/M47)*CONF11!C168+(M15/M47)*CONF12!C168+(M16/M47)*CONF13!C168+(M17/M47)*CONF14!C168+(M18/M47)*CONF15!C168</f>
        <v>0.12541536256798275</v>
      </c>
      <c r="P91" s="2"/>
      <c r="Q91" s="51">
        <f>(M4/M47)*CONF1!D168+(M5/M47)*CONF2!D168+(M6/M47)*CONF3!D168+(M7/M47)*CONF4!D168+(M8/M47)*CONF5!D168+(M9/M47)*CONF6!D168+(M10/M47)*CONF7!D168+(M11/M47)*CONF8!D168+(M12/M47)*CONF9!D168+(M13/M47)*CONF10!D168+(M14/M47)*CONF11!D168+(M15/M47)*CONF12!D168+(M16/M47)*CONF13!D168+(M17/M47)*CONF14!D168+(M18/M47)*CONF15!D168</f>
        <v>-8.9315242923464905E-2</v>
      </c>
      <c r="R91" s="2"/>
      <c r="S91" s="51">
        <f>(M4/M47)*CONF1!E168+(M5/M47)*CONF2!E168+(M6/M47)*CONF3!E168+(M7/M47)*CONF4!E168+(M8/M47)*CONF5!E168+(M9/M47)*CONF6!E168+(M10/M47)*CONF7!E168+(M11/M47)*CONF8!E168+(M12/M47)*CONF9!E168+(M13/M47)*CONF10!E168+(M14/M47)*CONF11!E168+(M15/M47)*CONF12!E168+(M16/M47)*CONF13!E168+(M17/M47)*CONF14!E168+(M18/M47)*CONF15!E168</f>
        <v>0.24450439978273097</v>
      </c>
      <c r="T91" s="2"/>
      <c r="U91" s="52">
        <f>(M4/M47)*CONF1!F168+(M5/M47)*CONF2!F168+(M6/M47)*CONF3!F168+(M7/M47)*CONF4!F168+(M8/M47)*CONF5!F168+(M9/M47)*CONF6!F168+(M10/M47)*CONF7!F168+(M11/M47)*CONF8!F168+(M12/M47)*CONF9!F168+(M13/M47)*CONF10!F168+(M14/M47)*CONF11!F168+(M15/M47)*CONF12!F168+(M16/M47)*CONF13!F168+(M17/M47)*CONF14!F168+(M18/M47)*CONF15!F168</f>
        <v>-0.21616473977878603</v>
      </c>
    </row>
    <row r="92" spans="1:21" x14ac:dyDescent="0.3">
      <c r="A92" s="19" t="s">
        <v>95</v>
      </c>
      <c r="B92" s="62">
        <f>(O4/O47)*CONF1!A160+(O5/O47)*CONF2!A160+(O6/O47)*CONF3!A160+(O7/O47)*CONF4!A160+(O8/O47)*CONF5!A160+(O9/O47)*CONF6!A160+(O10/O47)*CONF7!A160+(O11/O47)*CONF8!A160+(O12/O47)*CONF9!A160+(O13/O47)*CONF10!A160+(O14/O47)*CONF11!A160+(O15/O47)*CONF12!A160+(O16/O47)*CONF13!A160+(O17/O47)*CONF14!A160+(O18/O47)*CONF15!A160</f>
        <v>-8.8993828119108898</v>
      </c>
      <c r="D92" s="1"/>
      <c r="E92" s="48">
        <f>(O4/O47)*CONF1!A164+(O5/O47)*CONF2!A164+(O6/O47)*CONF3!A164+(O7/O47)*CONF4!A164+(O8/O47)*CONF5!A164+(O9/O47)*CONF6!A164+(O10/O47)*CONF7!A164+(O11/O47)*CONF8!A164+(O12/O47)*CONF9!A164+(O13/O47)*CONF10!A164+(O14/O47)*CONF11!A164+(O15/O47)*CONF12!A164+(O16/O47)*CONF13!A164+(O17/O47)*CONF14!A164+(O18/O47)*CONF15!A164</f>
        <v>7.8506720146619333</v>
      </c>
      <c r="F92" s="63">
        <v>7.5</v>
      </c>
      <c r="G92" s="49">
        <f>(O4/O47)*CONF1!B164+(O5/O47)*CONF2!B164+(O6/O47)*CONF3!B164+(O7/O47)*CONF4!B164+(O8/O47)*CONF5!B164+(O9/O47)*CONF6!B164+(O10/O47)*CONF7!B164+(O11/O47)*CONF8!B164+(O12/O47)*CONF9!B164+(O13/O47)*CONF10!B164+(O14/O47)*CONF11!B164+(O15/O47)*CONF12!B164+(O16/O47)*CONF13!B164+(O17/O47)*CONF14!B164+(O18/O47)*CONF15!B164</f>
        <v>7.1215872693232853</v>
      </c>
      <c r="H92" s="63">
        <v>7.3</v>
      </c>
      <c r="I92" s="2"/>
      <c r="J92" s="2"/>
      <c r="K92" s="50">
        <f>(O4/O47)*CONF1!A168+(O5/O47)*CONF2!A168+(O6/O47)*CONF3!A168+(O7/O47)*CONF4!A168+(O8/O47)*CONF5!A168+(O9/O47)*CONF6!A168+(O10/O47)*CONF7!A168+(O11/O47)*CONF8!A168+(O12/O47)*CONF9!A168+(O13/O47)*CONF10!A168+(O14/O47)*CONF11!A168+(O15/O47)*CONF12!A168+(O16/O47)*CONF13!A168+(O17/O47)*CONF14!A168+(O18/O47)*CONF15!A168</f>
        <v>0.89778934134212152</v>
      </c>
      <c r="L92" s="63">
        <v>1.7</v>
      </c>
      <c r="M92" s="50">
        <f>(O4/O47)*CONF1!B168+(O5/O47)*CONF2!B168+(O6/O47)*CONF3!B168+(O7/O47)*CONF4!B168+(O8/O47)*CONF5!B168+(O9/O47)*CONF6!B168+(O10/O47)*CONF7!B168+(O11/O47)*CONF8!B168+(O12/O47)*CONF9!B168+(O13/O47)*CONF10!B168+(O14/O47)*CONF11!B168+(O15/O47)*CONF12!B168+(O16/O47)*CONF13!B168+(O17/O47)*CONF14!B168+(O18/O47)*CONF15!B168</f>
        <v>0.6773532607960111</v>
      </c>
      <c r="N92" s="63">
        <v>1.7</v>
      </c>
      <c r="O92" s="51">
        <f>(O4/O47)*CONF1!C168+(O5/O47)*CONF2!C168+(O6/O47)*CONF3!C168+(O7/O47)*CONF4!C168+(O8/O47)*CONF5!C168+(O9/O47)*CONF6!C168+(O10/O47)*CONF7!C168+(O11/O47)*CONF8!C168+(O12/O47)*CONF9!C168+(O13/O47)*CONF10!C168+(O14/O47)*CONF11!C168+(O15/O47)*CONF12!C168+(O16/O47)*CONF13!C168+(O17/O47)*CONF14!C168+(O18/O47)*CONF15!C168</f>
        <v>0.12547687959355888</v>
      </c>
      <c r="P92" s="2"/>
      <c r="Q92" s="51">
        <f>(O4/O47)*CONF1!D168+(O5/O47)*CONF2!D168+(O6/O47)*CONF3!D168+(O7/O47)*CONF4!D168+(O8/O47)*CONF5!D168+(O9/O47)*CONF6!D168+(O10/O47)*CONF7!D168+(O11/O47)*CONF8!D168+(O12/O47)*CONF9!D168+(O13/O47)*CONF10!D168+(O14/O47)*CONF11!D168+(O15/O47)*CONF12!D168+(O16/O47)*CONF13!D168+(O17/O47)*CONF14!D168+(O18/O47)*CONF15!D168</f>
        <v>-8.9344897712600721E-2</v>
      </c>
      <c r="R92" s="2"/>
      <c r="S92" s="51">
        <f>(O4/O47)*CONF1!E168+(O5/O47)*CONF2!E168+(O6/O47)*CONF3!E168+(O7/O47)*CONF4!E168+(O8/O47)*CONF5!E168+(O9/O47)*CONF6!E168+(O10/O47)*CONF7!E168+(O11/O47)*CONF8!E168+(O12/O47)*CONF9!E168+(O13/O47)*CONF10!E168+(O14/O47)*CONF11!E168+(O15/O47)*CONF12!E168+(O16/O47)*CONF13!E168+(O17/O47)*CONF14!E168+(O18/O47)*CONF15!E168</f>
        <v>0.24456406683443307</v>
      </c>
      <c r="T92" s="2"/>
      <c r="U92" s="52">
        <f>(O4/O47)*CONF1!F168+(O5/O47)*CONF2!F168+(O6/O47)*CONF3!F168+(O7/O47)*CONF4!F168+(O8/O47)*CONF5!F168+(O9/O47)*CONF6!F168+(O10/O47)*CONF7!F168+(O11/O47)*CONF8!F168+(O12/O47)*CONF9!F168+(O13/O47)*CONF10!F168+(O14/O47)*CONF11!F168+(O15/O47)*CONF12!F168+(O16/O47)*CONF13!F168+(O17/O47)*CONF14!F168+(O18/O47)*CONF15!F168</f>
        <v>-0.21635583520012727</v>
      </c>
    </row>
    <row r="93" spans="1:21" x14ac:dyDescent="0.3">
      <c r="A93" s="19" t="s">
        <v>90</v>
      </c>
      <c r="B93" s="62">
        <f>(Q4/Q47)*CONF1!A160+(Q5/Q47)*CONF2!A160+(Q6/Q47)*CONF3!A160+(Q7/Q47)*CONF4!A160+(Q8/Q47)*CONF5!A160+(Q9/Q47)*CONF6!A160+(Q10/Q47)*CONF7!A160+(Q11/Q47)*CONF8!A160+(Q12/Q47)*CONF9!A160+(Q13/Q47)*CONF10!A160+(Q14/Q47)*CONF11!A160+(Q15/Q47)*CONF12!A160+(Q16/Q47)*CONF13!A160+(Q17/Q47)*CONF14!A160+(Q18/Q47)*CONF15!A160</f>
        <v>-8.8994299072729017</v>
      </c>
      <c r="D93" s="1"/>
      <c r="E93" s="48">
        <f>(Q4/Q47)*CONF1!A164+(Q5/Q47)*CONF2!A164+(Q6/Q47)*CONF3!A164+(Q7/Q47)*CONF4!A164+(Q8/Q47)*CONF5!A164+(Q9/Q47)*CONF6!A164+(Q10/Q47)*CONF7!A164+(Q11/Q47)*CONF8!A164+(Q12/Q47)*CONF9!A164+(Q13/Q47)*CONF10!A164+(Q14/Q47)*CONF11!A164+(Q15/Q47)*CONF12!A164+(Q16/Q47)*CONF13!A164+(Q17/Q47)*CONF14!A164+(Q18/Q47)*CONF15!A164</f>
        <v>7.849486838869435</v>
      </c>
      <c r="F93" s="63">
        <v>7.5</v>
      </c>
      <c r="G93" s="49">
        <f>(Q4/Q47)*CONF1!B164+(Q5/Q47)*CONF2!B164+(Q6/Q47)*CONF3!B164+(Q7/Q47)*CONF4!B164+(Q8/Q47)*CONF5!B164+(Q9/Q47)*CONF6!B164+(Q10/Q47)*CONF7!B164+(Q11/Q47)*CONF8!B164+(Q12/Q47)*CONF9!B164+(Q13/Q47)*CONF10!B164+(Q14/Q47)*CONF11!B164+(Q15/Q47)*CONF12!B164+(Q16/Q47)*CONF13!B164+(Q17/Q47)*CONF14!B164+(Q18/Q47)*CONF15!B164</f>
        <v>7.1217363051465101</v>
      </c>
      <c r="H93" s="63">
        <v>7.3</v>
      </c>
      <c r="I93" s="2"/>
      <c r="J93" s="2"/>
      <c r="K93" s="50">
        <f>(Q4/Q47)*CONF1!A168+(Q5/Q47)*CONF2!A168+(Q6/Q47)*CONF3!A168+(Q7/Q47)*CONF4!A168+(Q8/Q47)*CONF5!A168+(Q9/Q47)*CONF6!A168+(Q10/Q47)*CONF7!A168+(Q11/Q47)*CONF8!A168+(Q12/Q47)*CONF9!A168+(Q13/Q47)*CONF10!A168+(Q14/Q47)*CONF11!A168+(Q15/Q47)*CONF12!A168+(Q16/Q47)*CONF13!A168+(Q17/Q47)*CONF14!A168+(Q18/Q47)*CONF15!A168</f>
        <v>0.89772754830274448</v>
      </c>
      <c r="L93" s="63">
        <v>1.7</v>
      </c>
      <c r="M93" s="50">
        <f>(Q4/Q47)*CONF1!B168+(Q5/Q47)*CONF2!B168+(Q6/Q47)*CONF3!B168+(Q7/Q47)*CONF4!B168+(Q8/Q47)*CONF5!B168+(Q9/Q47)*CONF6!B168+(Q10/Q47)*CONF7!B168+(Q11/Q47)*CONF8!B168+(Q12/Q47)*CONF9!B168+(Q13/Q47)*CONF10!B168+(Q14/Q47)*CONF11!B168+(Q15/Q47)*CONF12!B168+(Q16/Q47)*CONF13!B168+(Q17/Q47)*CONF14!B168+(Q18/Q47)*CONF15!B168</f>
        <v>0.67743266400020496</v>
      </c>
      <c r="N93" s="63">
        <v>1.7</v>
      </c>
      <c r="O93" s="51">
        <f>(Q4/Q47)*CONF1!C168+(Q5/Q47)*CONF2!C168+(Q6/Q47)*CONF3!C168+(Q7/Q47)*CONF4!C168+(Q8/Q47)*CONF5!C168+(Q9/Q47)*CONF6!C168+(Q10/Q47)*CONF7!C168+(Q11/Q47)*CONF8!C168+(Q12/Q47)*CONF9!C168+(Q13/Q47)*CONF10!C168+(Q14/Q47)*CONF11!C168+(Q15/Q47)*CONF12!C168+(Q16/Q47)*CONF13!C168+(Q17/Q47)*CONF14!C168+(Q18/Q47)*CONF15!C168</f>
        <v>0.12547046878649193</v>
      </c>
      <c r="P93" s="2"/>
      <c r="Q93" s="51">
        <f>(Q4/Q47)*CONF1!D168+(Q5/Q47)*CONF2!D168+(Q6/Q47)*CONF3!D168+(Q7/Q47)*CONF4!D168+(Q8/Q47)*CONF5!D168+(Q9/Q47)*CONF6!D168+(Q10/Q47)*CONF7!D168+(Q11/Q47)*CONF8!D168+(Q12/Q47)*CONF9!D168+(Q13/Q47)*CONF10!D168+(Q14/Q47)*CONF11!D168+(Q15/Q47)*CONF12!D168+(Q16/Q47)*CONF13!D168+(Q17/Q47)*CONF14!D168+(Q18/Q47)*CONF15!D168</f>
        <v>-8.9364974263340557E-2</v>
      </c>
      <c r="R93" s="2"/>
      <c r="S93" s="51">
        <f>(Q4/Q47)*CONF1!E168+(Q5/Q47)*CONF2!E168+(Q6/Q47)*CONF3!E168+(Q7/Q47)*CONF4!E168+(Q8/Q47)*CONF5!E168+(Q9/Q47)*CONF6!E168+(Q10/Q47)*CONF7!E168+(Q11/Q47)*CONF8!E168+(Q12/Q47)*CONF9!E168+(Q13/Q47)*CONF10!E168+(Q14/Q47)*CONF11!E168+(Q15/Q47)*CONF12!E168+(Q16/Q47)*CONF13!E168+(Q17/Q47)*CONF14!E168+(Q18/Q47)*CONF15!E168</f>
        <v>0.24457518546642662</v>
      </c>
      <c r="T93" s="2"/>
      <c r="U93" s="52">
        <f>(Q4/Q47)*CONF1!F168+(Q5/Q47)*CONF2!F168+(Q6/Q47)*CONF3!F168+(Q7/Q47)*CONF4!F168+(Q8/Q47)*CONF5!F168+(Q9/Q47)*CONF6!F168+(Q10/Q47)*CONF7!F168+(Q11/Q47)*CONF8!F168+(Q12/Q47)*CONF9!F168+(Q13/Q47)*CONF10!F168+(Q14/Q47)*CONF11!F168+(Q15/Q47)*CONF12!F168+(Q16/Q47)*CONF13!F168+(Q17/Q47)*CONF14!F168+(Q18/Q47)*CONF15!F168</f>
        <v>-0.21640430671897315</v>
      </c>
    </row>
    <row r="94" spans="1:21" x14ac:dyDescent="0.3">
      <c r="A94" s="19" t="s">
        <v>118</v>
      </c>
      <c r="B94" s="62">
        <f>(S4/S47)*CONF1!A160+(S5/S47)*CONF2!A160+(S6/S47)*CONF3!A160+(S7/S47)*CONF4!A160+(S8/S47)*CONF5!A160+(S9/S47)*CONF6!A160+(S10/S47)*CONF7!A160+(S11/S47)*CONF8!A160+(S12/S47)*CONF9!A160+(S13/S47)*CONF10!A160+(S14/S47)*CONF11!A160+(S15/S47)*CONF12!A160+(S16/S47)*CONF13!A160+(S17/S47)*CONF14!A160+(S18/S47)*CONF15!A160</f>
        <v>-8.9014595910467449</v>
      </c>
      <c r="D94" s="1"/>
      <c r="E94" s="48">
        <f>(S4/S47)*CONF1!A164+(S5/S47)*CONF2!A164+(S6/S47)*CONF3!A164+(S7/S47)*CONF4!A164+(S8/S47)*CONF5!A164+(S9/S47)*CONF6!A164+(S10/S47)*CONF7!A164+(S11/S47)*CONF8!A164+(S12/S47)*CONF9!A164+(S13/S47)*CONF10!A164+(S14/S47)*CONF11!A164+(S15/S47)*CONF12!A164+(S16/S47)*CONF13!A164+(S17/S47)*CONF14!A164+(S18/S47)*CONF15!A164</f>
        <v>7.8497496617782696</v>
      </c>
      <c r="F94" s="63">
        <v>7.5</v>
      </c>
      <c r="G94" s="49">
        <f>(S4/S47)*CONF1!B164+(S5/S47)*CONF2!B164+(S6/S47)*CONF3!B164+(S7/S47)*CONF4!B164+(S8/S47)*CONF5!B164+(S9/S47)*CONF6!B164+(S10/S47)*CONF7!B164+(S11/S47)*CONF8!B164+(S12/S47)*CONF9!B164+(S13/S47)*CONF10!B164+(S14/S47)*CONF11!B164+(S15/S47)*CONF12!B164+(S16/S47)*CONF13!B164+(S17/S47)*CONF14!B164+(S18/S47)*CONF15!B164</f>
        <v>7.1222465666907704</v>
      </c>
      <c r="H94" s="63">
        <v>7.2</v>
      </c>
      <c r="I94" s="2"/>
      <c r="J94" s="2"/>
      <c r="K94" s="50">
        <f>(S4/S47)*CONF1!A168+(S5/S47)*CONF2!A168+(S6/S47)*CONF3!A168+(S7/S47)*CONF4!A168+(S8/S47)*CONF5!A168+(S9/S47)*CONF6!A168+(S10/S47)*CONF7!A168+(S11/S47)*CONF8!A168+(S12/S47)*CONF9!A168+(S13/S47)*CONF10!A168+(S14/S47)*CONF11!A168+(S15/S47)*CONF12!A168+(S16/S47)*CONF13!A168+(S17/S47)*CONF14!A168+(S18/S47)*CONF15!A168</f>
        <v>0.89743578663682144</v>
      </c>
      <c r="L94" s="63">
        <v>1.7</v>
      </c>
      <c r="M94" s="50">
        <f>(S4/S47)*CONF1!B168+(S5/S47)*CONF2!B168+(S6/S47)*CONF3!B168+(S7/S47)*CONF4!B168+(S8/S47)*CONF5!B168+(S9/S47)*CONF6!B168+(S10/S47)*CONF7!B168+(S11/S47)*CONF8!B168+(S12/S47)*CONF9!B168+(S13/S47)*CONF10!B168+(S14/S47)*CONF11!B168+(S15/S47)*CONF12!B168+(S16/S47)*CONF13!B168+(S17/S47)*CONF14!B168+(S18/S47)*CONF15!B168</f>
        <v>0.67797989931090441</v>
      </c>
      <c r="N94" s="63">
        <v>1.7</v>
      </c>
      <c r="O94" s="51">
        <f>(S4/S47)*CONF1!C168+(S5/S47)*CONF2!C168+(S6/S47)*CONF3!C168+(S7/S47)*CONF4!C168+(S8/S47)*CONF5!C168+(S9/S47)*CONF6!C168+(S10/S47)*CONF7!C168+(S11/S47)*CONF8!C168+(S12/S47)*CONF9!C168+(S13/S47)*CONF10!C168+(S14/S47)*CONF11!C168+(S15/S47)*CONF12!C168+(S16/S47)*CONF13!C168+(S17/S47)*CONF14!C168+(S18/S47)*CONF15!C168</f>
        <v>0.12551270583654231</v>
      </c>
      <c r="P94" s="2"/>
      <c r="Q94" s="51">
        <f>(S4/S47)*CONF1!D168+(S5/S47)*CONF2!D168+(S6/S47)*CONF3!D168+(S7/S47)*CONF4!D168+(S8/S47)*CONF5!D168+(S9/S47)*CONF6!D168+(S10/S47)*CONF7!D168+(S11/S47)*CONF8!D168+(S12/S47)*CONF9!D168+(S13/S47)*CONF10!D168+(S14/S47)*CONF11!D168+(S15/S47)*CONF12!D168+(S16/S47)*CONF13!D168+(S17/S47)*CONF14!D168+(S18/S47)*CONF15!D168</f>
        <v>-8.9387358850045076E-2</v>
      </c>
      <c r="R94" s="2"/>
      <c r="S94" s="51">
        <f>(S4/S47)*CONF1!E168+(S5/S47)*CONF2!E168+(S6/S47)*CONF3!E168+(S7/S47)*CONF4!E168+(S8/S47)*CONF5!E168+(S9/S47)*CONF6!E168+(S10/S47)*CONF7!E168+(S11/S47)*CONF8!E168+(S12/S47)*CONF9!E168+(S13/S47)*CONF10!E168+(S14/S47)*CONF11!E168+(S15/S47)*CONF12!E168+(S16/S47)*CONF13!E168+(S17/S47)*CONF14!E168+(S18/S47)*CONF15!E168</f>
        <v>0.24462275097039721</v>
      </c>
      <c r="T94" s="2"/>
      <c r="U94" s="52">
        <f>(S4/S47)*CONF1!F168+(S5/S47)*CONF2!F168+(S6/S47)*CONF3!F168+(S7/S47)*CONF4!F168+(S8/S47)*CONF5!F168+(S9/S47)*CONF6!F168+(S10/S47)*CONF7!F168+(S11/S47)*CONF8!F168+(S12/S47)*CONF9!F168+(S13/S47)*CONF10!F168+(S14/S47)*CONF11!F168+(S15/S47)*CONF12!F168+(S16/S47)*CONF13!F168+(S17/S47)*CONF14!F168+(S18/S47)*CONF15!F168</f>
        <v>-0.21646888229957803</v>
      </c>
    </row>
    <row r="95" spans="1:21" x14ac:dyDescent="0.3"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3">
      <c r="A96" s="19"/>
      <c r="B96" s="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9" spans="1:4" ht="19.8" x14ac:dyDescent="0.3">
      <c r="C99" s="43" t="s">
        <v>133</v>
      </c>
    </row>
    <row r="101" spans="1:4" ht="43.2" x14ac:dyDescent="0.3">
      <c r="A101" s="1" t="s">
        <v>83</v>
      </c>
      <c r="B101" s="44" t="s">
        <v>79</v>
      </c>
      <c r="C101" s="44" t="s">
        <v>80</v>
      </c>
      <c r="D101" s="44" t="s">
        <v>81</v>
      </c>
    </row>
    <row r="102" spans="1:4" x14ac:dyDescent="0.3">
      <c r="A102" s="9">
        <v>1</v>
      </c>
      <c r="B102" s="4">
        <f>(Q4/Q47)*CONF1!Q3+(Q5/Q47)*CONF2!Q3+(Q6/Q47)*CONF3!Q3+(Q7/Q47)*CONF4!Q3+(Q8/Q47)*CONF5!Q3+(Q9/Q47)*CONF6!Q3+(Q10/Q47)*CONF7!Q3+(Q11/Q47)*CONF8!Q3+(Q12/Q47)*CONF9!Q3+(Q13/Q47)*CONF10!Q3+(Q14/Q47)*CONF11!Q3+(Q15/Q47)*CONF12!Q3+(Q16/Q47)*CONF13!Q3+(Q17/Q47)*CONF14!Q3+(Q18/Q47)*CONF15!Q3</f>
        <v>43.180919633991714</v>
      </c>
      <c r="C102" s="54">
        <v>129.679</v>
      </c>
      <c r="D102" s="2">
        <f>B102*(-0.929)+170.35</f>
        <v>130.2349256600217</v>
      </c>
    </row>
    <row r="103" spans="1:4" x14ac:dyDescent="0.3">
      <c r="A103" s="9">
        <v>3</v>
      </c>
      <c r="B103" s="4">
        <f>(Q4/Q47)*CONF1!Q4+(Q5/Q47)*CONF2!Q4+(Q6/Q47)*CONF3!Q4+(Q7/Q47)*CONF4!Q4+(Q8/Q47)*CONF5!Q4+(Q9/Q47)*CONF6!Q4+(Q10/Q47)*CONF7!Q4+(Q11/Q47)*CONF8!Q4+(Q12/Q47)*CONF9!Q4+(Q13/Q47)*CONF10!Q4+(Q14/Q47)*CONF11!Q4+(Q15/Q47)*CONF12!Q4+(Q16/Q47)*CONF13!Q4+(Q17/Q47)*CONF14!Q4+(Q18/Q47)*CONF15!Q4</f>
        <v>40.622332997963362</v>
      </c>
      <c r="C103" s="54">
        <v>134.90299999999999</v>
      </c>
      <c r="D103" s="2">
        <f t="shared" ref="D103:D114" si="13">B103*(-0.929)+170.35</f>
        <v>132.61185264489202</v>
      </c>
    </row>
    <row r="104" spans="1:4" x14ac:dyDescent="0.3">
      <c r="A104" s="9">
        <v>4</v>
      </c>
      <c r="B104" s="4">
        <f>(Q4/Q47)*CONF1!Q5+(Q5/Q47)*CONF2!Q5+(Q6/Q47)*CONF3!Q5+(Q7/Q47)*CONF4!Q5+(Q8/Q47)*CONF5!Q5+(Q9/Q47)*CONF6!Q5+(Q10/Q47)*CONF7!Q5+(Q11/Q47)*CONF8!Q5+(Q12/Q47)*CONF9!Q5+(Q13/Q47)*CONF10!Q5+(Q14/Q47)*CONF11!Q5+(Q15/Q47)*CONF12!Q5+(Q16/Q47)*CONF13!Q5+(Q17/Q47)*CONF14!Q5+(Q18/Q47)*CONF15!Q5</f>
        <v>43.441839729860746</v>
      </c>
      <c r="C104" s="54">
        <v>129.083</v>
      </c>
      <c r="D104" s="2">
        <f t="shared" si="13"/>
        <v>129.99253089095936</v>
      </c>
    </row>
    <row r="105" spans="1:4" x14ac:dyDescent="0.3">
      <c r="A105" s="9">
        <v>6</v>
      </c>
      <c r="B105" s="4">
        <f>(Q4/Q47)*CONF1!Q6+(Q5/Q47)*CONF2!Q6+(Q6/Q47)*CONF3!Q6+(Q7/Q47)*CONF4!Q6+(Q8/Q47)*CONF5!Q6+(Q9/Q47)*CONF6!Q6+(Q10/Q47)*CONF7!Q6+(Q11/Q47)*CONF8!Q6+(Q12/Q47)*CONF9!Q6+(Q13/Q47)*CONF10!Q6+(Q14/Q47)*CONF11!Q6+(Q15/Q47)*CONF12!Q6+(Q16/Q47)*CONF13!Q6+(Q17/Q47)*CONF14!Q6+(Q18/Q47)*CONF15!Q6</f>
        <v>46.959740819997485</v>
      </c>
      <c r="C105" s="54">
        <v>128.334</v>
      </c>
      <c r="D105" s="2">
        <f t="shared" si="13"/>
        <v>126.72440077822233</v>
      </c>
    </row>
    <row r="106" spans="1:4" x14ac:dyDescent="0.3">
      <c r="A106" s="1">
        <v>11</v>
      </c>
      <c r="B106" s="2">
        <f>(Q4/Q47)*CONF1!Q9+(Q5/Q47)*CONF2!Q9+(Q6/Q47)*CONF3!Q9+(Q7/Q47)*CONF4!Q9+(Q8/Q47)*CONF5!Q9+(Q9/Q47)*CONF6!Q9+(Q10/Q47)*CONF7!Q9+(Q11/Q47)*CONF8!Q9+(Q12/Q47)*CONF9!Q9+(Q13/Q47)*CONF10!Q9+(Q14/Q47)*CONF11!Q9+(Q15/Q47)*CONF12!Q9+(Q16/Q47)*CONF13!Q9+(Q17/Q47)*CONF14!Q9+(Q18/Q47)*CONF15!Q9</f>
        <v>8.0452158956722126</v>
      </c>
      <c r="C106" s="54">
        <v>161.78100000000001</v>
      </c>
      <c r="D106" s="2">
        <f t="shared" si="13"/>
        <v>162.87599443292052</v>
      </c>
    </row>
    <row r="107" spans="1:4" x14ac:dyDescent="0.3">
      <c r="A107" s="1">
        <v>13</v>
      </c>
      <c r="B107" s="2">
        <f>(Q4/Q47)*CONF1!Q10+(Q5/Q47)*CONF2!Q10+(Q6/Q47)*CONF3!Q10+(Q7/Q47)*CONF4!Q10+(Q8/Q47)*CONF5!Q10+(Q9/Q47)*CONF6!Q10+(Q10/Q47)*CONF7!Q10+(Q11/Q47)*CONF8!Q10+(Q12/Q47)*CONF9!Q10+(Q13/Q47)*CONF10!Q10+(Q14/Q47)*CONF11!Q10+(Q15/Q47)*CONF12!Q10+(Q16/Q47)*CONF13!Q10+(Q17/Q47)*CONF14!Q10+(Q18/Q47)*CONF15!Q10</f>
        <v>110.00387598658159</v>
      </c>
      <c r="C107" s="54">
        <v>67.471999999999994</v>
      </c>
      <c r="D107" s="2">
        <f t="shared" si="13"/>
        <v>68.156399208465686</v>
      </c>
    </row>
    <row r="108" spans="1:4" x14ac:dyDescent="0.3">
      <c r="A108" s="1">
        <v>14</v>
      </c>
      <c r="B108" s="2">
        <f>(Q4/Q47)*CONF1!Q11+(Q5/Q47)*CONF2!Q11+(Q6/Q47)*CONF3!Q11+(Q7/Q47)*CONF4!Q11+(Q8/Q47)*CONF5!Q11+(Q9/Q47)*CONF6!Q11+(Q10/Q47)*CONF7!Q11+(Q11/Q47)*CONF8!Q11+(Q12/Q47)*CONF9!Q11+(Q13/Q47)*CONF10!Q11+(Q14/Q47)*CONF11!Q11+(Q15/Q47)*CONF12!Q11+(Q16/Q47)*CONF13!Q11+(Q17/Q47)*CONF14!Q11+(Q18/Q47)*CONF15!Q11</f>
        <v>98.490804203903991</v>
      </c>
      <c r="C108" s="54">
        <v>79.352000000000004</v>
      </c>
      <c r="D108" s="2">
        <f t="shared" si="13"/>
        <v>78.852042894573188</v>
      </c>
    </row>
    <row r="109" spans="1:4" x14ac:dyDescent="0.3">
      <c r="A109" s="1">
        <v>17</v>
      </c>
      <c r="B109" s="2">
        <f>(Q4/Q47)*CONF1!Q12+(Q5/Q47)*CONF2!Q12+(Q6/Q47)*CONF3!Q12+(Q7/Q47)*CONF4!Q12+(Q8/Q47)*CONF5!Q12+(Q9/Q47)*CONF6!Q12+(Q10/Q47)*CONF7!Q12+(Q11/Q47)*CONF8!Q12+(Q12/Q47)*CONF9!Q12+(Q13/Q47)*CONF10!Q12+(Q14/Q47)*CONF11!Q12+(Q15/Q47)*CONF12!Q12+(Q16/Q47)*CONF13!Q12+(Q17/Q47)*CONF14!Q12+(Q18/Q47)*CONF15!Q12</f>
        <v>155.37177273921171</v>
      </c>
      <c r="C109" s="54">
        <v>27.001999999999999</v>
      </c>
      <c r="D109" s="2">
        <f t="shared" si="13"/>
        <v>26.009623125272299</v>
      </c>
    </row>
    <row r="110" spans="1:4" x14ac:dyDescent="0.3">
      <c r="A110" s="1">
        <v>25</v>
      </c>
      <c r="B110" s="2">
        <f>(Q4/Q47)*CONF1!Q14+(Q5/Q47)*CONF2!Q14+(Q6/Q47)*CONF3!Q14+(Q7/Q47)*CONF4!Q14+(Q8/Q47)*CONF5!Q14+(Q9/Q47)*CONF6!Q14+(Q10/Q47)*CONF7!Q14+(Q11/Q47)*CONF8!Q14+(Q12/Q47)*CONF9!Q14+(Q13/Q47)*CONF10!Q14+(Q14/Q47)*CONF11!Q14+(Q15/Q47)*CONF12!Q14+(Q16/Q47)*CONF13!Q14+(Q17/Q47)*CONF14!Q14+(Q18/Q47)*CONF15!Q14</f>
        <v>6.7716499961482066</v>
      </c>
      <c r="C110" s="54">
        <v>166.965</v>
      </c>
      <c r="D110" s="2">
        <f t="shared" si="13"/>
        <v>164.05913715357832</v>
      </c>
    </row>
    <row r="111" spans="1:4" x14ac:dyDescent="0.3">
      <c r="A111" s="1">
        <v>29</v>
      </c>
      <c r="B111" s="2">
        <f>(Q4/Q47)*CONF1!Q15+(Q5/Q47)*CONF2!Q15+(Q6/Q47)*CONF3!Q15+(Q7/Q47)*CONF4!Q15+(Q8/Q47)*CONF5!Q15+(Q9/Q47)*CONF6!Q15+(Q10/Q47)*CONF7!Q15+(Q11/Q47)*CONF8!Q15+(Q12/Q47)*CONF9!Q15+(Q13/Q47)*CONF10!Q15+(Q14/Q47)*CONF11!Q15+(Q15/Q47)*CONF12!Q15+(Q16/Q47)*CONF13!Q15+(Q17/Q47)*CONF14!Q15+(Q18/Q47)*CONF15!Q15</f>
        <v>129.52628643472582</v>
      </c>
      <c r="C111" s="54">
        <v>48.85</v>
      </c>
      <c r="D111" s="2">
        <f t="shared" si="13"/>
        <v>50.020079902139699</v>
      </c>
    </row>
    <row r="112" spans="1:4" x14ac:dyDescent="0.3">
      <c r="A112" s="1">
        <v>31</v>
      </c>
      <c r="B112" s="2">
        <f>(Q4/Q47)*CONF1!Q16+(Q5/Q47)*CONF2!Q16+(Q6/Q47)*CONF3!Q16+(Q7/Q47)*CONF4!Q16+(Q8/Q47)*CONF5!Q16+(Q9/Q47)*CONF6!Q16+(Q10/Q47)*CONF7!Q16+(Q11/Q47)*CONF8!Q16+(Q12/Q47)*CONF9!Q16+(Q13/Q47)*CONF10!Q16+(Q14/Q47)*CONF11!Q16+(Q15/Q47)*CONF12!Q16+(Q16/Q47)*CONF13!Q16+(Q17/Q47)*CONF14!Q16+(Q18/Q47)*CONF15!Q16</f>
        <v>166.66827013541072</v>
      </c>
      <c r="C112" s="54">
        <v>15.823</v>
      </c>
      <c r="D112" s="2">
        <f t="shared" si="13"/>
        <v>15.515177044203426</v>
      </c>
    </row>
    <row r="113" spans="1:4" x14ac:dyDescent="0.3">
      <c r="A113" s="1">
        <v>35</v>
      </c>
      <c r="B113" s="2">
        <f>(Q4/Q47)*CONF1!Q17+(Q5/Q47)*CONF2!Q17+(Q6/Q47)*CONF3!Q17+(Q7/Q47)*CONF4!Q17+(Q8/Q47)*CONF5!Q17+(Q9/Q47)*CONF6!Q17+(Q10/Q47)*CONF7!Q17+(Q11/Q47)*CONF8!Q17+(Q12/Q47)*CONF9!Q17+(Q13/Q47)*CONF10!Q17+(Q14/Q47)*CONF11!Q17+(Q15/Q47)*CONF12!Q17+(Q16/Q47)*CONF13!Q17+(Q17/Q47)*CONF14!Q17+(Q18/Q47)*CONF15!Q17</f>
        <v>-6.2124883455140649</v>
      </c>
      <c r="C113" s="54">
        <v>173.23</v>
      </c>
      <c r="D113" s="2">
        <f t="shared" si="13"/>
        <v>176.12140167298256</v>
      </c>
    </row>
    <row r="114" spans="1:4" x14ac:dyDescent="0.3">
      <c r="A114" s="1">
        <v>38</v>
      </c>
      <c r="B114" s="2">
        <f>(Q4/Q47)*CONF1!Q18+(Q5/Q47)*CONF2!Q18+(Q6/Q47)*CONF3!Q18+(Q7/Q47)*CONF4!Q18+(Q8/Q47)*CONF5!Q18+(Q9/Q47)*CONF6!Q18+(Q10/Q47)*CONF7!Q18+(Q11/Q47)*CONF8!Q18+(Q12/Q47)*CONF9!Q18+(Q13/Q47)*CONF10!Q18+(Q14/Q47)*CONF11!Q18+(Q15/Q47)*CONF12!Q18+(Q16/Q47)*CONF13!Q18+(Q17/Q47)*CONF14!Q18+(Q18/Q47)*CONF15!Q18</f>
        <v>126.68450438161769</v>
      </c>
      <c r="C114" s="54">
        <v>51.445</v>
      </c>
      <c r="D114" s="2">
        <f t="shared" si="13"/>
        <v>52.660095429477153</v>
      </c>
    </row>
    <row r="116" spans="1:4" x14ac:dyDescent="0.3">
      <c r="C116" s="37" t="s">
        <v>84</v>
      </c>
      <c r="D116" s="65">
        <f>AVERAGE(ABS(D102-C102),ABS(D103-C103),ABS(D104-C104),ABS(D105-C105),ABS(D106-C106),ABS(D107-C107),ABS(D108-C108),ABS(D109-C109),ABS(D110-C110),ABS(D111-C111),ABS(D112-C112),ABS(D113-C113),ABS(D114-C114))</f>
        <v>1.3175533504788535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43C49-F383-4D9F-BC12-4B49A906EE65}">
  <dimension ref="A1:AC202"/>
  <sheetViews>
    <sheetView topLeftCell="A60" workbookViewId="0">
      <selection activeCell="B91" sqref="A91:B91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9">
        <v>1</v>
      </c>
      <c r="B3" s="9">
        <f>A3+1</f>
        <v>2</v>
      </c>
      <c r="C3" s="4">
        <v>22.484999999999999</v>
      </c>
      <c r="D3" s="4">
        <f>AVERAGE(C3,C31)</f>
        <v>22.506999999999998</v>
      </c>
      <c r="E3" s="4">
        <f>AVERAGE(C3,C31)</f>
        <v>22.506999999999998</v>
      </c>
      <c r="F3" s="4">
        <f>31.732-D3</f>
        <v>9.2250000000000014</v>
      </c>
      <c r="G3" s="4">
        <f>31.732-E3</f>
        <v>9.2250000000000014</v>
      </c>
      <c r="H3" s="40">
        <v>8.2200000000000006</v>
      </c>
      <c r="I3" s="39">
        <v>8.2899999999999991</v>
      </c>
      <c r="J3" s="7">
        <f>D3*(-0.9511)+29.846</f>
        <v>8.4395923000000046</v>
      </c>
      <c r="K3" s="7">
        <f>E3*(-0.9683)+30.313</f>
        <v>8.5194718999999992</v>
      </c>
      <c r="L3" s="8"/>
      <c r="M3" s="8"/>
      <c r="N3" s="9">
        <v>0</v>
      </c>
      <c r="O3" s="9">
        <f>N3+1</f>
        <v>1</v>
      </c>
      <c r="P3" s="4">
        <v>43.055</v>
      </c>
      <c r="Q3" s="4">
        <f>AVERAGE(P3,P25)</f>
        <v>43.103499999999997</v>
      </c>
      <c r="R3" s="4">
        <f>190.298-Q3</f>
        <v>147.19450000000001</v>
      </c>
      <c r="S3" s="40">
        <v>129.679</v>
      </c>
      <c r="T3" s="6">
        <f>Q3*(-0.9286)+169.84</f>
        <v>129.8140899</v>
      </c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">
      <c r="A4" s="9">
        <v>4</v>
      </c>
      <c r="B4" s="9">
        <f t="shared" ref="B4:B57" si="0">A4+1</f>
        <v>5</v>
      </c>
      <c r="C4" s="4">
        <v>22.806999999999999</v>
      </c>
      <c r="D4" s="4">
        <f>AVERAGE(C4:C5,C32,C33)</f>
        <v>22.911000000000001</v>
      </c>
      <c r="E4" s="4">
        <f>AVERAGE(C4:C5,C32,C33)</f>
        <v>22.911000000000001</v>
      </c>
      <c r="F4" s="4">
        <f>31.732-D4</f>
        <v>8.820999999999998</v>
      </c>
      <c r="G4" s="4">
        <f t="shared" ref="G4:G19" si="1">31.732-E4</f>
        <v>8.820999999999998</v>
      </c>
      <c r="H4" s="40">
        <v>8.19</v>
      </c>
      <c r="I4" s="39">
        <v>8.2899999999999991</v>
      </c>
      <c r="J4" s="7">
        <f t="shared" ref="J4:J19" si="2">D4*(-0.9511)+29.846</f>
        <v>8.055347900000001</v>
      </c>
      <c r="K4" s="7">
        <f t="shared" ref="K4:K19" si="3">E4*(-0.9683)+30.313</f>
        <v>8.1282786999999956</v>
      </c>
      <c r="L4" s="8"/>
      <c r="M4" s="8"/>
      <c r="N4" s="9">
        <v>2</v>
      </c>
      <c r="O4" s="9">
        <f t="shared" ref="O4:O45" si="4">N4+1</f>
        <v>3</v>
      </c>
      <c r="P4" s="4">
        <v>38.454000000000001</v>
      </c>
      <c r="Q4" s="4">
        <f>AVERAGE(P4,P8,P26,P30)</f>
        <v>41.318750000000001</v>
      </c>
      <c r="R4" s="4">
        <f t="shared" ref="R4:R18" si="5">190.298-Q4</f>
        <v>148.97925000000001</v>
      </c>
      <c r="S4" s="40">
        <v>134.90299999999999</v>
      </c>
      <c r="T4" s="6">
        <f t="shared" ref="T4:T18" si="6">Q4*(-0.9286)+169.84</f>
        <v>131.47140874999999</v>
      </c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9">
        <v>7</v>
      </c>
      <c r="B5" s="9">
        <f t="shared" si="0"/>
        <v>8</v>
      </c>
      <c r="C5" s="4">
        <v>23.003</v>
      </c>
      <c r="D5" s="4"/>
      <c r="E5" s="4"/>
      <c r="F5" s="4"/>
      <c r="G5" s="4"/>
      <c r="H5" s="40"/>
      <c r="I5" s="39"/>
      <c r="J5" s="7"/>
      <c r="K5" s="7"/>
      <c r="L5" s="8"/>
      <c r="M5" s="8"/>
      <c r="N5" s="9">
        <v>3</v>
      </c>
      <c r="O5" s="9">
        <f t="shared" si="4"/>
        <v>4</v>
      </c>
      <c r="P5" s="4">
        <v>40.378</v>
      </c>
      <c r="Q5" s="4">
        <f>AVERAGE(P5,P7,P27,P29)</f>
        <v>42.115750000000006</v>
      </c>
      <c r="R5" s="4">
        <f t="shared" si="5"/>
        <v>148.18225000000001</v>
      </c>
      <c r="S5" s="40">
        <v>129.083</v>
      </c>
      <c r="T5" s="6">
        <f t="shared" si="6"/>
        <v>130.73131455000001</v>
      </c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9">
        <v>14</v>
      </c>
      <c r="B6" s="9">
        <f t="shared" si="0"/>
        <v>15</v>
      </c>
      <c r="C6" s="4">
        <v>26.855</v>
      </c>
      <c r="D6" s="4">
        <f>AVERAGE(C6,C34)</f>
        <v>26.878500000000003</v>
      </c>
      <c r="E6" s="4">
        <f>AVERAGE(C6,C7,C34,C35)</f>
        <v>26.943750000000001</v>
      </c>
      <c r="F6" s="4">
        <f t="shared" ref="F6:F19" si="7">31.732-D6</f>
        <v>4.8534999999999968</v>
      </c>
      <c r="G6" s="4">
        <f t="shared" si="1"/>
        <v>4.7882499999999979</v>
      </c>
      <c r="H6" s="40">
        <v>4.1900000000000004</v>
      </c>
      <c r="I6" s="39">
        <v>4.16</v>
      </c>
      <c r="J6" s="7">
        <f t="shared" si="2"/>
        <v>4.2818586500000002</v>
      </c>
      <c r="K6" s="7">
        <f t="shared" si="3"/>
        <v>4.2233668749999964</v>
      </c>
      <c r="L6" s="8"/>
      <c r="M6" s="8"/>
      <c r="N6" s="9">
        <v>5</v>
      </c>
      <c r="O6" s="9">
        <f t="shared" si="4"/>
        <v>6</v>
      </c>
      <c r="P6" s="4">
        <v>45.75</v>
      </c>
      <c r="Q6" s="4">
        <f>AVERAGE(P6,P28)</f>
        <v>45.831499999999998</v>
      </c>
      <c r="R6" s="4">
        <f t="shared" si="5"/>
        <v>144.4665</v>
      </c>
      <c r="S6" s="40">
        <v>128.334</v>
      </c>
      <c r="T6" s="6">
        <f t="shared" si="6"/>
        <v>127.2808691</v>
      </c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">
      <c r="A7" s="9">
        <v>15</v>
      </c>
      <c r="B7" s="9">
        <f t="shared" si="0"/>
        <v>16</v>
      </c>
      <c r="C7" s="4">
        <v>26.998999999999999</v>
      </c>
      <c r="D7" s="4">
        <f>AVERAGE(C7,C35)</f>
        <v>27.009</v>
      </c>
      <c r="E7" s="4"/>
      <c r="F7" s="4">
        <f t="shared" si="7"/>
        <v>4.722999999999999</v>
      </c>
      <c r="G7" s="4"/>
      <c r="H7" s="40">
        <v>4.17</v>
      </c>
      <c r="I7" s="39"/>
      <c r="J7" s="7">
        <f t="shared" si="2"/>
        <v>4.1577401000000016</v>
      </c>
      <c r="K7" s="7"/>
      <c r="L7" s="8"/>
      <c r="M7" s="8"/>
      <c r="N7" s="9">
        <v>6</v>
      </c>
      <c r="O7" s="9">
        <f t="shared" si="4"/>
        <v>7</v>
      </c>
      <c r="P7" s="4">
        <v>43.843000000000004</v>
      </c>
      <c r="Q7" s="4"/>
      <c r="R7" s="4"/>
      <c r="S7" s="40"/>
      <c r="T7" s="6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">
      <c r="A8" s="9">
        <v>17</v>
      </c>
      <c r="B8" s="9">
        <f t="shared" si="0"/>
        <v>18</v>
      </c>
      <c r="C8" s="4">
        <v>30.071000000000002</v>
      </c>
      <c r="D8" s="4">
        <f>AVERAGE(C8:C10,C36:C38)</f>
        <v>30.011333333333337</v>
      </c>
      <c r="E8" s="4">
        <f>AVERAGE(C8:C10,C36:C38)</f>
        <v>30.011333333333337</v>
      </c>
      <c r="F8" s="4">
        <f>31.732-D8</f>
        <v>1.7206666666666628</v>
      </c>
      <c r="G8" s="4">
        <f>31.732-E8</f>
        <v>1.7206666666666628</v>
      </c>
      <c r="H8" s="40">
        <v>1.42</v>
      </c>
      <c r="I8" s="39">
        <v>1.41</v>
      </c>
      <c r="J8" s="7">
        <f t="shared" si="2"/>
        <v>1.3022208666666657</v>
      </c>
      <c r="K8" s="7">
        <f t="shared" si="3"/>
        <v>1.2530259333333262</v>
      </c>
      <c r="L8" s="8"/>
      <c r="M8" s="8"/>
      <c r="N8" s="9">
        <v>8</v>
      </c>
      <c r="O8" s="9">
        <f t="shared" si="4"/>
        <v>9</v>
      </c>
      <c r="P8" s="4">
        <v>44.262999999999998</v>
      </c>
      <c r="Q8" s="4"/>
      <c r="R8" s="4"/>
      <c r="S8" s="40"/>
      <c r="T8" s="6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">
      <c r="A9" s="9">
        <v>18</v>
      </c>
      <c r="B9" s="9">
        <f t="shared" si="0"/>
        <v>19</v>
      </c>
      <c r="C9" s="4">
        <v>29.853999999999999</v>
      </c>
      <c r="D9" s="4"/>
      <c r="E9" s="4"/>
      <c r="F9" s="4"/>
      <c r="G9" s="4"/>
      <c r="H9" s="40"/>
      <c r="I9" s="39"/>
      <c r="J9" s="7"/>
      <c r="K9" s="7"/>
      <c r="L9" s="8"/>
      <c r="M9" s="8"/>
      <c r="N9" s="9">
        <v>10</v>
      </c>
      <c r="O9" s="9">
        <f t="shared" si="4"/>
        <v>11</v>
      </c>
      <c r="P9" s="4">
        <v>7.6390000000000002</v>
      </c>
      <c r="Q9" s="4">
        <f>AVERAGE(P9,P31)</f>
        <v>7.7859999999999996</v>
      </c>
      <c r="R9" s="4">
        <f t="shared" si="5"/>
        <v>182.512</v>
      </c>
      <c r="S9" s="40">
        <v>161.78100000000001</v>
      </c>
      <c r="T9" s="6">
        <f t="shared" si="6"/>
        <v>162.60992039999999</v>
      </c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">
      <c r="A10" s="9">
        <v>19</v>
      </c>
      <c r="B10" s="9">
        <f t="shared" si="0"/>
        <v>20</v>
      </c>
      <c r="C10" s="4">
        <v>30.094999999999999</v>
      </c>
      <c r="D10" s="4"/>
      <c r="E10" s="4"/>
      <c r="F10" s="4"/>
      <c r="G10" s="4"/>
      <c r="H10" s="40"/>
      <c r="I10" s="39"/>
      <c r="J10" s="7"/>
      <c r="K10" s="7"/>
      <c r="L10" s="8"/>
      <c r="M10" s="8"/>
      <c r="N10" s="9">
        <v>12</v>
      </c>
      <c r="O10" s="9">
        <f t="shared" si="4"/>
        <v>13</v>
      </c>
      <c r="P10" s="4">
        <v>109.345</v>
      </c>
      <c r="Q10" s="4">
        <f>AVERAGE(P10,P32)</f>
        <v>109.306</v>
      </c>
      <c r="R10" s="4">
        <f t="shared" si="5"/>
        <v>80.992000000000004</v>
      </c>
      <c r="S10" s="40">
        <v>67.471999999999994</v>
      </c>
      <c r="T10" s="6">
        <f t="shared" si="6"/>
        <v>68.338448400000004</v>
      </c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">
      <c r="A11" s="9">
        <v>21</v>
      </c>
      <c r="B11" s="9">
        <f t="shared" si="0"/>
        <v>22</v>
      </c>
      <c r="C11" s="4">
        <v>29.931999999999999</v>
      </c>
      <c r="D11" s="4">
        <f>AVERAGE(C11:C13,C39:C41)</f>
        <v>29.48533333333333</v>
      </c>
      <c r="E11" s="4">
        <f>AVERAGE(C11:C13,C39:C41)</f>
        <v>29.48533333333333</v>
      </c>
      <c r="F11" s="4">
        <f t="shared" si="7"/>
        <v>2.2466666666666697</v>
      </c>
      <c r="G11" s="4">
        <f t="shared" si="1"/>
        <v>2.2466666666666697</v>
      </c>
      <c r="H11" s="40">
        <v>1.53</v>
      </c>
      <c r="I11" s="39">
        <v>1.4650000000000001</v>
      </c>
      <c r="J11" s="7">
        <f t="shared" si="2"/>
        <v>1.8024994666666707</v>
      </c>
      <c r="K11" s="7">
        <f t="shared" si="3"/>
        <v>1.7623517333333361</v>
      </c>
      <c r="L11" s="8"/>
      <c r="M11" s="8"/>
      <c r="N11" s="9">
        <v>13</v>
      </c>
      <c r="O11" s="9">
        <f t="shared" si="4"/>
        <v>14</v>
      </c>
      <c r="P11" s="4">
        <v>98.628</v>
      </c>
      <c r="Q11" s="4">
        <f>AVERAGE(P11,P33)</f>
        <v>98.682000000000002</v>
      </c>
      <c r="R11" s="4">
        <f t="shared" si="5"/>
        <v>91.616</v>
      </c>
      <c r="S11" s="40">
        <v>79.352000000000004</v>
      </c>
      <c r="T11" s="6">
        <f t="shared" si="6"/>
        <v>78.2038948</v>
      </c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">
      <c r="A12" s="9">
        <v>22</v>
      </c>
      <c r="B12" s="9">
        <f t="shared" si="0"/>
        <v>23</v>
      </c>
      <c r="C12" s="4">
        <v>29.446000000000002</v>
      </c>
      <c r="D12" s="4"/>
      <c r="E12" s="4"/>
      <c r="F12" s="4"/>
      <c r="G12" s="4"/>
      <c r="H12" s="40"/>
      <c r="I12" s="39"/>
      <c r="J12" s="7"/>
      <c r="K12" s="7"/>
      <c r="L12" s="8"/>
      <c r="M12" s="8"/>
      <c r="N12" s="9">
        <v>16</v>
      </c>
      <c r="O12" s="9">
        <f t="shared" si="4"/>
        <v>17</v>
      </c>
      <c r="P12" s="4">
        <v>154.06299999999999</v>
      </c>
      <c r="Q12" s="4">
        <f>AVERAGE(P12,P34,P13,P35)</f>
        <v>155.32849999999999</v>
      </c>
      <c r="R12" s="4">
        <f t="shared" si="5"/>
        <v>34.969500000000011</v>
      </c>
      <c r="S12" s="40">
        <v>27.001999999999999</v>
      </c>
      <c r="T12" s="6">
        <f t="shared" si="6"/>
        <v>25.60195490000001</v>
      </c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">
      <c r="A13" s="9">
        <v>23</v>
      </c>
      <c r="B13" s="9">
        <f t="shared" si="0"/>
        <v>24</v>
      </c>
      <c r="C13" s="4">
        <v>29.088999999999999</v>
      </c>
      <c r="D13" s="4"/>
      <c r="E13" s="4"/>
      <c r="F13" s="4"/>
      <c r="G13" s="4"/>
      <c r="H13" s="40"/>
      <c r="I13" s="39"/>
      <c r="J13" s="7"/>
      <c r="K13" s="7"/>
      <c r="L13" s="8"/>
      <c r="M13" s="8"/>
      <c r="N13" s="9">
        <v>20</v>
      </c>
      <c r="O13" s="9">
        <f t="shared" si="4"/>
        <v>21</v>
      </c>
      <c r="P13" s="4">
        <v>156.71700000000001</v>
      </c>
      <c r="Q13" s="4"/>
      <c r="R13" s="4"/>
      <c r="S13" s="40"/>
      <c r="T13" s="6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">
      <c r="A14" s="9">
        <v>27</v>
      </c>
      <c r="B14" s="9">
        <f t="shared" si="0"/>
        <v>28</v>
      </c>
      <c r="C14" s="4">
        <v>22.315999999999999</v>
      </c>
      <c r="D14" s="4">
        <f>AVERAGE(C14,C22,C42,C50)</f>
        <v>22.20825</v>
      </c>
      <c r="E14" s="4">
        <f>AVERAGE(C14,C22,C42,C50)</f>
        <v>22.20825</v>
      </c>
      <c r="F14" s="4">
        <f t="shared" si="7"/>
        <v>9.5237499999999997</v>
      </c>
      <c r="G14" s="4">
        <f t="shared" si="1"/>
        <v>9.5237499999999997</v>
      </c>
      <c r="H14" s="40">
        <v>8.1199999999999992</v>
      </c>
      <c r="I14" s="39">
        <v>7.6150000000000002</v>
      </c>
      <c r="J14" s="7">
        <f t="shared" si="2"/>
        <v>8.7237334250000025</v>
      </c>
      <c r="K14" s="7">
        <f t="shared" si="3"/>
        <v>8.8087515249999981</v>
      </c>
      <c r="L14" s="8"/>
      <c r="M14" s="8"/>
      <c r="N14" s="9">
        <v>24</v>
      </c>
      <c r="O14" s="9">
        <f t="shared" si="4"/>
        <v>25</v>
      </c>
      <c r="P14" s="4">
        <v>4.5819999999999999</v>
      </c>
      <c r="Q14" s="4">
        <f>AVERAGE(P14,P19,P36,P41)</f>
        <v>6.4042500000000002</v>
      </c>
      <c r="R14" s="4">
        <f t="shared" si="5"/>
        <v>183.89375000000001</v>
      </c>
      <c r="S14" s="40">
        <v>166.965</v>
      </c>
      <c r="T14" s="6">
        <f t="shared" si="6"/>
        <v>163.89301345000001</v>
      </c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3">
      <c r="A15" s="9">
        <v>29</v>
      </c>
      <c r="B15" s="9">
        <f t="shared" si="0"/>
        <v>30</v>
      </c>
      <c r="C15" s="4">
        <v>26.827999999999999</v>
      </c>
      <c r="D15" s="4">
        <f>AVERAGE(C15,C23,C43,C51)</f>
        <v>26.582749999999997</v>
      </c>
      <c r="E15" s="4">
        <f>AVERAGE(C15,C23,C43,C51)</f>
        <v>26.582749999999997</v>
      </c>
      <c r="F15" s="4">
        <f t="shared" si="7"/>
        <v>5.1492500000000021</v>
      </c>
      <c r="G15" s="4">
        <f t="shared" si="1"/>
        <v>5.1492500000000021</v>
      </c>
      <c r="H15" s="40">
        <v>4.8600000000000003</v>
      </c>
      <c r="I15" s="39">
        <v>4.84</v>
      </c>
      <c r="J15" s="7">
        <f t="shared" si="2"/>
        <v>4.5631464750000035</v>
      </c>
      <c r="K15" s="7">
        <f t="shared" si="3"/>
        <v>4.5729231749999997</v>
      </c>
      <c r="L15" s="8"/>
      <c r="M15" s="8"/>
      <c r="N15" s="9">
        <v>28</v>
      </c>
      <c r="O15" s="9">
        <f t="shared" si="4"/>
        <v>29</v>
      </c>
      <c r="P15" s="4">
        <v>126.752</v>
      </c>
      <c r="Q15" s="4">
        <f>AVERAGE(P15,P20,P37,P42)</f>
        <v>128.02924999999999</v>
      </c>
      <c r="R15" s="4">
        <f t="shared" si="5"/>
        <v>62.268750000000011</v>
      </c>
      <c r="S15" s="40">
        <v>48.85</v>
      </c>
      <c r="T15" s="6">
        <f t="shared" si="6"/>
        <v>50.952038450000018</v>
      </c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3">
      <c r="A16" s="9">
        <v>31</v>
      </c>
      <c r="B16" s="9">
        <f t="shared" si="0"/>
        <v>32</v>
      </c>
      <c r="C16" s="4">
        <v>29.556000000000001</v>
      </c>
      <c r="D16" s="4">
        <f>AVERAGE(C16:C18,C24:C26,C44:C46, C52:C54)</f>
        <v>29.685166666666664</v>
      </c>
      <c r="E16" s="4">
        <f>AVERAGE(C16:C18,C24:C26,C44:C46, C52:C54)</f>
        <v>29.685166666666664</v>
      </c>
      <c r="F16" s="4">
        <f t="shared" si="7"/>
        <v>2.0468333333333355</v>
      </c>
      <c r="G16" s="4">
        <f t="shared" si="1"/>
        <v>2.0468333333333355</v>
      </c>
      <c r="H16" s="40">
        <v>1.61</v>
      </c>
      <c r="I16" s="39">
        <v>1.57</v>
      </c>
      <c r="J16" s="7">
        <f t="shared" si="2"/>
        <v>1.6124379833333364</v>
      </c>
      <c r="K16" s="7">
        <f t="shared" si="3"/>
        <v>1.5688531166666664</v>
      </c>
      <c r="L16" s="8"/>
      <c r="M16" s="8"/>
      <c r="N16" s="9">
        <v>30</v>
      </c>
      <c r="O16" s="9">
        <f t="shared" si="4"/>
        <v>31</v>
      </c>
      <c r="P16" s="4">
        <v>164.99</v>
      </c>
      <c r="Q16" s="4">
        <f>AVERAGE(P16,P21,P38,P43)</f>
        <v>166.16525000000001</v>
      </c>
      <c r="R16" s="4">
        <f t="shared" si="5"/>
        <v>24.132749999999987</v>
      </c>
      <c r="S16" s="40">
        <v>15.823</v>
      </c>
      <c r="T16" s="6">
        <f t="shared" si="6"/>
        <v>15.538948849999997</v>
      </c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">
      <c r="A17" s="9">
        <v>32</v>
      </c>
      <c r="B17" s="9">
        <f t="shared" si="0"/>
        <v>33</v>
      </c>
      <c r="C17" s="4">
        <v>29.516999999999999</v>
      </c>
      <c r="D17" s="4"/>
      <c r="E17" s="4"/>
      <c r="F17" s="4"/>
      <c r="G17" s="4"/>
      <c r="H17" s="40"/>
      <c r="I17" s="39"/>
      <c r="J17" s="7"/>
      <c r="K17" s="7"/>
      <c r="L17" s="8"/>
      <c r="M17" s="8"/>
      <c r="N17" s="9">
        <v>34</v>
      </c>
      <c r="O17" s="9">
        <f t="shared" si="4"/>
        <v>35</v>
      </c>
      <c r="P17" s="4">
        <v>-5.5960000000000001</v>
      </c>
      <c r="Q17" s="4">
        <f>AVERAGE(P17,P22,P39,P44)</f>
        <v>-7.3744999999999994</v>
      </c>
      <c r="R17" s="4">
        <f t="shared" si="5"/>
        <v>197.67250000000001</v>
      </c>
      <c r="S17" s="40">
        <v>173.23</v>
      </c>
      <c r="T17" s="6">
        <f t="shared" si="6"/>
        <v>176.68796069999999</v>
      </c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3">
      <c r="A18" s="9">
        <v>33</v>
      </c>
      <c r="B18" s="9">
        <f t="shared" si="0"/>
        <v>34</v>
      </c>
      <c r="C18" s="4">
        <v>29.712</v>
      </c>
      <c r="D18" s="4"/>
      <c r="E18" s="4"/>
      <c r="F18" s="4"/>
      <c r="G18" s="4"/>
      <c r="H18" s="40"/>
      <c r="I18" s="39"/>
      <c r="J18" s="7"/>
      <c r="K18" s="7"/>
      <c r="L18" s="8"/>
      <c r="M18" s="8"/>
      <c r="N18" s="9">
        <v>37</v>
      </c>
      <c r="O18" s="9">
        <f t="shared" si="4"/>
        <v>38</v>
      </c>
      <c r="P18" s="4">
        <v>125.786</v>
      </c>
      <c r="Q18" s="4">
        <f>AVERAGE(P18,P23,P40,P45)</f>
        <v>126.07350000000001</v>
      </c>
      <c r="R18" s="4">
        <f t="shared" si="5"/>
        <v>64.224499999999992</v>
      </c>
      <c r="S18" s="40">
        <v>51.445</v>
      </c>
      <c r="T18" s="6">
        <f t="shared" si="6"/>
        <v>52.768147900000002</v>
      </c>
      <c r="U18" s="8"/>
      <c r="V18" s="8"/>
      <c r="W18" s="8"/>
      <c r="X18" s="8"/>
      <c r="Y18" s="8"/>
      <c r="Z18" s="8"/>
      <c r="AA18" s="8"/>
      <c r="AB18" s="8"/>
      <c r="AC18" s="8"/>
    </row>
    <row r="19" spans="1:29" x14ac:dyDescent="0.3">
      <c r="A19" s="9">
        <v>38</v>
      </c>
      <c r="B19" s="9">
        <f t="shared" si="0"/>
        <v>39</v>
      </c>
      <c r="C19" s="4">
        <v>27.667000000000002</v>
      </c>
      <c r="D19" s="4">
        <f>AVERAGE(C19:C21,C27:C29,C47:C49,C55:C57)</f>
        <v>27.375583333333328</v>
      </c>
      <c r="E19" s="4">
        <f>AVERAGE(C19:C21,C27:C29,C47:C49,C55:C57)</f>
        <v>27.375583333333328</v>
      </c>
      <c r="F19" s="4">
        <f t="shared" si="7"/>
        <v>4.3564166666666715</v>
      </c>
      <c r="G19" s="4">
        <f t="shared" si="1"/>
        <v>4.3564166666666715</v>
      </c>
      <c r="H19" s="40">
        <v>3.82</v>
      </c>
      <c r="I19" s="39">
        <v>3.81</v>
      </c>
      <c r="J19" s="7">
        <f t="shared" si="2"/>
        <v>3.8090826916666742</v>
      </c>
      <c r="K19" s="7">
        <f t="shared" si="3"/>
        <v>3.8052226583333351</v>
      </c>
      <c r="L19" s="8"/>
      <c r="M19" s="8"/>
      <c r="N19" s="9">
        <v>41</v>
      </c>
      <c r="O19" s="9">
        <f t="shared" si="4"/>
        <v>42</v>
      </c>
      <c r="P19" s="4">
        <v>8.6479999999999997</v>
      </c>
      <c r="Q19" s="4"/>
      <c r="R19" s="4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3">
      <c r="A20" s="9">
        <v>39</v>
      </c>
      <c r="B20" s="9">
        <f t="shared" si="0"/>
        <v>40</v>
      </c>
      <c r="C20" s="4">
        <v>27.001999999999999</v>
      </c>
      <c r="D20" s="4"/>
      <c r="E20" s="4"/>
      <c r="F20" s="4"/>
      <c r="G20" s="4"/>
      <c r="H20" s="4"/>
      <c r="I20" s="13"/>
      <c r="J20" s="8"/>
      <c r="K20" s="8"/>
      <c r="L20" s="8"/>
      <c r="M20" s="8"/>
      <c r="N20" s="9">
        <v>45</v>
      </c>
      <c r="O20" s="9">
        <f t="shared" si="4"/>
        <v>46</v>
      </c>
      <c r="P20" s="4">
        <v>129.68199999999999</v>
      </c>
      <c r="Q20" s="4"/>
      <c r="R20" s="4"/>
      <c r="S20" s="37" t="s">
        <v>84</v>
      </c>
      <c r="T20" s="38">
        <f>AVERAGE(ABS(T3-S3),ABS(T4-S4),ABS(T5-S5),ABS(T6-S6),ABS(T9-S9),ABS(T10-S10),ABS(T11-S11),ABS(T12-S12),ABS(T14-S14),ABS(T15-S15),ABS(T16-S16),ABS(T17-S17),ABS(T18-S18))</f>
        <v>1.5962177269230773</v>
      </c>
      <c r="U20" s="8"/>
      <c r="V20" s="8"/>
      <c r="W20" s="8"/>
      <c r="X20" s="8"/>
      <c r="Y20" s="8"/>
      <c r="Z20" s="8"/>
      <c r="AA20" s="8"/>
      <c r="AB20" s="8"/>
      <c r="AC20" s="8"/>
    </row>
    <row r="21" spans="1:29" x14ac:dyDescent="0.3">
      <c r="A21" s="9">
        <v>40</v>
      </c>
      <c r="B21" s="9">
        <f t="shared" si="0"/>
        <v>41</v>
      </c>
      <c r="C21" s="4">
        <v>27.652000000000001</v>
      </c>
      <c r="D21" s="4"/>
      <c r="E21" s="4"/>
      <c r="F21" s="4"/>
      <c r="G21" s="4"/>
      <c r="H21" s="4"/>
      <c r="I21" s="37" t="s">
        <v>39</v>
      </c>
      <c r="J21" s="38">
        <f>AVERAGE(ABS(J3-H3),ABS(J4-H4),ABS(J6-H6),ABS(J7-H7),ABS(J8-H8),ABS(J11-H11),ABS(J15-H15),ABS(J16-H16),ABS(J19-H19))</f>
        <v>0.12876115185185158</v>
      </c>
      <c r="K21" s="38">
        <f>AVERAGE(ABS(K3-I3),ABS(K4-I4),ABS(K6-I6),ABS(K8-I8),ABS(K11-I11),ABS(K15-I15),ABS(K16-I16),ABS(K19-I19))</f>
        <v>0.14773586562500104</v>
      </c>
      <c r="L21" s="8"/>
      <c r="M21" s="8"/>
      <c r="N21" s="9">
        <v>47</v>
      </c>
      <c r="O21" s="9">
        <f t="shared" si="4"/>
        <v>48</v>
      </c>
      <c r="P21" s="4">
        <v>167.16200000000001</v>
      </c>
      <c r="Q21" s="4"/>
      <c r="R21" s="4"/>
      <c r="S21" s="6"/>
      <c r="T21" s="6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3">
      <c r="A22" s="9">
        <v>44</v>
      </c>
      <c r="B22" s="9">
        <f t="shared" si="0"/>
        <v>45</v>
      </c>
      <c r="C22" s="4">
        <v>22.23</v>
      </c>
      <c r="D22" s="4"/>
      <c r="E22" s="4"/>
      <c r="F22" s="4"/>
      <c r="G22" s="4"/>
      <c r="H22" s="4"/>
      <c r="I22" s="37" t="s">
        <v>40</v>
      </c>
      <c r="J22" s="38">
        <f>ABS(J14-H14)</f>
        <v>0.60373342500000327</v>
      </c>
      <c r="K22" s="38">
        <f>ABS(K14-I14)</f>
        <v>1.1937515249999979</v>
      </c>
      <c r="L22" s="8"/>
      <c r="M22" s="8"/>
      <c r="N22" s="9">
        <v>51</v>
      </c>
      <c r="O22" s="9">
        <f t="shared" si="4"/>
        <v>52</v>
      </c>
      <c r="P22" s="4">
        <v>-9.157</v>
      </c>
      <c r="Q22" s="4"/>
      <c r="R22" s="4"/>
      <c r="S22" s="6"/>
      <c r="T22" s="6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3">
      <c r="A23" s="9">
        <v>46</v>
      </c>
      <c r="B23" s="9">
        <f t="shared" si="0"/>
        <v>47</v>
      </c>
      <c r="C23" s="4">
        <v>26.286999999999999</v>
      </c>
      <c r="D23" s="4"/>
      <c r="E23" s="4"/>
      <c r="F23" s="4"/>
      <c r="G23" s="4"/>
      <c r="H23" s="4"/>
      <c r="I23" s="13"/>
      <c r="J23" s="8"/>
      <c r="K23" s="8"/>
      <c r="L23" s="8"/>
      <c r="M23" s="8"/>
      <c r="N23" s="9">
        <v>54</v>
      </c>
      <c r="O23" s="9">
        <f t="shared" si="4"/>
        <v>55</v>
      </c>
      <c r="P23" s="4">
        <v>126.524</v>
      </c>
      <c r="Q23" s="4"/>
      <c r="R23" s="4"/>
      <c r="S23" s="6"/>
      <c r="T23" s="6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3">
      <c r="A24" s="9">
        <v>48</v>
      </c>
      <c r="B24" s="9">
        <f t="shared" si="0"/>
        <v>49</v>
      </c>
      <c r="C24" s="4">
        <v>29.847999999999999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9"/>
      <c r="O24" s="9"/>
      <c r="P24" s="13"/>
      <c r="Q24" s="13"/>
      <c r="R24" s="13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3">
      <c r="A25" s="9">
        <v>49</v>
      </c>
      <c r="B25" s="9">
        <f t="shared" si="0"/>
        <v>50</v>
      </c>
      <c r="C25" s="4">
        <v>29.695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0">
        <v>58</v>
      </c>
      <c r="O25" s="9">
        <f t="shared" si="4"/>
        <v>59</v>
      </c>
      <c r="P25" s="2">
        <v>43.152000000000001</v>
      </c>
      <c r="Q25" s="13"/>
      <c r="R25" s="13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3">
      <c r="A26" s="9">
        <v>50</v>
      </c>
      <c r="B26" s="9">
        <f t="shared" si="0"/>
        <v>51</v>
      </c>
      <c r="C26" s="4">
        <v>29.827000000000002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0">
        <v>60</v>
      </c>
      <c r="O26" s="9">
        <f t="shared" si="4"/>
        <v>61</v>
      </c>
      <c r="P26" s="2">
        <v>38.360999999999997</v>
      </c>
      <c r="Q26" s="13"/>
      <c r="R26" s="13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3">
      <c r="A27" s="9">
        <v>55</v>
      </c>
      <c r="B27" s="9">
        <f t="shared" si="0"/>
        <v>56</v>
      </c>
      <c r="C27" s="4">
        <v>27.446000000000002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0">
        <v>61</v>
      </c>
      <c r="O27" s="9">
        <f t="shared" si="4"/>
        <v>62</v>
      </c>
      <c r="P27" s="2">
        <v>40.280999999999999</v>
      </c>
      <c r="Q27" s="13"/>
      <c r="R27" s="13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x14ac:dyDescent="0.3">
      <c r="A28" s="9">
        <v>56</v>
      </c>
      <c r="B28" s="9">
        <f t="shared" si="0"/>
        <v>57</v>
      </c>
      <c r="C28" s="4">
        <v>27.077000000000002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0">
        <v>63</v>
      </c>
      <c r="O28" s="9">
        <f t="shared" si="4"/>
        <v>64</v>
      </c>
      <c r="P28" s="2">
        <v>45.912999999999997</v>
      </c>
      <c r="Q28" s="13"/>
      <c r="R28" s="13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3">
      <c r="A29" s="10">
        <v>57</v>
      </c>
      <c r="B29" s="10">
        <f t="shared" si="0"/>
        <v>58</v>
      </c>
      <c r="C29" s="2">
        <v>27.376000000000001</v>
      </c>
      <c r="D29" s="2"/>
      <c r="E29" s="13"/>
      <c r="F29" s="13"/>
      <c r="G29" s="13"/>
      <c r="H29" s="13"/>
      <c r="I29" s="13"/>
      <c r="J29" s="8"/>
      <c r="K29" s="8"/>
      <c r="L29" s="8"/>
      <c r="M29" s="8"/>
      <c r="N29" s="10">
        <v>64</v>
      </c>
      <c r="O29" s="9">
        <f t="shared" si="4"/>
        <v>65</v>
      </c>
      <c r="P29" s="2">
        <v>43.960999999999999</v>
      </c>
      <c r="Q29" s="13"/>
      <c r="R29" s="13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x14ac:dyDescent="0.3">
      <c r="A30" s="11"/>
      <c r="B30" s="10"/>
      <c r="C30" s="13"/>
      <c r="D30" s="13"/>
      <c r="E30" s="13"/>
      <c r="F30" s="13"/>
      <c r="G30" s="13"/>
      <c r="H30" s="13"/>
      <c r="I30" s="13"/>
      <c r="J30" s="8"/>
      <c r="K30" s="8"/>
      <c r="L30" s="8"/>
      <c r="M30" s="8"/>
      <c r="N30" s="10">
        <v>66</v>
      </c>
      <c r="O30" s="9">
        <f t="shared" si="4"/>
        <v>67</v>
      </c>
      <c r="P30" s="2">
        <v>44.197000000000003</v>
      </c>
      <c r="Q30" s="13"/>
      <c r="R30" s="13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x14ac:dyDescent="0.3">
      <c r="A31" s="10">
        <v>59</v>
      </c>
      <c r="B31" s="10">
        <f t="shared" si="0"/>
        <v>60</v>
      </c>
      <c r="C31" s="2">
        <v>22.529</v>
      </c>
      <c r="D31" s="13"/>
      <c r="E31" s="13"/>
      <c r="F31" s="13"/>
      <c r="G31" s="13"/>
      <c r="H31" s="13"/>
      <c r="I31" s="13"/>
      <c r="J31" s="8"/>
      <c r="K31" s="8"/>
      <c r="L31" s="8"/>
      <c r="M31" s="8"/>
      <c r="N31" s="10">
        <v>68</v>
      </c>
      <c r="O31" s="9">
        <f t="shared" si="4"/>
        <v>69</v>
      </c>
      <c r="P31" s="2">
        <v>7.9329999999999998</v>
      </c>
      <c r="Q31" s="13"/>
      <c r="R31" s="13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x14ac:dyDescent="0.3">
      <c r="A32" s="10">
        <v>62</v>
      </c>
      <c r="B32" s="10">
        <f t="shared" si="0"/>
        <v>63</v>
      </c>
      <c r="C32" s="2">
        <v>22.832999999999998</v>
      </c>
      <c r="D32" s="13"/>
      <c r="E32" s="13"/>
      <c r="F32" s="13"/>
      <c r="G32" s="13"/>
      <c r="H32" s="13"/>
      <c r="I32" s="13"/>
      <c r="J32" s="8"/>
      <c r="K32" s="8"/>
      <c r="L32" s="8"/>
      <c r="M32" s="8"/>
      <c r="N32" s="10">
        <v>70</v>
      </c>
      <c r="O32" s="9">
        <f t="shared" si="4"/>
        <v>71</v>
      </c>
      <c r="P32" s="2">
        <v>109.267</v>
      </c>
      <c r="Q32" s="13"/>
      <c r="R32" s="13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x14ac:dyDescent="0.3">
      <c r="A33" s="10">
        <v>65</v>
      </c>
      <c r="B33" s="10">
        <f t="shared" si="0"/>
        <v>66</v>
      </c>
      <c r="C33" s="2">
        <v>23.001000000000001</v>
      </c>
      <c r="D33" s="13"/>
      <c r="E33" s="13"/>
      <c r="F33" s="13"/>
      <c r="G33" s="13"/>
      <c r="H33" s="13"/>
      <c r="I33" s="13"/>
      <c r="J33" s="8"/>
      <c r="K33" s="8"/>
      <c r="L33" s="8"/>
      <c r="M33" s="8"/>
      <c r="N33" s="10">
        <v>71</v>
      </c>
      <c r="O33" s="9">
        <f t="shared" si="4"/>
        <v>72</v>
      </c>
      <c r="P33" s="2">
        <v>98.736000000000004</v>
      </c>
      <c r="Q33" s="13"/>
      <c r="R33" s="13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3">
      <c r="A34" s="10">
        <v>72</v>
      </c>
      <c r="B34" s="10">
        <f t="shared" si="0"/>
        <v>73</v>
      </c>
      <c r="C34" s="2">
        <v>26.902000000000001</v>
      </c>
      <c r="D34" s="13"/>
      <c r="E34" s="13"/>
      <c r="F34" s="13"/>
      <c r="G34" s="13"/>
      <c r="H34" s="13"/>
      <c r="I34" s="13"/>
      <c r="J34" s="8"/>
      <c r="K34" s="8"/>
      <c r="L34" s="8"/>
      <c r="M34" s="8"/>
      <c r="N34" s="10">
        <v>74</v>
      </c>
      <c r="O34" s="9">
        <f t="shared" si="4"/>
        <v>75</v>
      </c>
      <c r="P34" s="2">
        <v>153.96100000000001</v>
      </c>
      <c r="Q34" s="13"/>
      <c r="R34" s="13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3">
      <c r="A35" s="10">
        <v>73</v>
      </c>
      <c r="B35" s="10">
        <f t="shared" si="0"/>
        <v>74</v>
      </c>
      <c r="C35" s="2">
        <v>27.018999999999998</v>
      </c>
      <c r="D35" s="13"/>
      <c r="E35" s="13"/>
      <c r="F35" s="13"/>
      <c r="G35" s="13"/>
      <c r="H35" s="13"/>
      <c r="I35" s="13"/>
      <c r="J35" s="8"/>
      <c r="K35" s="8"/>
      <c r="L35" s="8"/>
      <c r="M35" s="8"/>
      <c r="N35" s="10">
        <v>78</v>
      </c>
      <c r="O35" s="9">
        <f t="shared" si="4"/>
        <v>79</v>
      </c>
      <c r="P35" s="2">
        <v>156.57300000000001</v>
      </c>
      <c r="Q35" s="13"/>
      <c r="R35" s="1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x14ac:dyDescent="0.3">
      <c r="A36" s="10">
        <v>75</v>
      </c>
      <c r="B36" s="10">
        <f t="shared" si="0"/>
        <v>76</v>
      </c>
      <c r="C36" s="2">
        <v>29.867000000000001</v>
      </c>
      <c r="D36" s="13"/>
      <c r="E36" s="13"/>
      <c r="F36" s="13"/>
      <c r="G36" s="13"/>
      <c r="H36" s="13"/>
      <c r="I36" s="13"/>
      <c r="J36" s="8"/>
      <c r="K36" s="8"/>
      <c r="L36" s="8"/>
      <c r="M36" s="8"/>
      <c r="N36" s="10">
        <v>82</v>
      </c>
      <c r="O36" s="9">
        <f t="shared" si="4"/>
        <v>83</v>
      </c>
      <c r="P36" s="2">
        <v>4.3380000000000001</v>
      </c>
      <c r="Q36" s="13"/>
      <c r="R36" s="13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3">
      <c r="A37" s="10">
        <v>76</v>
      </c>
      <c r="B37" s="10">
        <f t="shared" si="0"/>
        <v>77</v>
      </c>
      <c r="C37" s="2">
        <v>30.091000000000001</v>
      </c>
      <c r="D37" s="13"/>
      <c r="E37" s="13"/>
      <c r="F37" s="13"/>
      <c r="G37" s="13"/>
      <c r="H37" s="13"/>
      <c r="I37" s="13"/>
      <c r="J37" s="8"/>
      <c r="K37" s="8"/>
      <c r="L37" s="8"/>
      <c r="M37" s="8"/>
      <c r="N37" s="10">
        <v>86</v>
      </c>
      <c r="O37" s="9">
        <f t="shared" si="4"/>
        <v>87</v>
      </c>
      <c r="P37" s="2">
        <v>126.611</v>
      </c>
      <c r="Q37" s="13"/>
      <c r="R37" s="13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3">
      <c r="A38" s="10">
        <v>77</v>
      </c>
      <c r="B38" s="10">
        <f t="shared" si="0"/>
        <v>78</v>
      </c>
      <c r="C38" s="2">
        <v>30.09</v>
      </c>
      <c r="D38" s="13"/>
      <c r="E38" s="13"/>
      <c r="F38" s="13"/>
      <c r="G38" s="13"/>
      <c r="H38" s="13"/>
      <c r="I38" s="13"/>
      <c r="J38" s="8"/>
      <c r="K38" s="8"/>
      <c r="L38" s="8"/>
      <c r="M38" s="8"/>
      <c r="N38" s="10">
        <v>88</v>
      </c>
      <c r="O38" s="9">
        <f t="shared" si="4"/>
        <v>89</v>
      </c>
      <c r="P38" s="2">
        <v>164.989</v>
      </c>
      <c r="Q38" s="13"/>
      <c r="R38" s="1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3">
      <c r="A39" s="10">
        <v>79</v>
      </c>
      <c r="B39" s="10">
        <f t="shared" si="0"/>
        <v>80</v>
      </c>
      <c r="C39" s="2">
        <v>29.454999999999998</v>
      </c>
      <c r="D39" s="13"/>
      <c r="E39" s="13"/>
      <c r="F39" s="13"/>
      <c r="G39" s="13"/>
      <c r="H39" s="13"/>
      <c r="I39" s="13"/>
      <c r="J39" s="8"/>
      <c r="K39" s="8"/>
      <c r="L39" s="8"/>
      <c r="M39" s="8"/>
      <c r="N39" s="10">
        <v>92</v>
      </c>
      <c r="O39" s="9">
        <f t="shared" si="4"/>
        <v>93</v>
      </c>
      <c r="P39" s="2">
        <v>-5.5720000000000001</v>
      </c>
      <c r="Q39" s="13"/>
      <c r="R39" s="13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3">
      <c r="A40" s="10">
        <v>80</v>
      </c>
      <c r="B40" s="10">
        <f t="shared" si="0"/>
        <v>81</v>
      </c>
      <c r="C40" s="2">
        <v>29.058</v>
      </c>
      <c r="D40" s="13"/>
      <c r="E40" s="13"/>
      <c r="F40" s="13"/>
      <c r="G40" s="13"/>
      <c r="H40" s="13"/>
      <c r="I40" s="13"/>
      <c r="J40" s="8"/>
      <c r="K40" s="8"/>
      <c r="L40" s="8"/>
      <c r="M40" s="8"/>
      <c r="N40" s="10">
        <v>95</v>
      </c>
      <c r="O40" s="9">
        <f t="shared" si="4"/>
        <v>96</v>
      </c>
      <c r="P40" s="2">
        <v>125.48</v>
      </c>
      <c r="Q40" s="13"/>
      <c r="R40" s="13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x14ac:dyDescent="0.3">
      <c r="A41" s="10">
        <v>81</v>
      </c>
      <c r="B41" s="10">
        <f t="shared" si="0"/>
        <v>82</v>
      </c>
      <c r="C41" s="2">
        <v>29.931999999999999</v>
      </c>
      <c r="D41" s="13"/>
      <c r="E41" s="13"/>
      <c r="F41" s="13"/>
      <c r="G41" s="13"/>
      <c r="H41" s="13"/>
      <c r="I41" s="13"/>
      <c r="J41" s="8"/>
      <c r="K41" s="8"/>
      <c r="L41" s="8"/>
      <c r="M41" s="8"/>
      <c r="N41" s="10">
        <v>99</v>
      </c>
      <c r="O41" s="9">
        <f t="shared" si="4"/>
        <v>100</v>
      </c>
      <c r="P41" s="2">
        <v>8.0489999999999995</v>
      </c>
      <c r="Q41" s="13"/>
      <c r="R41" s="1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3">
      <c r="A42" s="10">
        <v>85</v>
      </c>
      <c r="B42" s="10">
        <f t="shared" si="0"/>
        <v>86</v>
      </c>
      <c r="C42" s="2">
        <v>22.041</v>
      </c>
      <c r="D42" s="13"/>
      <c r="E42" s="13"/>
      <c r="F42" s="13"/>
      <c r="G42" s="13"/>
      <c r="H42" s="13"/>
      <c r="I42" s="13"/>
      <c r="J42" s="8"/>
      <c r="K42" s="8"/>
      <c r="L42" s="8"/>
      <c r="M42" s="8"/>
      <c r="N42" s="10">
        <v>103</v>
      </c>
      <c r="O42" s="9">
        <f t="shared" si="4"/>
        <v>104</v>
      </c>
      <c r="P42" s="2">
        <v>129.072</v>
      </c>
      <c r="Q42" s="13"/>
      <c r="R42" s="1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3">
      <c r="A43" s="10">
        <v>87</v>
      </c>
      <c r="B43" s="10">
        <f t="shared" si="0"/>
        <v>88</v>
      </c>
      <c r="C43" s="2">
        <v>26.821999999999999</v>
      </c>
      <c r="D43" s="13"/>
      <c r="E43" s="13"/>
      <c r="F43" s="13"/>
      <c r="G43" s="13"/>
      <c r="H43" s="13"/>
      <c r="I43" s="13"/>
      <c r="J43" s="8"/>
      <c r="K43" s="8"/>
      <c r="L43" s="8"/>
      <c r="M43" s="8"/>
      <c r="N43" s="10">
        <v>105</v>
      </c>
      <c r="O43" s="9">
        <f t="shared" si="4"/>
        <v>106</v>
      </c>
      <c r="P43" s="2">
        <v>167.52</v>
      </c>
      <c r="Q43" s="13"/>
      <c r="R43" s="1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3">
      <c r="A44" s="10">
        <v>89</v>
      </c>
      <c r="B44" s="10">
        <f t="shared" si="0"/>
        <v>90</v>
      </c>
      <c r="C44" s="2">
        <v>29.521999999999998</v>
      </c>
      <c r="D44" s="13"/>
      <c r="E44" s="13"/>
      <c r="F44" s="13"/>
      <c r="G44" s="13"/>
      <c r="H44" s="13"/>
      <c r="I44" s="13"/>
      <c r="J44" s="8"/>
      <c r="K44" s="8"/>
      <c r="L44" s="8"/>
      <c r="M44" s="8"/>
      <c r="N44" s="10">
        <v>109</v>
      </c>
      <c r="O44" s="9">
        <f t="shared" si="4"/>
        <v>110</v>
      </c>
      <c r="P44" s="2">
        <v>-9.173</v>
      </c>
      <c r="Q44" s="13"/>
      <c r="R44" s="13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x14ac:dyDescent="0.3">
      <c r="A45" s="10">
        <v>90</v>
      </c>
      <c r="B45" s="10">
        <f t="shared" si="0"/>
        <v>91</v>
      </c>
      <c r="C45" s="2">
        <v>29.529</v>
      </c>
      <c r="D45" s="13"/>
      <c r="E45" s="13"/>
      <c r="F45" s="13"/>
      <c r="G45" s="13"/>
      <c r="H45" s="13"/>
      <c r="I45" s="13"/>
      <c r="J45" s="8"/>
      <c r="K45" s="8"/>
      <c r="L45" s="8"/>
      <c r="M45" s="8"/>
      <c r="N45" s="10">
        <v>112</v>
      </c>
      <c r="O45" s="9">
        <f t="shared" si="4"/>
        <v>113</v>
      </c>
      <c r="P45" s="2">
        <v>126.504</v>
      </c>
      <c r="Q45" s="13"/>
      <c r="R45" s="13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x14ac:dyDescent="0.3">
      <c r="A46" s="10">
        <v>91</v>
      </c>
      <c r="B46" s="10">
        <f t="shared" si="0"/>
        <v>92</v>
      </c>
      <c r="C46" s="2">
        <v>29.73</v>
      </c>
      <c r="D46" s="13"/>
      <c r="E46" s="13"/>
      <c r="F46" s="13"/>
      <c r="G46" s="13"/>
      <c r="H46" s="13"/>
      <c r="I46" s="1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3">
      <c r="A47" s="10">
        <v>96</v>
      </c>
      <c r="B47" s="10">
        <f t="shared" si="0"/>
        <v>97</v>
      </c>
      <c r="C47" s="2">
        <v>27.562000000000001</v>
      </c>
      <c r="D47" s="13"/>
      <c r="E47" s="13"/>
      <c r="F47" s="13"/>
      <c r="G47" s="13"/>
      <c r="H47" s="13"/>
      <c r="I47" s="1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3">
      <c r="A48" s="10">
        <v>97</v>
      </c>
      <c r="B48" s="10">
        <f t="shared" si="0"/>
        <v>98</v>
      </c>
      <c r="C48" s="2">
        <v>27.082000000000001</v>
      </c>
      <c r="D48" s="13"/>
      <c r="E48" s="13"/>
      <c r="F48" s="13"/>
      <c r="G48" s="13"/>
      <c r="H48" s="13"/>
      <c r="I48" s="1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3">
      <c r="A49" s="10">
        <v>98</v>
      </c>
      <c r="B49" s="10">
        <f t="shared" si="0"/>
        <v>99</v>
      </c>
      <c r="C49" s="2">
        <v>27.739000000000001</v>
      </c>
      <c r="D49" s="13"/>
      <c r="E49" s="13"/>
      <c r="F49" s="13"/>
      <c r="G49" s="13"/>
      <c r="H49" s="13"/>
      <c r="I49" s="1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x14ac:dyDescent="0.3">
      <c r="A50" s="10">
        <v>102</v>
      </c>
      <c r="B50" s="10">
        <f t="shared" si="0"/>
        <v>103</v>
      </c>
      <c r="C50" s="2">
        <v>22.245999999999999</v>
      </c>
      <c r="D50" s="13"/>
      <c r="E50" s="13"/>
      <c r="F50" s="13"/>
      <c r="G50" s="13"/>
      <c r="H50" s="13"/>
      <c r="I50" s="1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x14ac:dyDescent="0.3">
      <c r="A51" s="10">
        <v>104</v>
      </c>
      <c r="B51" s="10">
        <f t="shared" si="0"/>
        <v>105</v>
      </c>
      <c r="C51" s="2">
        <v>26.393999999999998</v>
      </c>
      <c r="D51" s="13"/>
      <c r="E51" s="13"/>
      <c r="F51" s="13"/>
      <c r="G51" s="13"/>
      <c r="H51" s="13"/>
      <c r="I51" s="1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x14ac:dyDescent="0.3">
      <c r="A52" s="10">
        <v>106</v>
      </c>
      <c r="B52" s="10">
        <f t="shared" si="0"/>
        <v>107</v>
      </c>
      <c r="C52" s="2">
        <v>29.82</v>
      </c>
      <c r="D52" s="13"/>
      <c r="E52" s="13"/>
      <c r="F52" s="13"/>
      <c r="G52" s="13"/>
      <c r="H52" s="13"/>
      <c r="I52" s="1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3">
      <c r="A53" s="10">
        <v>107</v>
      </c>
      <c r="B53" s="10">
        <f t="shared" si="0"/>
        <v>108</v>
      </c>
      <c r="C53" s="2">
        <v>29.678000000000001</v>
      </c>
      <c r="D53" s="13"/>
      <c r="E53" s="13"/>
      <c r="F53" s="13"/>
      <c r="G53" s="13"/>
      <c r="H53" s="13"/>
      <c r="I53" s="1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x14ac:dyDescent="0.3">
      <c r="A54" s="10">
        <v>108</v>
      </c>
      <c r="B54" s="10">
        <f t="shared" si="0"/>
        <v>109</v>
      </c>
      <c r="C54" s="2">
        <v>29.788</v>
      </c>
      <c r="D54" s="13"/>
      <c r="E54" s="13"/>
      <c r="F54" s="13"/>
      <c r="G54" s="13"/>
      <c r="H54" s="13"/>
      <c r="I54" s="1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x14ac:dyDescent="0.3">
      <c r="A55" s="10">
        <v>113</v>
      </c>
      <c r="B55" s="10">
        <f t="shared" si="0"/>
        <v>114</v>
      </c>
      <c r="C55" s="2">
        <v>27.376000000000001</v>
      </c>
      <c r="D55" s="13"/>
      <c r="E55" s="13"/>
      <c r="F55" s="13"/>
      <c r="G55" s="13"/>
      <c r="H55" s="13"/>
      <c r="I55" s="1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x14ac:dyDescent="0.3">
      <c r="A56" s="10">
        <v>114</v>
      </c>
      <c r="B56" s="10">
        <f t="shared" si="0"/>
        <v>115</v>
      </c>
      <c r="C56" s="2">
        <v>27.411999999999999</v>
      </c>
      <c r="D56" s="13"/>
      <c r="E56" s="13"/>
      <c r="F56" s="13"/>
      <c r="G56" s="13"/>
      <c r="H56" s="13"/>
      <c r="I56" s="1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3">
      <c r="A57" s="10">
        <v>115</v>
      </c>
      <c r="B57" s="10">
        <f t="shared" si="0"/>
        <v>116</v>
      </c>
      <c r="C57" s="2">
        <v>27.116</v>
      </c>
      <c r="D57" s="13"/>
      <c r="E57" s="13"/>
      <c r="F57" s="13"/>
      <c r="G57" s="13"/>
      <c r="H57" s="13"/>
      <c r="I57" s="1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14" t="s">
        <v>34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x14ac:dyDescent="0.3">
      <c r="A61" s="9" t="s">
        <v>9</v>
      </c>
      <c r="B61" s="9"/>
      <c r="C61" s="17">
        <v>1</v>
      </c>
      <c r="D61" s="17">
        <v>4</v>
      </c>
      <c r="E61" s="17">
        <v>7</v>
      </c>
      <c r="F61" s="17">
        <v>14</v>
      </c>
      <c r="G61" s="17">
        <v>15</v>
      </c>
      <c r="H61" s="17">
        <v>17</v>
      </c>
      <c r="I61" s="17">
        <v>18</v>
      </c>
      <c r="J61" s="17">
        <v>19</v>
      </c>
      <c r="K61" s="17">
        <v>21</v>
      </c>
      <c r="L61" s="17">
        <v>22</v>
      </c>
      <c r="M61" s="17">
        <v>23</v>
      </c>
      <c r="N61" s="17">
        <v>27</v>
      </c>
      <c r="O61" s="17">
        <v>29</v>
      </c>
      <c r="P61" s="17">
        <v>31</v>
      </c>
      <c r="Q61" s="17">
        <v>32</v>
      </c>
      <c r="R61" s="17">
        <v>33</v>
      </c>
      <c r="S61" s="17">
        <v>38</v>
      </c>
      <c r="T61" s="17">
        <v>39</v>
      </c>
      <c r="U61" s="17">
        <v>40</v>
      </c>
      <c r="V61" s="17">
        <v>44</v>
      </c>
      <c r="W61" s="17">
        <v>46</v>
      </c>
      <c r="X61" s="17">
        <v>48</v>
      </c>
      <c r="Y61" s="17">
        <v>49</v>
      </c>
      <c r="Z61" s="17">
        <v>50</v>
      </c>
      <c r="AA61" s="17">
        <v>55</v>
      </c>
      <c r="AB61" s="17">
        <v>56</v>
      </c>
      <c r="AC61" s="17">
        <v>57</v>
      </c>
    </row>
    <row r="62" spans="1:29" x14ac:dyDescent="0.3">
      <c r="A62" s="9"/>
      <c r="B62" s="9" t="s">
        <v>10</v>
      </c>
      <c r="C62" s="17">
        <f>C61+1</f>
        <v>2</v>
      </c>
      <c r="D62" s="17">
        <f t="shared" ref="D62:V62" si="8">D61+1</f>
        <v>5</v>
      </c>
      <c r="E62" s="17">
        <f t="shared" si="8"/>
        <v>8</v>
      </c>
      <c r="F62" s="17">
        <f t="shared" si="8"/>
        <v>15</v>
      </c>
      <c r="G62" s="17">
        <f t="shared" si="8"/>
        <v>16</v>
      </c>
      <c r="H62" s="17">
        <f t="shared" si="8"/>
        <v>18</v>
      </c>
      <c r="I62" s="17">
        <f t="shared" si="8"/>
        <v>19</v>
      </c>
      <c r="J62" s="17">
        <f t="shared" si="8"/>
        <v>20</v>
      </c>
      <c r="K62" s="17">
        <f t="shared" si="8"/>
        <v>22</v>
      </c>
      <c r="L62" s="17">
        <f t="shared" si="8"/>
        <v>23</v>
      </c>
      <c r="M62" s="17">
        <f t="shared" si="8"/>
        <v>24</v>
      </c>
      <c r="N62" s="17">
        <f t="shared" si="8"/>
        <v>28</v>
      </c>
      <c r="O62" s="17">
        <f t="shared" si="8"/>
        <v>30</v>
      </c>
      <c r="P62" s="17">
        <f t="shared" si="8"/>
        <v>32</v>
      </c>
      <c r="Q62" s="17">
        <f t="shared" si="8"/>
        <v>33</v>
      </c>
      <c r="R62" s="17">
        <f t="shared" si="8"/>
        <v>34</v>
      </c>
      <c r="S62" s="17">
        <f t="shared" si="8"/>
        <v>39</v>
      </c>
      <c r="T62" s="17">
        <f t="shared" si="8"/>
        <v>40</v>
      </c>
      <c r="U62" s="17">
        <f t="shared" si="8"/>
        <v>41</v>
      </c>
      <c r="V62" s="17">
        <f t="shared" si="8"/>
        <v>45</v>
      </c>
      <c r="W62" s="17">
        <f>W61+1</f>
        <v>47</v>
      </c>
      <c r="X62" s="17">
        <f t="shared" ref="X62:AC62" si="9">X61+1</f>
        <v>49</v>
      </c>
      <c r="Y62" s="17">
        <f t="shared" si="9"/>
        <v>50</v>
      </c>
      <c r="Z62" s="17">
        <f t="shared" si="9"/>
        <v>51</v>
      </c>
      <c r="AA62" s="17">
        <f t="shared" si="9"/>
        <v>56</v>
      </c>
      <c r="AB62" s="17">
        <f t="shared" si="9"/>
        <v>57</v>
      </c>
      <c r="AC62" s="17">
        <f t="shared" si="9"/>
        <v>58</v>
      </c>
    </row>
    <row r="63" spans="1:29" x14ac:dyDescent="0.3">
      <c r="A63" s="18">
        <v>1</v>
      </c>
      <c r="B63" s="18">
        <f>A63+1</f>
        <v>2</v>
      </c>
      <c r="C63" s="18">
        <v>0</v>
      </c>
      <c r="D63" s="18">
        <v>0.874</v>
      </c>
      <c r="E63" s="18">
        <v>0.96199999999999997</v>
      </c>
      <c r="F63" s="18">
        <v>-1.2999999999999999E-2</v>
      </c>
      <c r="G63" s="18">
        <v>0</v>
      </c>
      <c r="H63" s="18">
        <v>1.0999999999999999E-2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-0.191</v>
      </c>
      <c r="O63" s="18">
        <v>-3.1E-2</v>
      </c>
      <c r="P63" s="18">
        <v>0</v>
      </c>
      <c r="Q63" s="18">
        <v>1E-3</v>
      </c>
      <c r="R63" s="18">
        <v>6.0000000000000001E-3</v>
      </c>
      <c r="S63" s="18">
        <v>-1E-3</v>
      </c>
      <c r="T63" s="18">
        <v>0</v>
      </c>
      <c r="U63" s="18">
        <v>0</v>
      </c>
      <c r="V63" s="18">
        <v>5.6000000000000001E-2</v>
      </c>
      <c r="W63" s="18">
        <v>-5.1999999999999998E-2</v>
      </c>
      <c r="X63" s="18">
        <v>7.0000000000000001E-3</v>
      </c>
      <c r="Y63" s="18">
        <v>-1E-3</v>
      </c>
      <c r="Z63" s="18">
        <v>2E-3</v>
      </c>
      <c r="AA63" s="18">
        <v>1E-3</v>
      </c>
      <c r="AB63" s="18">
        <v>0</v>
      </c>
      <c r="AC63" s="18">
        <v>0</v>
      </c>
    </row>
    <row r="64" spans="1:29" x14ac:dyDescent="0.3">
      <c r="A64" s="18">
        <v>4</v>
      </c>
      <c r="B64" s="18">
        <f t="shared" ref="B64:B89" si="10">A64+1</f>
        <v>5</v>
      </c>
      <c r="C64" s="28">
        <v>0.874</v>
      </c>
      <c r="D64" s="18">
        <v>0</v>
      </c>
      <c r="E64" s="18">
        <v>0.64</v>
      </c>
      <c r="F64" s="18">
        <v>-1.2E-2</v>
      </c>
      <c r="G64" s="18">
        <v>1.0999999999999999E-2</v>
      </c>
      <c r="H64" s="18">
        <v>1.2E-2</v>
      </c>
      <c r="I64" s="18">
        <v>7.0000000000000001E-3</v>
      </c>
      <c r="J64" s="18">
        <v>-8.4000000000000005E-2</v>
      </c>
      <c r="K64" s="18">
        <v>-1.7999999999999999E-2</v>
      </c>
      <c r="L64" s="18">
        <v>6.0000000000000001E-3</v>
      </c>
      <c r="M64" s="18">
        <v>8.9999999999999993E-3</v>
      </c>
      <c r="N64" s="18">
        <v>0.04</v>
      </c>
      <c r="O64" s="18">
        <v>-6.2E-2</v>
      </c>
      <c r="P64" s="18">
        <v>0</v>
      </c>
      <c r="Q64" s="18">
        <v>4.0000000000000001E-3</v>
      </c>
      <c r="R64" s="18">
        <v>8.0000000000000002E-3</v>
      </c>
      <c r="S64" s="18">
        <v>-1E-3</v>
      </c>
      <c r="T64" s="18">
        <v>-1E-3</v>
      </c>
      <c r="U64" s="18">
        <v>0</v>
      </c>
      <c r="V64" s="18">
        <v>3.1E-2</v>
      </c>
      <c r="W64" s="18">
        <v>-3.5000000000000003E-2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</row>
    <row r="65" spans="1:29" x14ac:dyDescent="0.3">
      <c r="A65" s="18">
        <v>7</v>
      </c>
      <c r="B65" s="18">
        <f t="shared" si="10"/>
        <v>8</v>
      </c>
      <c r="C65" s="28">
        <v>0.96199999999999997</v>
      </c>
      <c r="D65" s="30">
        <v>0.64</v>
      </c>
      <c r="E65" s="18">
        <v>0</v>
      </c>
      <c r="F65" s="18">
        <v>2E-3</v>
      </c>
      <c r="G65" s="18">
        <v>-3.0000000000000001E-3</v>
      </c>
      <c r="H65" s="18">
        <v>1.6E-2</v>
      </c>
      <c r="I65" s="18">
        <v>7.0000000000000001E-3</v>
      </c>
      <c r="J65" s="18">
        <v>-8.7999999999999995E-2</v>
      </c>
      <c r="K65" s="18">
        <v>-1.2999999999999999E-2</v>
      </c>
      <c r="L65" s="18">
        <v>2E-3</v>
      </c>
      <c r="M65" s="18">
        <v>0.01</v>
      </c>
      <c r="N65" s="18">
        <v>3.0000000000000001E-3</v>
      </c>
      <c r="O65" s="18">
        <v>-3.7999999999999999E-2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-0.33200000000000002</v>
      </c>
      <c r="W65" s="18">
        <v>0.01</v>
      </c>
      <c r="X65" s="18">
        <v>3.0000000000000001E-3</v>
      </c>
      <c r="Y65" s="18">
        <v>-2E-3</v>
      </c>
      <c r="Z65" s="18">
        <v>0</v>
      </c>
      <c r="AA65" s="18">
        <v>1E-3</v>
      </c>
      <c r="AB65" s="18">
        <v>0</v>
      </c>
      <c r="AC65" s="18">
        <v>0</v>
      </c>
    </row>
    <row r="66" spans="1:29" x14ac:dyDescent="0.3">
      <c r="A66" s="18">
        <v>14</v>
      </c>
      <c r="B66" s="18">
        <f t="shared" si="10"/>
        <v>15</v>
      </c>
      <c r="C66" s="18">
        <v>-1.2999999999999999E-2</v>
      </c>
      <c r="D66" s="18">
        <v>-1.2E-2</v>
      </c>
      <c r="E66" s="18">
        <v>2E-3</v>
      </c>
      <c r="F66" s="18">
        <v>0</v>
      </c>
      <c r="G66" s="18">
        <v>-8.48</v>
      </c>
      <c r="H66" s="18">
        <v>-5.3999999999999999E-2</v>
      </c>
      <c r="I66" s="18">
        <v>1.2809999999999999</v>
      </c>
      <c r="J66" s="18">
        <v>-0.40200000000000002</v>
      </c>
      <c r="K66" s="18">
        <v>-0.26500000000000001</v>
      </c>
      <c r="L66" s="18">
        <v>0.30599999999999999</v>
      </c>
      <c r="M66" s="18">
        <v>-0.372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</row>
    <row r="67" spans="1:29" x14ac:dyDescent="0.3">
      <c r="A67" s="18">
        <v>15</v>
      </c>
      <c r="B67" s="18">
        <f t="shared" si="10"/>
        <v>16</v>
      </c>
      <c r="C67" s="18">
        <v>0</v>
      </c>
      <c r="D67" s="18">
        <v>1.0999999999999999E-2</v>
      </c>
      <c r="E67" s="18">
        <v>-3.0000000000000001E-3</v>
      </c>
      <c r="F67" s="21">
        <v>-8.48</v>
      </c>
      <c r="G67" s="18">
        <v>0</v>
      </c>
      <c r="H67" s="18">
        <v>-0.32100000000000001</v>
      </c>
      <c r="I67" s="18">
        <v>0.46800000000000003</v>
      </c>
      <c r="J67" s="18">
        <v>-0.29299999999999998</v>
      </c>
      <c r="K67" s="18">
        <v>-0.247</v>
      </c>
      <c r="L67" s="18">
        <v>8.5000000000000006E-2</v>
      </c>
      <c r="M67" s="18">
        <v>0.08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</row>
    <row r="68" spans="1:29" x14ac:dyDescent="0.3">
      <c r="A68" s="18">
        <v>17</v>
      </c>
      <c r="B68" s="18">
        <f t="shared" si="10"/>
        <v>18</v>
      </c>
      <c r="C68" s="18">
        <v>1.0999999999999999E-2</v>
      </c>
      <c r="D68" s="18">
        <v>1.2E-2</v>
      </c>
      <c r="E68" s="18">
        <v>1.6E-2</v>
      </c>
      <c r="F68" s="34">
        <v>-5.3999999999999999E-2</v>
      </c>
      <c r="G68" s="34">
        <v>-0.32100000000000001</v>
      </c>
      <c r="H68" s="18">
        <v>0</v>
      </c>
      <c r="I68" s="18">
        <v>-12.618</v>
      </c>
      <c r="J68" s="18">
        <v>-12.317</v>
      </c>
      <c r="K68" s="18">
        <v>-0.11600000000000001</v>
      </c>
      <c r="L68" s="18">
        <v>-3.3000000000000002E-2</v>
      </c>
      <c r="M68" s="18">
        <v>3.1709999999999998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</row>
    <row r="69" spans="1:29" x14ac:dyDescent="0.3">
      <c r="A69" s="18">
        <v>18</v>
      </c>
      <c r="B69" s="18">
        <f t="shared" si="10"/>
        <v>19</v>
      </c>
      <c r="C69" s="18">
        <v>0</v>
      </c>
      <c r="D69" s="18">
        <v>7.0000000000000001E-3</v>
      </c>
      <c r="E69" s="18">
        <v>7.0000000000000001E-3</v>
      </c>
      <c r="F69" s="34">
        <v>1.2809999999999999</v>
      </c>
      <c r="G69" s="34">
        <v>0.46800000000000003</v>
      </c>
      <c r="H69" s="23">
        <v>-12.618</v>
      </c>
      <c r="I69" s="18">
        <v>0</v>
      </c>
      <c r="J69" s="18">
        <v>-13.33</v>
      </c>
      <c r="K69" s="18">
        <v>-0.2</v>
      </c>
      <c r="L69" s="18">
        <v>-0.186</v>
      </c>
      <c r="M69" s="18">
        <v>-0.19600000000000001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</row>
    <row r="70" spans="1:29" x14ac:dyDescent="0.3">
      <c r="A70" s="18">
        <v>19</v>
      </c>
      <c r="B70" s="18">
        <f t="shared" si="10"/>
        <v>20</v>
      </c>
      <c r="C70" s="18">
        <v>0</v>
      </c>
      <c r="D70" s="18">
        <v>-8.4000000000000005E-2</v>
      </c>
      <c r="E70" s="18">
        <v>-8.7999999999999995E-2</v>
      </c>
      <c r="F70" s="34">
        <v>-0.40200000000000002</v>
      </c>
      <c r="G70" s="34">
        <v>-0.29299999999999998</v>
      </c>
      <c r="H70" s="23">
        <v>-12.317</v>
      </c>
      <c r="I70" s="23">
        <v>-13.33</v>
      </c>
      <c r="J70" s="18">
        <v>0</v>
      </c>
      <c r="K70" s="18">
        <v>-0.159</v>
      </c>
      <c r="L70" s="18">
        <v>-0.218</v>
      </c>
      <c r="M70" s="18">
        <v>6.3E-2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</row>
    <row r="71" spans="1:29" x14ac:dyDescent="0.3">
      <c r="A71" s="18">
        <v>21</v>
      </c>
      <c r="B71" s="18">
        <f t="shared" si="10"/>
        <v>22</v>
      </c>
      <c r="C71" s="18">
        <v>0</v>
      </c>
      <c r="D71" s="18">
        <v>-1.7999999999999999E-2</v>
      </c>
      <c r="E71" s="18">
        <v>-1.2999999999999999E-2</v>
      </c>
      <c r="F71" s="34">
        <v>-0.26500000000000001</v>
      </c>
      <c r="G71" s="34">
        <v>-0.247</v>
      </c>
      <c r="H71" s="34">
        <v>-0.11600000000000001</v>
      </c>
      <c r="I71" s="34">
        <v>-0.2</v>
      </c>
      <c r="J71" s="34">
        <v>-0.159</v>
      </c>
      <c r="K71" s="18">
        <v>0</v>
      </c>
      <c r="L71" s="18">
        <v>-13.701000000000001</v>
      </c>
      <c r="M71" s="18">
        <v>-13.249000000000001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</row>
    <row r="72" spans="1:29" x14ac:dyDescent="0.3">
      <c r="A72" s="18">
        <v>22</v>
      </c>
      <c r="B72" s="18">
        <f t="shared" si="10"/>
        <v>23</v>
      </c>
      <c r="C72" s="18">
        <v>0</v>
      </c>
      <c r="D72" s="18">
        <v>6.0000000000000001E-3</v>
      </c>
      <c r="E72" s="18">
        <v>2E-3</v>
      </c>
      <c r="F72" s="34">
        <v>0.30599999999999999</v>
      </c>
      <c r="G72" s="34">
        <v>8.5000000000000006E-2</v>
      </c>
      <c r="H72" s="34">
        <v>-3.3000000000000002E-2</v>
      </c>
      <c r="I72" s="34">
        <v>-0.186</v>
      </c>
      <c r="J72" s="34">
        <v>-0.218</v>
      </c>
      <c r="K72" s="23">
        <v>-13.701000000000001</v>
      </c>
      <c r="L72" s="18">
        <v>0</v>
      </c>
      <c r="M72" s="18">
        <v>-12.002000000000001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</row>
    <row r="73" spans="1:29" x14ac:dyDescent="0.3">
      <c r="A73" s="18">
        <v>23</v>
      </c>
      <c r="B73" s="18">
        <f t="shared" si="10"/>
        <v>24</v>
      </c>
      <c r="C73" s="18">
        <v>0</v>
      </c>
      <c r="D73" s="18">
        <v>8.9999999999999993E-3</v>
      </c>
      <c r="E73" s="18">
        <v>0.01</v>
      </c>
      <c r="F73" s="34">
        <v>-0.372</v>
      </c>
      <c r="G73" s="34">
        <v>0.08</v>
      </c>
      <c r="H73" s="34">
        <v>3.1709999999999998</v>
      </c>
      <c r="I73" s="34">
        <v>-0.19600000000000001</v>
      </c>
      <c r="J73" s="34">
        <v>6.3E-2</v>
      </c>
      <c r="K73" s="23">
        <v>-13.249000000000001</v>
      </c>
      <c r="L73" s="23">
        <v>-12.002000000000001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</row>
    <row r="74" spans="1:29" x14ac:dyDescent="0.3">
      <c r="A74" s="18">
        <v>27</v>
      </c>
      <c r="B74" s="18">
        <f t="shared" si="10"/>
        <v>28</v>
      </c>
      <c r="C74" s="18">
        <v>-0.191</v>
      </c>
      <c r="D74" s="18">
        <v>0.04</v>
      </c>
      <c r="E74" s="18">
        <v>3.0000000000000001E-3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7.2869999999999999</v>
      </c>
      <c r="P74" s="18">
        <v>-0.188</v>
      </c>
      <c r="Q74" s="18">
        <v>-0.19800000000000001</v>
      </c>
      <c r="R74" s="18">
        <v>-0.35899999999999999</v>
      </c>
      <c r="S74" s="18">
        <v>-1.6E-2</v>
      </c>
      <c r="T74" s="18">
        <v>0</v>
      </c>
      <c r="U74" s="18">
        <v>1E-3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</row>
    <row r="75" spans="1:29" x14ac:dyDescent="0.3">
      <c r="A75" s="18">
        <v>29</v>
      </c>
      <c r="B75" s="18">
        <f t="shared" si="10"/>
        <v>30</v>
      </c>
      <c r="C75" s="18">
        <v>-3.1E-2</v>
      </c>
      <c r="D75" s="18">
        <v>-6.2E-2</v>
      </c>
      <c r="E75" s="18">
        <v>-3.7999999999999999E-2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27">
        <v>7.2869999999999999</v>
      </c>
      <c r="O75" s="18">
        <v>0</v>
      </c>
      <c r="P75" s="18">
        <v>13.833</v>
      </c>
      <c r="Q75" s="18">
        <v>5.5060000000000002</v>
      </c>
      <c r="R75" s="18">
        <v>2.6360000000000001</v>
      </c>
      <c r="S75" s="18">
        <v>0.13700000000000001</v>
      </c>
      <c r="T75" s="18">
        <v>0.123</v>
      </c>
      <c r="U75" s="18">
        <v>0.19400000000000001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</row>
    <row r="76" spans="1:29" x14ac:dyDescent="0.3">
      <c r="A76" s="18">
        <v>31</v>
      </c>
      <c r="B76" s="18">
        <f t="shared" si="10"/>
        <v>32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36">
        <v>-0.188</v>
      </c>
      <c r="O76" s="24">
        <v>13.833</v>
      </c>
      <c r="P76" s="18">
        <v>0</v>
      </c>
      <c r="Q76" s="18">
        <v>-11.436</v>
      </c>
      <c r="R76" s="18">
        <v>-13.340999999999999</v>
      </c>
      <c r="S76" s="18">
        <v>-1.2E-2</v>
      </c>
      <c r="T76" s="18">
        <v>0</v>
      </c>
      <c r="U76" s="18">
        <v>-1.2E-2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</row>
    <row r="77" spans="1:29" x14ac:dyDescent="0.3">
      <c r="A77" s="18">
        <v>32</v>
      </c>
      <c r="B77" s="18">
        <f t="shared" si="10"/>
        <v>33</v>
      </c>
      <c r="C77" s="18">
        <v>1E-3</v>
      </c>
      <c r="D77" s="18">
        <v>4.0000000000000001E-3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36">
        <v>-0.19800000000000001</v>
      </c>
      <c r="O77" s="24">
        <v>5.5060000000000002</v>
      </c>
      <c r="P77" s="23">
        <v>-11.436</v>
      </c>
      <c r="Q77" s="18">
        <v>0</v>
      </c>
      <c r="R77" s="18">
        <v>-14.106999999999999</v>
      </c>
      <c r="S77" s="18">
        <v>8.5000000000000006E-2</v>
      </c>
      <c r="T77" s="18">
        <v>1.2E-2</v>
      </c>
      <c r="U77" s="18">
        <v>1.2E-2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</row>
    <row r="78" spans="1:29" x14ac:dyDescent="0.3">
      <c r="A78" s="18">
        <v>33</v>
      </c>
      <c r="B78" s="18">
        <f t="shared" si="10"/>
        <v>34</v>
      </c>
      <c r="C78" s="18">
        <v>6.0000000000000001E-3</v>
      </c>
      <c r="D78" s="18">
        <v>8.0000000000000002E-3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36">
        <v>-0.35899999999999999</v>
      </c>
      <c r="O78" s="24">
        <v>2.6360000000000001</v>
      </c>
      <c r="P78" s="23">
        <v>-13.340999999999999</v>
      </c>
      <c r="Q78" s="23">
        <v>-14.106999999999999</v>
      </c>
      <c r="R78" s="18">
        <v>0</v>
      </c>
      <c r="S78" s="18">
        <v>-0.02</v>
      </c>
      <c r="T78" s="18">
        <v>-1E-3</v>
      </c>
      <c r="U78" s="18">
        <v>-0.03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</row>
    <row r="79" spans="1:29" x14ac:dyDescent="0.3">
      <c r="A79" s="18">
        <v>38</v>
      </c>
      <c r="B79" s="18">
        <f t="shared" si="10"/>
        <v>39</v>
      </c>
      <c r="C79" s="18">
        <v>-1E-3</v>
      </c>
      <c r="D79" s="18">
        <v>-1E-3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-1.6E-2</v>
      </c>
      <c r="O79" s="18">
        <v>0.13700000000000001</v>
      </c>
      <c r="P79" s="18">
        <v>-1.2E-2</v>
      </c>
      <c r="Q79" s="18">
        <v>8.5000000000000006E-2</v>
      </c>
      <c r="R79" s="18">
        <v>-0.02</v>
      </c>
      <c r="S79" s="18">
        <v>0</v>
      </c>
      <c r="T79" s="18">
        <v>-9.8829999999999991</v>
      </c>
      <c r="U79" s="18">
        <v>-10.634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</row>
    <row r="80" spans="1:29" x14ac:dyDescent="0.3">
      <c r="A80" s="18">
        <v>39</v>
      </c>
      <c r="B80" s="18">
        <f t="shared" si="10"/>
        <v>40</v>
      </c>
      <c r="C80" s="18">
        <v>0</v>
      </c>
      <c r="D80" s="18">
        <v>-1E-3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0.123</v>
      </c>
      <c r="P80" s="18">
        <v>0</v>
      </c>
      <c r="Q80" s="18">
        <v>1.2E-2</v>
      </c>
      <c r="R80" s="18">
        <v>-1E-3</v>
      </c>
      <c r="S80" s="23">
        <v>-9.8829999999999991</v>
      </c>
      <c r="T80" s="18">
        <v>0</v>
      </c>
      <c r="U80" s="18">
        <v>-11.375999999999999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</row>
    <row r="81" spans="1:29" x14ac:dyDescent="0.3">
      <c r="A81" s="18">
        <v>40</v>
      </c>
      <c r="B81" s="18">
        <f t="shared" si="10"/>
        <v>41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1E-3</v>
      </c>
      <c r="O81" s="18">
        <v>0.19400000000000001</v>
      </c>
      <c r="P81" s="18">
        <v>-1.2E-2</v>
      </c>
      <c r="Q81" s="18">
        <v>1.2E-2</v>
      </c>
      <c r="R81" s="18">
        <v>-0.03</v>
      </c>
      <c r="S81" s="23">
        <v>-10.634</v>
      </c>
      <c r="T81" s="23">
        <v>-11.375999999999999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</row>
    <row r="82" spans="1:29" x14ac:dyDescent="0.3">
      <c r="A82" s="18">
        <v>44</v>
      </c>
      <c r="B82" s="18">
        <f t="shared" si="10"/>
        <v>45</v>
      </c>
      <c r="C82" s="18">
        <v>5.6000000000000001E-2</v>
      </c>
      <c r="D82" s="18">
        <v>3.1E-2</v>
      </c>
      <c r="E82" s="18">
        <v>-0.33200000000000002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8.3179999999999996</v>
      </c>
      <c r="X82" s="18">
        <v>-0.40200000000000002</v>
      </c>
      <c r="Y82" s="18">
        <v>-0.16200000000000001</v>
      </c>
      <c r="Z82" s="18">
        <v>-0.19800000000000001</v>
      </c>
      <c r="AA82" s="18">
        <v>-1.4999999999999999E-2</v>
      </c>
      <c r="AB82" s="18">
        <v>-1.2E-2</v>
      </c>
      <c r="AC82" s="18">
        <v>-1.7999999999999999E-2</v>
      </c>
    </row>
    <row r="83" spans="1:29" x14ac:dyDescent="0.3">
      <c r="A83" s="18">
        <v>46</v>
      </c>
      <c r="B83" s="18">
        <f t="shared" si="10"/>
        <v>47</v>
      </c>
      <c r="C83" s="18">
        <v>-5.1999999999999998E-2</v>
      </c>
      <c r="D83" s="18">
        <v>-3.5000000000000003E-2</v>
      </c>
      <c r="E83" s="18">
        <v>0.01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27">
        <v>8.3179999999999996</v>
      </c>
      <c r="W83" s="18">
        <v>0</v>
      </c>
      <c r="X83" s="18">
        <v>3.113</v>
      </c>
      <c r="Y83" s="18">
        <v>13.795</v>
      </c>
      <c r="Z83" s="18">
        <v>5.0510000000000002</v>
      </c>
      <c r="AA83" s="18">
        <v>0.124</v>
      </c>
      <c r="AB83" s="18">
        <v>0.125</v>
      </c>
      <c r="AC83" s="18">
        <v>1.9E-2</v>
      </c>
    </row>
    <row r="84" spans="1:29" x14ac:dyDescent="0.3">
      <c r="A84" s="18">
        <v>48</v>
      </c>
      <c r="B84" s="18">
        <f t="shared" si="10"/>
        <v>49</v>
      </c>
      <c r="C84" s="18">
        <v>7.0000000000000001E-3</v>
      </c>
      <c r="D84" s="18">
        <v>0</v>
      </c>
      <c r="E84" s="18">
        <v>3.0000000000000001E-3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36">
        <v>-0.40200000000000002</v>
      </c>
      <c r="W84" s="24">
        <v>3.113</v>
      </c>
      <c r="X84" s="18">
        <v>0</v>
      </c>
      <c r="Y84" s="18">
        <v>-13.04</v>
      </c>
      <c r="Z84" s="18">
        <v>-13.891999999999999</v>
      </c>
      <c r="AA84" s="18">
        <v>2.3E-2</v>
      </c>
      <c r="AB84" s="18">
        <v>6.0000000000000001E-3</v>
      </c>
      <c r="AC84" s="18">
        <v>-1E-3</v>
      </c>
    </row>
    <row r="85" spans="1:29" x14ac:dyDescent="0.3">
      <c r="A85" s="18">
        <v>49</v>
      </c>
      <c r="B85" s="18">
        <f t="shared" si="10"/>
        <v>50</v>
      </c>
      <c r="C85" s="18">
        <v>-1E-3</v>
      </c>
      <c r="D85" s="18">
        <v>0</v>
      </c>
      <c r="E85" s="18">
        <v>-2E-3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36">
        <v>-0.16200000000000001</v>
      </c>
      <c r="W85" s="24">
        <v>13.795</v>
      </c>
      <c r="X85" s="23">
        <v>-13.04</v>
      </c>
      <c r="Y85" s="18">
        <v>0</v>
      </c>
      <c r="Z85" s="18">
        <v>-12.659000000000001</v>
      </c>
      <c r="AA85" s="18">
        <v>-2.5000000000000001E-2</v>
      </c>
      <c r="AB85" s="18">
        <v>-1.7999999999999999E-2</v>
      </c>
      <c r="AC85" s="18">
        <v>4.0000000000000001E-3</v>
      </c>
    </row>
    <row r="86" spans="1:29" x14ac:dyDescent="0.3">
      <c r="A86" s="18">
        <v>50</v>
      </c>
      <c r="B86" s="18">
        <f t="shared" si="10"/>
        <v>51</v>
      </c>
      <c r="C86" s="18">
        <v>2E-3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36">
        <v>-0.19800000000000001</v>
      </c>
      <c r="W86" s="24">
        <v>5.0510000000000002</v>
      </c>
      <c r="X86" s="23">
        <v>-13.891999999999999</v>
      </c>
      <c r="Y86" s="23">
        <v>-12.659000000000001</v>
      </c>
      <c r="Z86" s="18">
        <v>0</v>
      </c>
      <c r="AA86" s="18">
        <v>9.2999999999999999E-2</v>
      </c>
      <c r="AB86" s="18">
        <v>1.4999999999999999E-2</v>
      </c>
      <c r="AC86" s="18">
        <v>-4.0000000000000001E-3</v>
      </c>
    </row>
    <row r="87" spans="1:29" x14ac:dyDescent="0.3">
      <c r="A87" s="18">
        <v>55</v>
      </c>
      <c r="B87" s="18">
        <f t="shared" si="10"/>
        <v>56</v>
      </c>
      <c r="C87" s="18">
        <v>1E-3</v>
      </c>
      <c r="D87" s="18">
        <v>0</v>
      </c>
      <c r="E87" s="18">
        <v>1E-3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-1.4999999999999999E-2</v>
      </c>
      <c r="W87" s="18">
        <v>0.124</v>
      </c>
      <c r="X87" s="18">
        <v>2.3E-2</v>
      </c>
      <c r="Y87" s="18">
        <v>-2.5000000000000001E-2</v>
      </c>
      <c r="Z87" s="18">
        <v>9.2999999999999999E-2</v>
      </c>
      <c r="AA87" s="18">
        <v>0</v>
      </c>
      <c r="AB87" s="18">
        <v>-10.903</v>
      </c>
      <c r="AC87" s="18">
        <v>-10.61</v>
      </c>
    </row>
    <row r="88" spans="1:29" x14ac:dyDescent="0.3">
      <c r="A88" s="18">
        <v>56</v>
      </c>
      <c r="B88" s="18">
        <f t="shared" si="10"/>
        <v>57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-1.2E-2</v>
      </c>
      <c r="W88" s="18">
        <v>0.125</v>
      </c>
      <c r="X88" s="18">
        <v>6.0000000000000001E-3</v>
      </c>
      <c r="Y88" s="18">
        <v>-1.7999999999999999E-2</v>
      </c>
      <c r="Z88" s="18">
        <v>1.4999999999999999E-2</v>
      </c>
      <c r="AA88" s="23">
        <v>-10.903</v>
      </c>
      <c r="AB88" s="18">
        <v>0</v>
      </c>
      <c r="AC88" s="18">
        <v>-10.57</v>
      </c>
    </row>
    <row r="89" spans="1:29" x14ac:dyDescent="0.3">
      <c r="A89" s="18">
        <v>57</v>
      </c>
      <c r="B89" s="18">
        <f t="shared" si="10"/>
        <v>58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-1.7999999999999999E-2</v>
      </c>
      <c r="W89" s="18">
        <v>1.9E-2</v>
      </c>
      <c r="X89" s="18">
        <v>-1E-3</v>
      </c>
      <c r="Y89" s="18">
        <v>4.0000000000000001E-3</v>
      </c>
      <c r="Z89" s="18">
        <v>-4.0000000000000001E-3</v>
      </c>
      <c r="AA89" s="23">
        <v>-10.61</v>
      </c>
      <c r="AB89" s="23">
        <v>-10.57</v>
      </c>
      <c r="AC89" s="18">
        <v>0</v>
      </c>
    </row>
    <row r="90" spans="1:29" x14ac:dyDescent="0.3">
      <c r="B90" s="12"/>
    </row>
    <row r="91" spans="1:29" x14ac:dyDescent="0.3">
      <c r="A91" s="53" t="s">
        <v>91</v>
      </c>
      <c r="B91" s="4">
        <f>MAX(ABS(MIN(C66:E89,F74:M89,N79:R89,S82:U89,V87:Z89)),MAX(C66:E89,F74:M89,N79:R89,S82:U89,V87:Z89))</f>
        <v>0.33200000000000002</v>
      </c>
    </row>
    <row r="92" spans="1:29" x14ac:dyDescent="0.3">
      <c r="K92" s="15" t="s">
        <v>35</v>
      </c>
    </row>
    <row r="94" spans="1:29" x14ac:dyDescent="0.3">
      <c r="A94" s="1" t="s">
        <v>9</v>
      </c>
      <c r="B94" s="10"/>
      <c r="C94" s="1">
        <v>59</v>
      </c>
      <c r="D94" s="1">
        <v>62</v>
      </c>
      <c r="E94" s="1">
        <v>65</v>
      </c>
      <c r="F94" s="1">
        <v>72</v>
      </c>
      <c r="G94" s="1">
        <v>73</v>
      </c>
      <c r="H94" s="1">
        <v>75</v>
      </c>
      <c r="I94" s="1">
        <v>76</v>
      </c>
      <c r="J94" s="1">
        <v>77</v>
      </c>
      <c r="K94" s="1">
        <v>79</v>
      </c>
      <c r="L94" s="1">
        <v>80</v>
      </c>
      <c r="M94" s="1">
        <v>81</v>
      </c>
      <c r="N94" s="1">
        <v>85</v>
      </c>
      <c r="O94" s="1">
        <v>87</v>
      </c>
      <c r="P94" s="1">
        <v>89</v>
      </c>
      <c r="Q94" s="1">
        <v>90</v>
      </c>
      <c r="R94" s="1">
        <v>91</v>
      </c>
      <c r="S94" s="1">
        <v>96</v>
      </c>
      <c r="T94" s="1">
        <v>97</v>
      </c>
      <c r="U94" s="1">
        <v>98</v>
      </c>
      <c r="V94" s="1">
        <v>102</v>
      </c>
      <c r="W94" s="1">
        <v>104</v>
      </c>
      <c r="X94" s="1">
        <v>106</v>
      </c>
      <c r="Y94" s="1">
        <v>107</v>
      </c>
      <c r="Z94" s="1">
        <v>108</v>
      </c>
      <c r="AA94" s="1">
        <v>113</v>
      </c>
      <c r="AB94" s="1">
        <v>114</v>
      </c>
      <c r="AC94" s="1">
        <v>115</v>
      </c>
    </row>
    <row r="95" spans="1:29" x14ac:dyDescent="0.3">
      <c r="A95" s="1"/>
      <c r="B95" s="10" t="s">
        <v>36</v>
      </c>
      <c r="C95" s="1">
        <f>C94+1</f>
        <v>60</v>
      </c>
      <c r="D95" s="1">
        <f>D94+1</f>
        <v>63</v>
      </c>
      <c r="E95" s="1">
        <f t="shared" ref="E95:AC95" si="11">E94+1</f>
        <v>66</v>
      </c>
      <c r="F95" s="1">
        <f t="shared" si="11"/>
        <v>73</v>
      </c>
      <c r="G95" s="1">
        <f t="shared" si="11"/>
        <v>74</v>
      </c>
      <c r="H95" s="1">
        <f t="shared" si="11"/>
        <v>76</v>
      </c>
      <c r="I95" s="1">
        <f t="shared" si="11"/>
        <v>77</v>
      </c>
      <c r="J95" s="1">
        <f t="shared" si="11"/>
        <v>78</v>
      </c>
      <c r="K95" s="1">
        <f t="shared" si="11"/>
        <v>80</v>
      </c>
      <c r="L95" s="1">
        <f t="shared" si="11"/>
        <v>81</v>
      </c>
      <c r="M95" s="1">
        <f t="shared" si="11"/>
        <v>82</v>
      </c>
      <c r="N95" s="1">
        <f t="shared" si="11"/>
        <v>86</v>
      </c>
      <c r="O95" s="1">
        <f t="shared" si="11"/>
        <v>88</v>
      </c>
      <c r="P95" s="1">
        <f t="shared" si="11"/>
        <v>90</v>
      </c>
      <c r="Q95" s="1">
        <f t="shared" si="11"/>
        <v>91</v>
      </c>
      <c r="R95" s="1">
        <f t="shared" si="11"/>
        <v>92</v>
      </c>
      <c r="S95" s="1">
        <f t="shared" si="11"/>
        <v>97</v>
      </c>
      <c r="T95" s="1">
        <f t="shared" si="11"/>
        <v>98</v>
      </c>
      <c r="U95" s="1">
        <f t="shared" si="11"/>
        <v>99</v>
      </c>
      <c r="V95" s="1">
        <f t="shared" si="11"/>
        <v>103</v>
      </c>
      <c r="W95" s="1">
        <f t="shared" si="11"/>
        <v>105</v>
      </c>
      <c r="X95" s="1">
        <f t="shared" si="11"/>
        <v>107</v>
      </c>
      <c r="Y95" s="1">
        <f t="shared" si="11"/>
        <v>108</v>
      </c>
      <c r="Z95" s="1">
        <f t="shared" si="11"/>
        <v>109</v>
      </c>
      <c r="AA95" s="1">
        <f t="shared" si="11"/>
        <v>114</v>
      </c>
      <c r="AB95" s="1">
        <f t="shared" si="11"/>
        <v>115</v>
      </c>
      <c r="AC95" s="1">
        <f t="shared" si="11"/>
        <v>116</v>
      </c>
    </row>
    <row r="96" spans="1:29" x14ac:dyDescent="0.3">
      <c r="A96" s="1">
        <v>59</v>
      </c>
      <c r="B96" s="10">
        <f t="shared" ref="B96:B122" si="12">A96+1</f>
        <v>60</v>
      </c>
      <c r="C96" s="1">
        <v>0</v>
      </c>
      <c r="D96" s="1">
        <v>0.86699999999999999</v>
      </c>
      <c r="E96" s="1">
        <v>0.96299999999999997</v>
      </c>
      <c r="F96" s="1">
        <v>-1.2999999999999999E-2</v>
      </c>
      <c r="G96" s="1">
        <v>0</v>
      </c>
      <c r="H96" s="1">
        <v>0</v>
      </c>
      <c r="I96" s="1">
        <v>0</v>
      </c>
      <c r="J96" s="1">
        <v>1.2E-2</v>
      </c>
      <c r="K96" s="1">
        <v>0</v>
      </c>
      <c r="L96" s="1">
        <v>0</v>
      </c>
      <c r="M96" s="1">
        <v>0</v>
      </c>
      <c r="N96" s="1">
        <v>-0.17</v>
      </c>
      <c r="O96" s="1">
        <v>-0.03</v>
      </c>
      <c r="P96" s="1">
        <v>0</v>
      </c>
      <c r="Q96" s="1">
        <v>1E-3</v>
      </c>
      <c r="R96" s="1">
        <v>6.0000000000000001E-3</v>
      </c>
      <c r="S96" s="1">
        <v>-1E-3</v>
      </c>
      <c r="T96" s="1">
        <v>0</v>
      </c>
      <c r="U96" s="1">
        <v>0</v>
      </c>
      <c r="V96" s="1">
        <v>5.8000000000000003E-2</v>
      </c>
      <c r="W96" s="1">
        <v>-6.3E-2</v>
      </c>
      <c r="X96" s="1">
        <v>8.9999999999999993E-3</v>
      </c>
      <c r="Y96" s="1">
        <v>-1E-3</v>
      </c>
      <c r="Z96" s="1">
        <v>1E-3</v>
      </c>
      <c r="AA96" s="1">
        <v>0</v>
      </c>
      <c r="AB96" s="1">
        <v>0</v>
      </c>
      <c r="AC96" s="1">
        <v>0</v>
      </c>
    </row>
    <row r="97" spans="1:29" x14ac:dyDescent="0.3">
      <c r="A97" s="1">
        <v>62</v>
      </c>
      <c r="B97" s="10">
        <f t="shared" si="12"/>
        <v>63</v>
      </c>
      <c r="C97" s="29">
        <v>0.86699999999999999</v>
      </c>
      <c r="D97" s="1">
        <v>0</v>
      </c>
      <c r="E97" s="1">
        <v>0.64600000000000002</v>
      </c>
      <c r="F97" s="1">
        <v>-1.2E-2</v>
      </c>
      <c r="G97" s="1">
        <v>8.9999999999999993E-3</v>
      </c>
      <c r="H97" s="1">
        <v>7.0000000000000001E-3</v>
      </c>
      <c r="I97" s="1">
        <v>-8.5000000000000006E-2</v>
      </c>
      <c r="J97" s="1">
        <v>1.2E-2</v>
      </c>
      <c r="K97" s="1">
        <v>6.0000000000000001E-3</v>
      </c>
      <c r="L97" s="1">
        <v>8.9999999999999993E-3</v>
      </c>
      <c r="M97" s="1">
        <v>-2.1000000000000001E-2</v>
      </c>
      <c r="N97" s="1">
        <v>3.7999999999999999E-2</v>
      </c>
      <c r="O97" s="1">
        <v>-0.06</v>
      </c>
      <c r="P97" s="1">
        <v>0</v>
      </c>
      <c r="Q97" s="1">
        <v>4.0000000000000001E-3</v>
      </c>
      <c r="R97" s="1">
        <v>8.0000000000000002E-3</v>
      </c>
      <c r="S97" s="1">
        <v>-1E-3</v>
      </c>
      <c r="T97" s="1">
        <v>-1E-3</v>
      </c>
      <c r="U97" s="1">
        <v>0</v>
      </c>
      <c r="V97" s="1">
        <v>3.4000000000000002E-2</v>
      </c>
      <c r="W97" s="1">
        <v>-4.3999999999999997E-2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</row>
    <row r="98" spans="1:29" x14ac:dyDescent="0.3">
      <c r="A98" s="1">
        <v>65</v>
      </c>
      <c r="B98" s="10">
        <f t="shared" si="12"/>
        <v>66</v>
      </c>
      <c r="C98" s="29">
        <v>0.96299999999999997</v>
      </c>
      <c r="D98" s="31">
        <v>0.64600000000000002</v>
      </c>
      <c r="E98" s="1">
        <v>0</v>
      </c>
      <c r="F98" s="1">
        <v>3.0000000000000001E-3</v>
      </c>
      <c r="G98" s="1">
        <v>-4.0000000000000001E-3</v>
      </c>
      <c r="H98" s="1">
        <v>7.0000000000000001E-3</v>
      </c>
      <c r="I98" s="1">
        <v>-8.7999999999999995E-2</v>
      </c>
      <c r="J98" s="1">
        <v>1.6E-2</v>
      </c>
      <c r="K98" s="1">
        <v>2E-3</v>
      </c>
      <c r="L98" s="1">
        <v>1.0999999999999999E-2</v>
      </c>
      <c r="M98" s="1">
        <v>-1.4999999999999999E-2</v>
      </c>
      <c r="N98" s="1">
        <v>2E-3</v>
      </c>
      <c r="O98" s="1">
        <v>-3.5999999999999997E-2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-0.30499999999999999</v>
      </c>
      <c r="W98" s="1">
        <v>-6.0000000000000001E-3</v>
      </c>
      <c r="X98" s="1">
        <v>5.0000000000000001E-3</v>
      </c>
      <c r="Y98" s="1">
        <v>-2E-3</v>
      </c>
      <c r="Z98" s="1">
        <v>0</v>
      </c>
      <c r="AA98" s="1">
        <v>0</v>
      </c>
      <c r="AB98" s="1">
        <v>1E-3</v>
      </c>
      <c r="AC98" s="1">
        <v>0</v>
      </c>
    </row>
    <row r="99" spans="1:29" x14ac:dyDescent="0.3">
      <c r="A99" s="1">
        <v>72</v>
      </c>
      <c r="B99" s="10">
        <f t="shared" si="12"/>
        <v>73</v>
      </c>
      <c r="C99" s="1">
        <v>-1.2999999999999999E-2</v>
      </c>
      <c r="D99" s="1">
        <v>-1.2E-2</v>
      </c>
      <c r="E99" s="1">
        <v>3.0000000000000001E-3</v>
      </c>
      <c r="F99" s="1">
        <v>0</v>
      </c>
      <c r="G99" s="1">
        <v>-8.49</v>
      </c>
      <c r="H99" s="1">
        <v>1.258</v>
      </c>
      <c r="I99" s="1">
        <v>-0.40500000000000003</v>
      </c>
      <c r="J99" s="1">
        <v>-0.05</v>
      </c>
      <c r="K99" s="1">
        <v>0.308</v>
      </c>
      <c r="L99" s="1">
        <v>-0.371</v>
      </c>
      <c r="M99" s="1">
        <v>-0.28100000000000003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</row>
    <row r="100" spans="1:29" x14ac:dyDescent="0.3">
      <c r="A100" s="1">
        <v>73</v>
      </c>
      <c r="B100" s="10">
        <f t="shared" si="12"/>
        <v>74</v>
      </c>
      <c r="C100" s="1">
        <v>0</v>
      </c>
      <c r="D100" s="1">
        <v>8.9999999999999993E-3</v>
      </c>
      <c r="E100" s="1">
        <v>-4.0000000000000001E-3</v>
      </c>
      <c r="F100" s="20">
        <v>-8.49</v>
      </c>
      <c r="G100" s="1">
        <v>0</v>
      </c>
      <c r="H100" s="1">
        <v>0.45600000000000002</v>
      </c>
      <c r="I100" s="1">
        <v>-0.30099999999999999</v>
      </c>
      <c r="J100" s="1">
        <v>-0.32200000000000001</v>
      </c>
      <c r="K100" s="1">
        <v>0.113</v>
      </c>
      <c r="L100" s="1">
        <v>8.7999999999999995E-2</v>
      </c>
      <c r="M100" s="1">
        <v>-0.25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</row>
    <row r="101" spans="1:29" x14ac:dyDescent="0.3">
      <c r="A101" s="1">
        <v>75</v>
      </c>
      <c r="B101" s="10">
        <f t="shared" si="12"/>
        <v>76</v>
      </c>
      <c r="C101" s="1">
        <v>0</v>
      </c>
      <c r="D101" s="1">
        <v>7.0000000000000001E-3</v>
      </c>
      <c r="E101" s="1">
        <v>7.0000000000000001E-3</v>
      </c>
      <c r="F101" s="33">
        <v>1.258</v>
      </c>
      <c r="G101" s="33">
        <v>0.45600000000000002</v>
      </c>
      <c r="H101" s="1">
        <v>0</v>
      </c>
      <c r="I101" s="1">
        <v>-13.345000000000001</v>
      </c>
      <c r="J101" s="1">
        <v>-12.571999999999999</v>
      </c>
      <c r="K101" s="1">
        <v>-0.186</v>
      </c>
      <c r="L101" s="1">
        <v>-0.185</v>
      </c>
      <c r="M101" s="1">
        <v>-0.20200000000000001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</row>
    <row r="102" spans="1:29" x14ac:dyDescent="0.3">
      <c r="A102" s="1">
        <v>76</v>
      </c>
      <c r="B102" s="10">
        <f t="shared" si="12"/>
        <v>77</v>
      </c>
      <c r="C102" s="1">
        <v>0</v>
      </c>
      <c r="D102" s="1">
        <v>-8.5000000000000006E-2</v>
      </c>
      <c r="E102" s="1">
        <v>-8.7999999999999995E-2</v>
      </c>
      <c r="F102" s="33">
        <v>-0.40500000000000003</v>
      </c>
      <c r="G102" s="33">
        <v>-0.30099999999999999</v>
      </c>
      <c r="H102" s="16">
        <v>-13.345000000000001</v>
      </c>
      <c r="I102" s="1">
        <v>0</v>
      </c>
      <c r="J102" s="1">
        <v>-12.329000000000001</v>
      </c>
      <c r="K102" s="1">
        <v>-0.217</v>
      </c>
      <c r="L102" s="1">
        <v>5.8000000000000003E-2</v>
      </c>
      <c r="M102" s="1">
        <v>-0.158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</row>
    <row r="103" spans="1:29" x14ac:dyDescent="0.3">
      <c r="A103" s="1">
        <v>77</v>
      </c>
      <c r="B103" s="10">
        <f t="shared" si="12"/>
        <v>78</v>
      </c>
      <c r="C103" s="1">
        <v>1.2E-2</v>
      </c>
      <c r="D103" s="1">
        <v>1.2E-2</v>
      </c>
      <c r="E103" s="1">
        <v>1.6E-2</v>
      </c>
      <c r="F103" s="33">
        <v>-0.05</v>
      </c>
      <c r="G103" s="33">
        <v>-0.32200000000000001</v>
      </c>
      <c r="H103" s="16">
        <v>-12.571999999999999</v>
      </c>
      <c r="I103" s="16">
        <v>-12.329000000000001</v>
      </c>
      <c r="J103" s="1">
        <v>0</v>
      </c>
      <c r="K103" s="1">
        <v>-3.9E-2</v>
      </c>
      <c r="L103" s="1">
        <v>3.1749999999999998</v>
      </c>
      <c r="M103" s="1">
        <v>-0.107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</row>
    <row r="104" spans="1:29" x14ac:dyDescent="0.3">
      <c r="A104" s="1">
        <v>79</v>
      </c>
      <c r="B104" s="10">
        <f t="shared" si="12"/>
        <v>80</v>
      </c>
      <c r="C104" s="1">
        <v>0</v>
      </c>
      <c r="D104" s="1">
        <v>6.0000000000000001E-3</v>
      </c>
      <c r="E104" s="1">
        <v>2E-3</v>
      </c>
      <c r="F104" s="33">
        <v>0.308</v>
      </c>
      <c r="G104" s="33">
        <v>0.113</v>
      </c>
      <c r="H104" s="33">
        <v>-0.186</v>
      </c>
      <c r="I104" s="33">
        <v>-0.217</v>
      </c>
      <c r="J104" s="33">
        <v>-3.9E-2</v>
      </c>
      <c r="K104" s="1">
        <v>0</v>
      </c>
      <c r="L104" s="1">
        <v>-12.097</v>
      </c>
      <c r="M104" s="1">
        <v>-13.760999999999999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</row>
    <row r="105" spans="1:29" x14ac:dyDescent="0.3">
      <c r="A105" s="1">
        <v>80</v>
      </c>
      <c r="B105" s="10">
        <f t="shared" si="12"/>
        <v>81</v>
      </c>
      <c r="C105" s="1">
        <v>0</v>
      </c>
      <c r="D105" s="1">
        <v>8.9999999999999993E-3</v>
      </c>
      <c r="E105" s="1">
        <v>1.0999999999999999E-2</v>
      </c>
      <c r="F105" s="33">
        <v>-0.371</v>
      </c>
      <c r="G105" s="33">
        <v>8.7999999999999995E-2</v>
      </c>
      <c r="H105" s="33">
        <v>-0.185</v>
      </c>
      <c r="I105" s="33">
        <v>5.8000000000000003E-2</v>
      </c>
      <c r="J105" s="33">
        <v>3.1749999999999998</v>
      </c>
      <c r="K105" s="16">
        <v>-12.097</v>
      </c>
      <c r="L105" s="1">
        <v>0</v>
      </c>
      <c r="M105" s="1">
        <v>-13.276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</row>
    <row r="106" spans="1:29" x14ac:dyDescent="0.3">
      <c r="A106" s="1">
        <v>81</v>
      </c>
      <c r="B106" s="10">
        <f t="shared" si="12"/>
        <v>82</v>
      </c>
      <c r="C106" s="1">
        <v>0</v>
      </c>
      <c r="D106" s="1">
        <v>-2.1000000000000001E-2</v>
      </c>
      <c r="E106" s="1">
        <v>-1.4999999999999999E-2</v>
      </c>
      <c r="F106" s="33">
        <v>-0.28100000000000003</v>
      </c>
      <c r="G106" s="33">
        <v>-0.25</v>
      </c>
      <c r="H106" s="33">
        <v>-0.20200000000000001</v>
      </c>
      <c r="I106" s="33">
        <v>-0.158</v>
      </c>
      <c r="J106" s="33">
        <v>-0.107</v>
      </c>
      <c r="K106" s="16">
        <v>-13.760999999999999</v>
      </c>
      <c r="L106" s="16">
        <v>-13.276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</row>
    <row r="107" spans="1:29" x14ac:dyDescent="0.3">
      <c r="A107" s="1">
        <v>85</v>
      </c>
      <c r="B107" s="10">
        <f t="shared" si="12"/>
        <v>86</v>
      </c>
      <c r="C107" s="1">
        <v>-0.17</v>
      </c>
      <c r="D107" s="1">
        <v>3.7999999999999999E-2</v>
      </c>
      <c r="E107" s="1">
        <v>2E-3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7.4249999999999998</v>
      </c>
      <c r="P107" s="1">
        <v>-0.19</v>
      </c>
      <c r="Q107" s="1">
        <v>-0.20399999999999999</v>
      </c>
      <c r="R107" s="1">
        <v>-0.372</v>
      </c>
      <c r="S107" s="1">
        <v>-1.6E-2</v>
      </c>
      <c r="T107" s="1">
        <v>1E-3</v>
      </c>
      <c r="U107" s="1">
        <v>-1E-3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</row>
    <row r="108" spans="1:29" x14ac:dyDescent="0.3">
      <c r="A108" s="1">
        <v>87</v>
      </c>
      <c r="B108" s="10">
        <f t="shared" si="12"/>
        <v>88</v>
      </c>
      <c r="C108" s="1">
        <v>-0.03</v>
      </c>
      <c r="D108" s="1">
        <v>-0.06</v>
      </c>
      <c r="E108" s="1">
        <v>-3.5999999999999997E-2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26">
        <v>7.4249999999999998</v>
      </c>
      <c r="O108" s="1">
        <v>0</v>
      </c>
      <c r="P108" s="1">
        <v>13.775</v>
      </c>
      <c r="Q108" s="1">
        <v>5.45</v>
      </c>
      <c r="R108" s="1">
        <v>2.613</v>
      </c>
      <c r="S108" s="1">
        <v>0.104</v>
      </c>
      <c r="T108" s="1">
        <v>0.1</v>
      </c>
      <c r="U108" s="1">
        <v>0.19500000000000001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</row>
    <row r="109" spans="1:29" x14ac:dyDescent="0.3">
      <c r="A109" s="1">
        <v>89</v>
      </c>
      <c r="B109" s="10">
        <f t="shared" si="12"/>
        <v>90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32">
        <v>-0.19</v>
      </c>
      <c r="O109" s="25">
        <v>13.775</v>
      </c>
      <c r="P109" s="1">
        <v>0</v>
      </c>
      <c r="Q109" s="1">
        <v>-11.427</v>
      </c>
      <c r="R109" s="1">
        <v>-13.301</v>
      </c>
      <c r="S109" s="1">
        <v>-1.0999999999999999E-2</v>
      </c>
      <c r="T109" s="1">
        <v>2E-3</v>
      </c>
      <c r="U109" s="1">
        <v>-1.0999999999999999E-2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</row>
    <row r="110" spans="1:29" x14ac:dyDescent="0.3">
      <c r="A110" s="1">
        <v>90</v>
      </c>
      <c r="B110" s="10">
        <f t="shared" si="12"/>
        <v>91</v>
      </c>
      <c r="C110" s="1">
        <v>1E-3</v>
      </c>
      <c r="D110" s="1">
        <v>4.0000000000000001E-3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32">
        <v>-0.20399999999999999</v>
      </c>
      <c r="O110" s="25">
        <v>5.45</v>
      </c>
      <c r="P110" s="16">
        <v>-11.427</v>
      </c>
      <c r="Q110" s="1">
        <v>0</v>
      </c>
      <c r="R110" s="1">
        <v>-14.102</v>
      </c>
      <c r="S110" s="1">
        <v>8.3000000000000004E-2</v>
      </c>
      <c r="T110" s="1">
        <v>2.3E-2</v>
      </c>
      <c r="U110" s="1">
        <v>0.03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</row>
    <row r="111" spans="1:29" x14ac:dyDescent="0.3">
      <c r="A111" s="1">
        <v>91</v>
      </c>
      <c r="B111" s="10">
        <f t="shared" si="12"/>
        <v>92</v>
      </c>
      <c r="C111" s="1">
        <v>6.0000000000000001E-3</v>
      </c>
      <c r="D111" s="1">
        <v>8.0000000000000002E-3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32">
        <v>-0.372</v>
      </c>
      <c r="O111" s="25">
        <v>2.613</v>
      </c>
      <c r="P111" s="16">
        <v>-13.301</v>
      </c>
      <c r="Q111" s="16">
        <v>-14.102</v>
      </c>
      <c r="R111" s="1">
        <v>0</v>
      </c>
      <c r="S111" s="1">
        <v>-1.4999999999999999E-2</v>
      </c>
      <c r="T111" s="1">
        <v>-2E-3</v>
      </c>
      <c r="U111" s="1">
        <v>-3.1E-2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</row>
    <row r="112" spans="1:29" x14ac:dyDescent="0.3">
      <c r="A112" s="1">
        <v>96</v>
      </c>
      <c r="B112" s="10">
        <f t="shared" si="12"/>
        <v>97</v>
      </c>
      <c r="C112" s="1">
        <v>-1E-3</v>
      </c>
      <c r="D112" s="1">
        <v>-1E-3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-1.6E-2</v>
      </c>
      <c r="O112" s="1">
        <v>0.104</v>
      </c>
      <c r="P112" s="1">
        <v>-1.0999999999999999E-2</v>
      </c>
      <c r="Q112" s="1">
        <v>8.3000000000000004E-2</v>
      </c>
      <c r="R112" s="1">
        <v>-1.4999999999999999E-2</v>
      </c>
      <c r="S112" s="1">
        <v>0</v>
      </c>
      <c r="T112" s="1">
        <v>-9.6920000000000002</v>
      </c>
      <c r="U112" s="1">
        <v>-10.406000000000001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</row>
    <row r="113" spans="1:29" x14ac:dyDescent="0.3">
      <c r="A113" s="1">
        <v>97</v>
      </c>
      <c r="B113" s="10">
        <f t="shared" si="12"/>
        <v>98</v>
      </c>
      <c r="C113" s="1">
        <v>0</v>
      </c>
      <c r="D113" s="1">
        <v>-1E-3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1E-3</v>
      </c>
      <c r="O113" s="1">
        <v>0.1</v>
      </c>
      <c r="P113" s="1">
        <v>2E-3</v>
      </c>
      <c r="Q113" s="1">
        <v>2.3E-2</v>
      </c>
      <c r="R113" s="1">
        <v>-2E-3</v>
      </c>
      <c r="S113" s="16">
        <v>-9.6920000000000002</v>
      </c>
      <c r="T113" s="1">
        <v>0</v>
      </c>
      <c r="U113" s="1">
        <v>-11.635999999999999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</row>
    <row r="114" spans="1:29" x14ac:dyDescent="0.3">
      <c r="A114" s="1">
        <v>98</v>
      </c>
      <c r="B114" s="10">
        <f t="shared" si="12"/>
        <v>99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-1E-3</v>
      </c>
      <c r="O114" s="1">
        <v>0.19500000000000001</v>
      </c>
      <c r="P114" s="1">
        <v>-1.0999999999999999E-2</v>
      </c>
      <c r="Q114" s="1">
        <v>0.03</v>
      </c>
      <c r="R114" s="1">
        <v>-3.1E-2</v>
      </c>
      <c r="S114" s="16">
        <v>-10.406000000000001</v>
      </c>
      <c r="T114" s="16">
        <v>-11.635999999999999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</row>
    <row r="115" spans="1:29" x14ac:dyDescent="0.3">
      <c r="A115" s="1">
        <v>102</v>
      </c>
      <c r="B115" s="10">
        <f t="shared" si="12"/>
        <v>103</v>
      </c>
      <c r="C115" s="1">
        <v>5.8000000000000003E-2</v>
      </c>
      <c r="D115" s="1">
        <v>3.4000000000000002E-2</v>
      </c>
      <c r="E115" s="1">
        <v>-0.30499999999999999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7.694</v>
      </c>
      <c r="X115" s="1">
        <v>-0.39100000000000001</v>
      </c>
      <c r="Y115" s="1">
        <v>-0.16800000000000001</v>
      </c>
      <c r="Z115" s="1">
        <v>-0.20699999999999999</v>
      </c>
      <c r="AA115" s="1">
        <v>-1.9E-2</v>
      </c>
      <c r="AB115" s="1">
        <v>-1.6E-2</v>
      </c>
      <c r="AC115" s="1">
        <v>-1.6E-2</v>
      </c>
    </row>
    <row r="116" spans="1:29" x14ac:dyDescent="0.3">
      <c r="A116" s="1">
        <v>104</v>
      </c>
      <c r="B116" s="10">
        <f t="shared" si="12"/>
        <v>105</v>
      </c>
      <c r="C116" s="1">
        <v>-6.3E-2</v>
      </c>
      <c r="D116" s="1">
        <v>-4.3999999999999997E-2</v>
      </c>
      <c r="E116" s="1">
        <v>-6.0000000000000001E-3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26">
        <v>7.694</v>
      </c>
      <c r="W116" s="1">
        <v>0</v>
      </c>
      <c r="X116" s="1">
        <v>3.2069999999999999</v>
      </c>
      <c r="Y116" s="1">
        <v>13.868</v>
      </c>
      <c r="Z116" s="1">
        <v>5.0330000000000004</v>
      </c>
      <c r="AA116" s="1">
        <v>1.9E-2</v>
      </c>
      <c r="AB116" s="1">
        <v>0.14799999999999999</v>
      </c>
      <c r="AC116" s="1">
        <v>0.15</v>
      </c>
    </row>
    <row r="117" spans="1:29" x14ac:dyDescent="0.3">
      <c r="A117" s="1">
        <v>106</v>
      </c>
      <c r="B117" s="10">
        <f t="shared" si="12"/>
        <v>107</v>
      </c>
      <c r="C117" s="1">
        <v>8.9999999999999993E-3</v>
      </c>
      <c r="D117" s="1">
        <v>0</v>
      </c>
      <c r="E117" s="1">
        <v>5.0000000000000001E-3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32">
        <v>-0.39100000000000001</v>
      </c>
      <c r="W117" s="25">
        <v>3.2069999999999999</v>
      </c>
      <c r="X117" s="1">
        <v>0</v>
      </c>
      <c r="Y117" s="1">
        <v>-13.038</v>
      </c>
      <c r="Z117" s="1">
        <v>-13.891</v>
      </c>
      <c r="AA117" s="1">
        <v>-1E-3</v>
      </c>
      <c r="AB117" s="1">
        <v>2.1000000000000001E-2</v>
      </c>
      <c r="AC117" s="1">
        <v>8.9999999999999993E-3</v>
      </c>
    </row>
    <row r="118" spans="1:29" x14ac:dyDescent="0.3">
      <c r="A118" s="1">
        <v>107</v>
      </c>
      <c r="B118" s="10">
        <f t="shared" si="12"/>
        <v>108</v>
      </c>
      <c r="C118" s="1">
        <v>-1E-3</v>
      </c>
      <c r="D118" s="1">
        <v>0</v>
      </c>
      <c r="E118" s="1">
        <v>-2E-3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32">
        <v>-0.16800000000000001</v>
      </c>
      <c r="W118" s="25">
        <v>13.868</v>
      </c>
      <c r="X118" s="16">
        <v>-13.038</v>
      </c>
      <c r="Y118" s="1">
        <v>0</v>
      </c>
      <c r="Z118" s="1">
        <v>-12.651999999999999</v>
      </c>
      <c r="AA118" s="1">
        <v>2E-3</v>
      </c>
      <c r="AB118" s="1">
        <v>-2.5999999999999999E-2</v>
      </c>
      <c r="AC118" s="1">
        <v>-0.02</v>
      </c>
    </row>
    <row r="119" spans="1:29" x14ac:dyDescent="0.3">
      <c r="A119" s="1">
        <v>108</v>
      </c>
      <c r="B119" s="10">
        <f t="shared" si="12"/>
        <v>109</v>
      </c>
      <c r="C119" s="1">
        <v>1E-3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32">
        <v>-0.20699999999999999</v>
      </c>
      <c r="W119" s="25">
        <v>5.0330000000000004</v>
      </c>
      <c r="X119" s="16">
        <v>-13.891</v>
      </c>
      <c r="Y119" s="16">
        <v>-12.651999999999999</v>
      </c>
      <c r="Z119" s="1">
        <v>0</v>
      </c>
      <c r="AA119" s="1">
        <v>-2E-3</v>
      </c>
      <c r="AB119" s="1">
        <v>9.6000000000000002E-2</v>
      </c>
      <c r="AC119" s="1">
        <v>2.3E-2</v>
      </c>
    </row>
    <row r="120" spans="1:29" x14ac:dyDescent="0.3">
      <c r="A120" s="1">
        <v>113</v>
      </c>
      <c r="B120" s="10">
        <f t="shared" si="12"/>
        <v>114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-1.9E-2</v>
      </c>
      <c r="W120" s="1">
        <v>1.9E-2</v>
      </c>
      <c r="X120" s="1">
        <v>-1E-3</v>
      </c>
      <c r="Y120" s="1">
        <v>2E-3</v>
      </c>
      <c r="Z120" s="1">
        <v>-2E-3</v>
      </c>
      <c r="AA120" s="1">
        <v>0</v>
      </c>
      <c r="AB120" s="1">
        <v>-10.536</v>
      </c>
      <c r="AC120" s="1">
        <v>-10.587</v>
      </c>
    </row>
    <row r="121" spans="1:29" x14ac:dyDescent="0.3">
      <c r="A121" s="1">
        <v>114</v>
      </c>
      <c r="B121" s="10">
        <f t="shared" si="12"/>
        <v>115</v>
      </c>
      <c r="C121" s="1">
        <v>0</v>
      </c>
      <c r="D121" s="1">
        <v>0</v>
      </c>
      <c r="E121" s="1">
        <v>1E-3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-1.6E-2</v>
      </c>
      <c r="W121" s="1">
        <v>0.14799999999999999</v>
      </c>
      <c r="X121" s="1">
        <v>2.1000000000000001E-2</v>
      </c>
      <c r="Y121" s="1">
        <v>-2.5999999999999999E-2</v>
      </c>
      <c r="Z121" s="1">
        <v>9.6000000000000002E-2</v>
      </c>
      <c r="AA121" s="16">
        <v>-10.536</v>
      </c>
      <c r="AB121" s="1">
        <v>0</v>
      </c>
      <c r="AC121" s="1">
        <v>-10.813000000000001</v>
      </c>
    </row>
    <row r="122" spans="1:29" x14ac:dyDescent="0.3">
      <c r="A122" s="1">
        <v>115</v>
      </c>
      <c r="B122" s="10">
        <f t="shared" si="12"/>
        <v>116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-1.6E-2</v>
      </c>
      <c r="W122" s="1">
        <v>0.15</v>
      </c>
      <c r="X122" s="1">
        <v>8.9999999999999993E-3</v>
      </c>
      <c r="Y122" s="1">
        <v>-0.02</v>
      </c>
      <c r="Z122" s="1">
        <v>2.3E-2</v>
      </c>
      <c r="AA122" s="16">
        <v>-10.587</v>
      </c>
      <c r="AB122" s="16">
        <v>-10.813000000000001</v>
      </c>
      <c r="AC122" s="1">
        <v>0</v>
      </c>
    </row>
    <row r="123" spans="1:29" x14ac:dyDescent="0.3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53" t="s">
        <v>91</v>
      </c>
      <c r="B124" s="4">
        <f>MAX(ABS(MIN(C99:E122,F107:M122,N112:R122,S115:U122,V120:Z122)),MAX(C99:E122,F107:M122,N112:R122,S115:U122,V120:Z122))</f>
        <v>0.30499999999999999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K125" s="15" t="s">
        <v>37</v>
      </c>
    </row>
    <row r="127" spans="1:29" x14ac:dyDescent="0.3">
      <c r="A127" s="1" t="s">
        <v>9</v>
      </c>
      <c r="B127" s="10"/>
      <c r="C127" s="1">
        <v>1</v>
      </c>
      <c r="D127" s="1">
        <v>4</v>
      </c>
      <c r="E127" s="1">
        <v>7</v>
      </c>
      <c r="F127" s="1">
        <v>14</v>
      </c>
      <c r="G127" s="1">
        <v>15</v>
      </c>
      <c r="H127" s="1">
        <v>17</v>
      </c>
      <c r="I127" s="1">
        <v>18</v>
      </c>
      <c r="J127" s="1">
        <v>19</v>
      </c>
      <c r="K127" s="1">
        <v>21</v>
      </c>
      <c r="L127" s="1">
        <v>22</v>
      </c>
      <c r="M127" s="1">
        <v>23</v>
      </c>
      <c r="N127" s="1">
        <v>27</v>
      </c>
      <c r="O127" s="1">
        <v>29</v>
      </c>
      <c r="P127" s="1">
        <v>31</v>
      </c>
      <c r="Q127" s="1">
        <v>32</v>
      </c>
      <c r="R127" s="1">
        <v>33</v>
      </c>
      <c r="S127" s="1">
        <v>38</v>
      </c>
      <c r="T127" s="1">
        <v>39</v>
      </c>
      <c r="U127" s="1">
        <v>40</v>
      </c>
      <c r="V127" s="1">
        <v>44</v>
      </c>
      <c r="W127" s="1">
        <v>46</v>
      </c>
      <c r="X127" s="1">
        <v>48</v>
      </c>
      <c r="Y127" s="1">
        <v>49</v>
      </c>
      <c r="Z127" s="1">
        <v>50</v>
      </c>
      <c r="AA127" s="1">
        <v>55</v>
      </c>
      <c r="AB127" s="1">
        <v>56</v>
      </c>
      <c r="AC127" s="1">
        <v>57</v>
      </c>
    </row>
    <row r="128" spans="1:29" x14ac:dyDescent="0.3">
      <c r="A128" s="1"/>
      <c r="B128" s="10" t="s">
        <v>36</v>
      </c>
      <c r="C128" s="1">
        <f>C127+1</f>
        <v>2</v>
      </c>
      <c r="D128" s="1">
        <f>D127+1</f>
        <v>5</v>
      </c>
      <c r="E128" s="1">
        <f t="shared" ref="E128:AC128" si="13">E127+1</f>
        <v>8</v>
      </c>
      <c r="F128" s="1">
        <f t="shared" si="13"/>
        <v>15</v>
      </c>
      <c r="G128" s="1">
        <f t="shared" si="13"/>
        <v>16</v>
      </c>
      <c r="H128" s="1">
        <f t="shared" si="13"/>
        <v>18</v>
      </c>
      <c r="I128" s="1">
        <f t="shared" si="13"/>
        <v>19</v>
      </c>
      <c r="J128" s="1">
        <f t="shared" si="13"/>
        <v>20</v>
      </c>
      <c r="K128" s="1">
        <f t="shared" si="13"/>
        <v>22</v>
      </c>
      <c r="L128" s="1">
        <f t="shared" si="13"/>
        <v>23</v>
      </c>
      <c r="M128" s="1">
        <f t="shared" si="13"/>
        <v>24</v>
      </c>
      <c r="N128" s="1">
        <f t="shared" si="13"/>
        <v>28</v>
      </c>
      <c r="O128" s="1">
        <f t="shared" si="13"/>
        <v>30</v>
      </c>
      <c r="P128" s="1">
        <f t="shared" si="13"/>
        <v>32</v>
      </c>
      <c r="Q128" s="1">
        <f t="shared" si="13"/>
        <v>33</v>
      </c>
      <c r="R128" s="1">
        <f t="shared" si="13"/>
        <v>34</v>
      </c>
      <c r="S128" s="1">
        <f t="shared" si="13"/>
        <v>39</v>
      </c>
      <c r="T128" s="1">
        <f t="shared" si="13"/>
        <v>40</v>
      </c>
      <c r="U128" s="1">
        <f t="shared" si="13"/>
        <v>41</v>
      </c>
      <c r="V128" s="1">
        <f t="shared" si="13"/>
        <v>45</v>
      </c>
      <c r="W128" s="1">
        <f t="shared" si="13"/>
        <v>47</v>
      </c>
      <c r="X128" s="1">
        <f t="shared" si="13"/>
        <v>49</v>
      </c>
      <c r="Y128" s="1">
        <f t="shared" si="13"/>
        <v>50</v>
      </c>
      <c r="Z128" s="1">
        <f t="shared" si="13"/>
        <v>51</v>
      </c>
      <c r="AA128" s="1">
        <f t="shared" si="13"/>
        <v>56</v>
      </c>
      <c r="AB128" s="1">
        <f t="shared" si="13"/>
        <v>57</v>
      </c>
      <c r="AC128" s="1">
        <f t="shared" si="13"/>
        <v>58</v>
      </c>
    </row>
    <row r="129" spans="1:29" x14ac:dyDescent="0.3">
      <c r="A129" s="1">
        <v>59</v>
      </c>
      <c r="B129" s="10">
        <f t="shared" ref="B129:B155" si="14">A129+1</f>
        <v>60</v>
      </c>
      <c r="C129" s="1">
        <v>-3.0000000000000001E-3</v>
      </c>
      <c r="D129" s="1">
        <v>-6.0000000000000001E-3</v>
      </c>
      <c r="E129" s="1">
        <v>-1.0999999999999999E-2</v>
      </c>
      <c r="F129" s="1">
        <v>-4.0000000000000001E-3</v>
      </c>
      <c r="G129" s="1">
        <v>0</v>
      </c>
      <c r="H129" s="1">
        <v>1E-3</v>
      </c>
      <c r="I129" s="1">
        <v>0</v>
      </c>
      <c r="J129" s="1">
        <v>3.0000000000000001E-3</v>
      </c>
      <c r="K129" s="1">
        <v>-6.0000000000000001E-3</v>
      </c>
      <c r="L129" s="1">
        <v>2E-3</v>
      </c>
      <c r="M129" s="1">
        <v>-7.9000000000000001E-2</v>
      </c>
      <c r="N129" s="1">
        <v>2E-3</v>
      </c>
      <c r="O129" s="1">
        <v>0</v>
      </c>
      <c r="P129" s="1">
        <v>0</v>
      </c>
      <c r="Q129" s="1">
        <v>0</v>
      </c>
      <c r="R129" s="1">
        <v>0</v>
      </c>
      <c r="S129" s="1">
        <v>-2E-3</v>
      </c>
      <c r="T129" s="1">
        <v>-2E-3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</row>
    <row r="130" spans="1:29" x14ac:dyDescent="0.3">
      <c r="A130" s="1">
        <v>62</v>
      </c>
      <c r="B130" s="10">
        <f t="shared" si="14"/>
        <v>63</v>
      </c>
      <c r="C130" s="1">
        <v>-8.0000000000000002E-3</v>
      </c>
      <c r="D130" s="1">
        <v>-1.7000000000000001E-2</v>
      </c>
      <c r="E130" s="1">
        <v>-2.1000000000000001E-2</v>
      </c>
      <c r="F130" s="1">
        <v>-1E-3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-1E-3</v>
      </c>
      <c r="N130" s="1">
        <v>-1.2999999999999999E-2</v>
      </c>
      <c r="O130" s="1">
        <v>2E-3</v>
      </c>
      <c r="P130" s="1">
        <v>0</v>
      </c>
      <c r="Q130" s="1">
        <v>0</v>
      </c>
      <c r="R130" s="1">
        <v>0</v>
      </c>
      <c r="S130" s="1">
        <v>-2E-3</v>
      </c>
      <c r="T130" s="1">
        <v>-2E-3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</row>
    <row r="131" spans="1:29" x14ac:dyDescent="0.3">
      <c r="A131" s="1">
        <v>65</v>
      </c>
      <c r="B131" s="10">
        <f t="shared" si="14"/>
        <v>66</v>
      </c>
      <c r="C131" s="1">
        <v>-8.9999999999999993E-3</v>
      </c>
      <c r="D131" s="1">
        <v>-1.7999999999999999E-2</v>
      </c>
      <c r="E131" s="1">
        <v>-1.4E-2</v>
      </c>
      <c r="F131" s="1">
        <v>-1E-3</v>
      </c>
      <c r="G131" s="1">
        <v>-1E-3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3.0000000000000001E-3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-1E-3</v>
      </c>
      <c r="U131" s="1">
        <v>0</v>
      </c>
      <c r="V131" s="1">
        <v>-1E-3</v>
      </c>
      <c r="W131" s="1">
        <v>1E-3</v>
      </c>
      <c r="X131" s="1">
        <v>0</v>
      </c>
      <c r="Y131" s="1">
        <v>0</v>
      </c>
      <c r="Z131" s="1">
        <v>-2E-3</v>
      </c>
      <c r="AA131" s="1">
        <v>-4.0000000000000001E-3</v>
      </c>
      <c r="AB131" s="1">
        <v>-5.0000000000000001E-3</v>
      </c>
      <c r="AC131" s="1">
        <v>0</v>
      </c>
    </row>
    <row r="132" spans="1:29" x14ac:dyDescent="0.3">
      <c r="A132" s="1">
        <v>72</v>
      </c>
      <c r="B132" s="10">
        <f t="shared" si="14"/>
        <v>73</v>
      </c>
      <c r="C132" s="1">
        <v>-5.0000000000000001E-3</v>
      </c>
      <c r="D132" s="1">
        <v>-2E-3</v>
      </c>
      <c r="E132" s="1">
        <v>-2E-3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5.0000000000000001E-3</v>
      </c>
      <c r="O132" s="1">
        <v>-2E-3</v>
      </c>
      <c r="P132" s="1">
        <v>-2E-3</v>
      </c>
      <c r="Q132" s="1">
        <v>1E-3</v>
      </c>
      <c r="R132" s="1">
        <v>0</v>
      </c>
      <c r="S132" s="1">
        <v>0</v>
      </c>
      <c r="T132" s="1">
        <v>0</v>
      </c>
      <c r="U132" s="1">
        <v>0</v>
      </c>
      <c r="V132" s="1">
        <v>2E-3</v>
      </c>
      <c r="W132" s="1">
        <v>-2E-3</v>
      </c>
      <c r="X132" s="1">
        <v>-1E-3</v>
      </c>
      <c r="Y132" s="1">
        <v>0</v>
      </c>
      <c r="Z132" s="1">
        <v>0</v>
      </c>
      <c r="AA132" s="1">
        <v>2.8000000000000001E-2</v>
      </c>
      <c r="AB132" s="1">
        <v>3.0000000000000001E-3</v>
      </c>
      <c r="AC132" s="1">
        <v>-1E-3</v>
      </c>
    </row>
    <row r="133" spans="1:29" x14ac:dyDescent="0.3">
      <c r="A133" s="1">
        <v>73</v>
      </c>
      <c r="B133" s="10">
        <f t="shared" si="14"/>
        <v>74</v>
      </c>
      <c r="C133" s="1">
        <v>0</v>
      </c>
      <c r="D133" s="1">
        <v>0</v>
      </c>
      <c r="E133" s="1">
        <v>-1E-3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-3.0000000000000001E-3</v>
      </c>
      <c r="O133" s="1">
        <v>-1E-3</v>
      </c>
      <c r="P133" s="1">
        <v>-1E-3</v>
      </c>
      <c r="Q133" s="1">
        <v>-2E-3</v>
      </c>
      <c r="R133" s="1">
        <v>-1E-3</v>
      </c>
      <c r="S133" s="1">
        <v>0</v>
      </c>
      <c r="T133" s="1">
        <v>0</v>
      </c>
      <c r="U133" s="1">
        <v>0</v>
      </c>
      <c r="V133" s="1">
        <v>0</v>
      </c>
      <c r="W133" s="1">
        <v>3.0000000000000001E-3</v>
      </c>
      <c r="X133" s="1">
        <v>0</v>
      </c>
      <c r="Y133" s="1">
        <v>0</v>
      </c>
      <c r="Z133" s="1">
        <v>0</v>
      </c>
      <c r="AA133" s="1">
        <v>1.2999999999999999E-2</v>
      </c>
      <c r="AB133" s="1">
        <v>-2.1000000000000001E-2</v>
      </c>
      <c r="AC133" s="1">
        <v>-5.0000000000000001E-3</v>
      </c>
    </row>
    <row r="134" spans="1:29" x14ac:dyDescent="0.3">
      <c r="A134" s="1">
        <v>75</v>
      </c>
      <c r="B134" s="10">
        <f t="shared" si="14"/>
        <v>76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2E-3</v>
      </c>
      <c r="O134" s="1">
        <v>1E-3</v>
      </c>
      <c r="P134" s="1">
        <v>-0.105</v>
      </c>
      <c r="Q134" s="1">
        <v>-4.0000000000000001E-3</v>
      </c>
      <c r="R134" s="1">
        <v>-8.9999999999999993E-3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2E-3</v>
      </c>
      <c r="AC134" s="1">
        <v>0</v>
      </c>
    </row>
    <row r="135" spans="1:29" x14ac:dyDescent="0.3">
      <c r="A135" s="1">
        <v>76</v>
      </c>
      <c r="B135" s="10">
        <f t="shared" si="14"/>
        <v>77</v>
      </c>
      <c r="C135" s="1">
        <v>3.0000000000000001E-3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4.0000000000000001E-3</v>
      </c>
      <c r="O135" s="1">
        <v>4.0000000000000001E-3</v>
      </c>
      <c r="P135" s="1">
        <v>-1.7000000000000001E-2</v>
      </c>
      <c r="Q135" s="1">
        <v>-2E-3</v>
      </c>
      <c r="R135" s="1">
        <v>-2E-3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</row>
    <row r="136" spans="1:29" x14ac:dyDescent="0.3">
      <c r="A136" s="1">
        <v>77</v>
      </c>
      <c r="B136" s="10">
        <f t="shared" si="14"/>
        <v>78</v>
      </c>
      <c r="C136" s="1">
        <v>1E-3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-2E-3</v>
      </c>
      <c r="O136" s="1">
        <v>-2E-3</v>
      </c>
      <c r="P136" s="1">
        <v>-1.2E-2</v>
      </c>
      <c r="Q136" s="1">
        <v>0</v>
      </c>
      <c r="R136" s="1">
        <v>-1E-3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1E-3</v>
      </c>
      <c r="AC136" s="1">
        <v>0</v>
      </c>
    </row>
    <row r="137" spans="1:29" x14ac:dyDescent="0.3">
      <c r="A137" s="1">
        <v>79</v>
      </c>
      <c r="B137" s="10">
        <f t="shared" si="14"/>
        <v>80</v>
      </c>
      <c r="C137" s="1">
        <v>4.0000000000000001E-3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-1.7999999999999999E-2</v>
      </c>
      <c r="O137" s="1">
        <v>8.0000000000000002E-3</v>
      </c>
      <c r="P137" s="1">
        <v>-0.02</v>
      </c>
      <c r="Q137" s="1">
        <v>-0.3</v>
      </c>
      <c r="R137" s="1">
        <v>-3.7999999999999999E-2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1E-3</v>
      </c>
      <c r="AC137" s="1">
        <v>0</v>
      </c>
    </row>
    <row r="138" spans="1:29" x14ac:dyDescent="0.3">
      <c r="A138" s="1">
        <v>80</v>
      </c>
      <c r="B138" s="10">
        <f t="shared" si="14"/>
        <v>81</v>
      </c>
      <c r="C138" s="1">
        <v>-8.4000000000000005E-2</v>
      </c>
      <c r="D138" s="1">
        <v>-2E-3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-2E-3</v>
      </c>
      <c r="O138" s="1">
        <v>-1E-3</v>
      </c>
      <c r="P138" s="1">
        <v>-1.0999999999999999E-2</v>
      </c>
      <c r="Q138" s="1">
        <v>-0.03</v>
      </c>
      <c r="R138" s="1">
        <v>-1.7999999999999999E-2</v>
      </c>
      <c r="S138" s="1">
        <v>0</v>
      </c>
      <c r="T138" s="1">
        <v>0</v>
      </c>
      <c r="U138" s="1">
        <v>0</v>
      </c>
      <c r="V138" s="1">
        <v>-8.0000000000000002E-3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</row>
    <row r="139" spans="1:29" x14ac:dyDescent="0.3">
      <c r="A139" s="1">
        <v>81</v>
      </c>
      <c r="B139" s="10">
        <f t="shared" si="14"/>
        <v>82</v>
      </c>
      <c r="C139" s="1">
        <v>-8.9999999999999993E-3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1.2E-2</v>
      </c>
      <c r="O139" s="1">
        <v>0</v>
      </c>
      <c r="P139" s="1">
        <v>2.5999999999999999E-2</v>
      </c>
      <c r="Q139" s="1">
        <v>-1E-3</v>
      </c>
      <c r="R139" s="1">
        <v>4.9000000000000002E-2</v>
      </c>
      <c r="S139" s="1">
        <v>0</v>
      </c>
      <c r="T139" s="1">
        <v>0</v>
      </c>
      <c r="U139" s="1">
        <v>0</v>
      </c>
      <c r="V139" s="1">
        <v>-3.0000000000000001E-3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</row>
    <row r="140" spans="1:29" x14ac:dyDescent="0.3">
      <c r="A140" s="1">
        <v>85</v>
      </c>
      <c r="B140" s="10">
        <f t="shared" si="14"/>
        <v>86</v>
      </c>
      <c r="C140" s="1">
        <v>2E-3</v>
      </c>
      <c r="D140" s="1">
        <v>-0.01</v>
      </c>
      <c r="E140" s="1">
        <v>3.0000000000000001E-3</v>
      </c>
      <c r="F140" s="1">
        <v>5.0000000000000001E-3</v>
      </c>
      <c r="G140" s="1">
        <v>-2E-3</v>
      </c>
      <c r="H140" s="1">
        <v>-2E-3</v>
      </c>
      <c r="I140" s="1">
        <v>2E-3</v>
      </c>
      <c r="J140" s="1">
        <v>5.0000000000000001E-3</v>
      </c>
      <c r="K140" s="1">
        <v>7.0000000000000001E-3</v>
      </c>
      <c r="L140" s="1">
        <v>-2.1999999999999999E-2</v>
      </c>
      <c r="M140" s="1">
        <v>-3.0000000000000001E-3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-8.0000000000000002E-3</v>
      </c>
      <c r="U140" s="1">
        <v>-4.0000000000000001E-3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</row>
    <row r="141" spans="1:29" x14ac:dyDescent="0.3">
      <c r="A141" s="1">
        <v>87</v>
      </c>
      <c r="B141" s="10">
        <f t="shared" si="14"/>
        <v>88</v>
      </c>
      <c r="C141" s="1">
        <v>0</v>
      </c>
      <c r="D141" s="1">
        <v>3.0000000000000001E-3</v>
      </c>
      <c r="E141" s="1">
        <v>0</v>
      </c>
      <c r="F141" s="1">
        <v>-2E-3</v>
      </c>
      <c r="G141" s="1">
        <v>-1E-3</v>
      </c>
      <c r="H141" s="1">
        <v>-3.0000000000000001E-3</v>
      </c>
      <c r="I141" s="1">
        <v>0</v>
      </c>
      <c r="J141" s="1">
        <v>4.0000000000000001E-3</v>
      </c>
      <c r="K141" s="1">
        <v>1E-3</v>
      </c>
      <c r="L141" s="1">
        <v>8.0000000000000002E-3</v>
      </c>
      <c r="M141" s="1">
        <v>-1E-3</v>
      </c>
      <c r="N141" s="1">
        <v>0</v>
      </c>
      <c r="O141" s="1">
        <v>1E-3</v>
      </c>
      <c r="P141" s="1">
        <v>0</v>
      </c>
      <c r="Q141" s="1">
        <v>0</v>
      </c>
      <c r="R141" s="1">
        <v>0</v>
      </c>
      <c r="S141" s="1">
        <v>4.0000000000000001E-3</v>
      </c>
      <c r="T141" s="1">
        <v>3.0000000000000001E-3</v>
      </c>
      <c r="U141" s="1">
        <v>-2E-3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</row>
    <row r="142" spans="1:29" x14ac:dyDescent="0.3">
      <c r="A142" s="1">
        <v>89</v>
      </c>
      <c r="B142" s="10">
        <f t="shared" si="14"/>
        <v>90</v>
      </c>
      <c r="C142" s="1">
        <v>0</v>
      </c>
      <c r="D142" s="1">
        <v>0</v>
      </c>
      <c r="E142" s="1">
        <v>0</v>
      </c>
      <c r="F142" s="1">
        <v>-3.0000000000000001E-3</v>
      </c>
      <c r="G142" s="1">
        <v>-1E-3</v>
      </c>
      <c r="H142" s="1">
        <v>-1.4E-2</v>
      </c>
      <c r="I142" s="1">
        <v>-0.128</v>
      </c>
      <c r="J142" s="1">
        <v>-1.9E-2</v>
      </c>
      <c r="K142" s="1">
        <v>1.2999999999999999E-2</v>
      </c>
      <c r="L142" s="1">
        <v>-3.5999999999999997E-2</v>
      </c>
      <c r="M142" s="1">
        <v>-1.2E-2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</row>
    <row r="143" spans="1:29" x14ac:dyDescent="0.3">
      <c r="A143" s="1">
        <v>90</v>
      </c>
      <c r="B143" s="10">
        <f t="shared" si="14"/>
        <v>91</v>
      </c>
      <c r="C143" s="1">
        <v>0</v>
      </c>
      <c r="D143" s="1">
        <v>0</v>
      </c>
      <c r="E143" s="1">
        <v>0</v>
      </c>
      <c r="F143" s="1">
        <v>1E-3</v>
      </c>
      <c r="G143" s="1">
        <v>-2E-3</v>
      </c>
      <c r="H143" s="1">
        <v>0</v>
      </c>
      <c r="I143" s="1">
        <v>-5.0000000000000001E-3</v>
      </c>
      <c r="J143" s="1">
        <v>-2E-3</v>
      </c>
      <c r="K143" s="1">
        <v>-1.4999999999999999E-2</v>
      </c>
      <c r="L143" s="1">
        <v>-0.31</v>
      </c>
      <c r="M143" s="1">
        <v>-2.8000000000000001E-2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</row>
    <row r="144" spans="1:29" x14ac:dyDescent="0.3">
      <c r="A144" s="1">
        <v>91</v>
      </c>
      <c r="B144" s="10">
        <f t="shared" si="14"/>
        <v>92</v>
      </c>
      <c r="C144" s="1">
        <v>0</v>
      </c>
      <c r="D144" s="1">
        <v>0</v>
      </c>
      <c r="E144" s="1">
        <v>0</v>
      </c>
      <c r="F144" s="1">
        <v>0</v>
      </c>
      <c r="G144" s="1">
        <v>-1E-3</v>
      </c>
      <c r="H144" s="1">
        <v>-1E-3</v>
      </c>
      <c r="I144" s="1">
        <v>-1.0999999999999999E-2</v>
      </c>
      <c r="J144" s="1">
        <v>-2E-3</v>
      </c>
      <c r="K144" s="1">
        <v>2.8000000000000001E-2</v>
      </c>
      <c r="L144" s="1">
        <v>-4.3999999999999997E-2</v>
      </c>
      <c r="M144" s="1">
        <v>-1.7000000000000001E-2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-1E-3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</row>
    <row r="145" spans="1:29" x14ac:dyDescent="0.3">
      <c r="A145" s="1">
        <v>96</v>
      </c>
      <c r="B145" s="10">
        <f t="shared" si="14"/>
        <v>97</v>
      </c>
      <c r="C145" s="1">
        <v>-3.0000000000000001E-3</v>
      </c>
      <c r="D145" s="1">
        <v>-2E-3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3.0000000000000001E-3</v>
      </c>
      <c r="O145" s="1">
        <v>5.0000000000000001E-3</v>
      </c>
      <c r="P145" s="1">
        <v>0</v>
      </c>
      <c r="Q145" s="1">
        <v>0</v>
      </c>
      <c r="R145" s="1">
        <v>0</v>
      </c>
      <c r="S145" s="1">
        <v>-6.0000000000000001E-3</v>
      </c>
      <c r="T145" s="1">
        <v>-1E-3</v>
      </c>
      <c r="U145" s="1">
        <v>-2.1000000000000001E-2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</row>
    <row r="146" spans="1:29" x14ac:dyDescent="0.3">
      <c r="A146" s="1">
        <v>97</v>
      </c>
      <c r="B146" s="10">
        <f t="shared" si="14"/>
        <v>98</v>
      </c>
      <c r="C146" s="1">
        <v>-3.0000000000000001E-3</v>
      </c>
      <c r="D146" s="1">
        <v>-1E-3</v>
      </c>
      <c r="E146" s="1">
        <v>-2E-3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-5.0000000000000001E-3</v>
      </c>
      <c r="O146" s="1">
        <v>5.0000000000000001E-3</v>
      </c>
      <c r="P146" s="1">
        <v>0</v>
      </c>
      <c r="Q146" s="1">
        <v>0</v>
      </c>
      <c r="R146" s="1">
        <v>0</v>
      </c>
      <c r="S146" s="1">
        <v>-1E-3</v>
      </c>
      <c r="T146" s="1">
        <v>-6.0000000000000001E-3</v>
      </c>
      <c r="U146" s="1">
        <v>-3.1E-2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</row>
    <row r="147" spans="1:29" x14ac:dyDescent="0.3">
      <c r="A147" s="1">
        <v>98</v>
      </c>
      <c r="B147" s="10">
        <f t="shared" si="14"/>
        <v>99</v>
      </c>
      <c r="C147" s="1">
        <v>-1E-3</v>
      </c>
      <c r="D147" s="1">
        <v>-1E-3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-4.0000000000000001E-3</v>
      </c>
      <c r="O147" s="1">
        <v>-2E-3</v>
      </c>
      <c r="P147" s="1">
        <v>0</v>
      </c>
      <c r="Q147" s="1">
        <v>0</v>
      </c>
      <c r="R147" s="1">
        <v>-1E-3</v>
      </c>
      <c r="S147" s="1">
        <v>-2.7E-2</v>
      </c>
      <c r="T147" s="1">
        <v>-2.5999999999999999E-2</v>
      </c>
      <c r="U147" s="1">
        <v>-0.192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</row>
    <row r="148" spans="1:29" x14ac:dyDescent="0.3">
      <c r="A148" s="1">
        <v>102</v>
      </c>
      <c r="B148" s="10">
        <f t="shared" si="14"/>
        <v>103</v>
      </c>
      <c r="C148" s="1">
        <v>0</v>
      </c>
      <c r="D148" s="1">
        <v>0</v>
      </c>
      <c r="E148" s="1">
        <v>0</v>
      </c>
      <c r="F148" s="1">
        <v>3.0000000000000001E-3</v>
      </c>
      <c r="G148" s="1">
        <v>3.0000000000000001E-3</v>
      </c>
      <c r="H148" s="1">
        <v>0</v>
      </c>
      <c r="I148" s="1">
        <v>0</v>
      </c>
      <c r="J148" s="1">
        <v>0</v>
      </c>
      <c r="K148" s="1">
        <v>-2E-3</v>
      </c>
      <c r="L148" s="1">
        <v>0</v>
      </c>
      <c r="M148" s="1">
        <v>-7.0000000000000001E-3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-5.0000000000000001E-3</v>
      </c>
      <c r="W148" s="1">
        <v>4.0000000000000001E-3</v>
      </c>
      <c r="X148" s="1">
        <v>0</v>
      </c>
      <c r="Y148" s="1">
        <v>-1E-3</v>
      </c>
      <c r="Z148" s="1">
        <v>0</v>
      </c>
      <c r="AA148" s="1">
        <v>3.0000000000000001E-3</v>
      </c>
      <c r="AB148" s="1">
        <v>3.0000000000000001E-3</v>
      </c>
      <c r="AC148" s="1">
        <v>1E-3</v>
      </c>
    </row>
    <row r="149" spans="1:29" x14ac:dyDescent="0.3">
      <c r="A149" s="1">
        <v>104</v>
      </c>
      <c r="B149" s="10">
        <f t="shared" si="14"/>
        <v>105</v>
      </c>
      <c r="C149" s="1">
        <v>0</v>
      </c>
      <c r="D149" s="1">
        <v>-1E-3</v>
      </c>
      <c r="E149" s="1">
        <v>-3.0000000000000001E-3</v>
      </c>
      <c r="F149" s="1">
        <v>-3.0000000000000001E-3</v>
      </c>
      <c r="G149" s="1">
        <v>3.0000000000000001E-3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3.0000000000000001E-3</v>
      </c>
      <c r="W149" s="1">
        <v>7.0000000000000001E-3</v>
      </c>
      <c r="X149" s="1">
        <v>-5.0000000000000001E-3</v>
      </c>
      <c r="Y149" s="1">
        <v>-3.0000000000000001E-3</v>
      </c>
      <c r="Z149" s="1">
        <v>7.0000000000000001E-3</v>
      </c>
      <c r="AA149" s="1">
        <v>0</v>
      </c>
      <c r="AB149" s="1">
        <v>-1E-3</v>
      </c>
      <c r="AC149" s="1">
        <v>0</v>
      </c>
    </row>
    <row r="150" spans="1:29" x14ac:dyDescent="0.3">
      <c r="A150" s="1">
        <v>106</v>
      </c>
      <c r="B150" s="10">
        <f t="shared" si="14"/>
        <v>107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-5.0000000000000001E-3</v>
      </c>
      <c r="X150" s="1">
        <v>3.0000000000000001E-3</v>
      </c>
      <c r="Y150" s="1">
        <v>-6.0000000000000001E-3</v>
      </c>
      <c r="Z150" s="1">
        <v>-8.0000000000000002E-3</v>
      </c>
      <c r="AA150" s="1">
        <v>1E-3</v>
      </c>
      <c r="AB150" s="1">
        <v>1E-3</v>
      </c>
      <c r="AC150" s="1">
        <v>0</v>
      </c>
    </row>
    <row r="151" spans="1:29" x14ac:dyDescent="0.3">
      <c r="A151" s="1">
        <v>107</v>
      </c>
      <c r="B151" s="10">
        <f t="shared" si="14"/>
        <v>108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-1E-3</v>
      </c>
      <c r="W151" s="1">
        <v>-6.0000000000000001E-3</v>
      </c>
      <c r="X151" s="1">
        <v>-5.0000000000000001E-3</v>
      </c>
      <c r="Y151" s="1">
        <v>-0.25900000000000001</v>
      </c>
      <c r="Z151" s="1">
        <v>-0.06</v>
      </c>
      <c r="AA151" s="1">
        <v>-1E-3</v>
      </c>
      <c r="AB151" s="1">
        <v>0</v>
      </c>
      <c r="AC151" s="1">
        <v>0</v>
      </c>
    </row>
    <row r="152" spans="1:29" x14ac:dyDescent="0.3">
      <c r="A152" s="1">
        <v>108</v>
      </c>
      <c r="B152" s="10">
        <f t="shared" si="14"/>
        <v>109</v>
      </c>
      <c r="C152" s="1">
        <v>0</v>
      </c>
      <c r="D152" s="1">
        <v>0</v>
      </c>
      <c r="E152" s="1">
        <v>-2E-3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1E-3</v>
      </c>
      <c r="W152" s="1">
        <v>6.0000000000000001E-3</v>
      </c>
      <c r="X152" s="1">
        <v>-8.0000000000000002E-3</v>
      </c>
      <c r="Y152" s="1">
        <v>-5.8999999999999997E-2</v>
      </c>
      <c r="Z152" s="1">
        <v>-3.0000000000000001E-3</v>
      </c>
      <c r="AA152" s="1">
        <v>-1E-3</v>
      </c>
      <c r="AB152" s="1">
        <v>0</v>
      </c>
      <c r="AC152" s="1">
        <v>0</v>
      </c>
    </row>
    <row r="153" spans="1:29" x14ac:dyDescent="0.3">
      <c r="A153" s="1">
        <v>113</v>
      </c>
      <c r="B153" s="10">
        <f t="shared" si="14"/>
        <v>114</v>
      </c>
      <c r="C153" s="1">
        <v>0</v>
      </c>
      <c r="D153" s="1">
        <v>0</v>
      </c>
      <c r="E153" s="1">
        <v>0</v>
      </c>
      <c r="F153" s="1">
        <v>-2E-3</v>
      </c>
      <c r="G153" s="1">
        <v>-4.0000000000000001E-3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1E-3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</row>
    <row r="154" spans="1:29" x14ac:dyDescent="0.3">
      <c r="A154" s="1">
        <v>114</v>
      </c>
      <c r="B154" s="10">
        <f t="shared" si="14"/>
        <v>115</v>
      </c>
      <c r="C154" s="1">
        <v>0</v>
      </c>
      <c r="D154" s="1">
        <v>0</v>
      </c>
      <c r="E154" s="1">
        <v>-5.0000000000000001E-3</v>
      </c>
      <c r="F154" s="1">
        <v>1.9E-2</v>
      </c>
      <c r="G154" s="1">
        <v>3.0000000000000001E-3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2E-3</v>
      </c>
      <c r="W154" s="1">
        <v>0</v>
      </c>
      <c r="X154" s="1">
        <v>1E-3</v>
      </c>
      <c r="Y154" s="1">
        <v>-1E-3</v>
      </c>
      <c r="Z154" s="1">
        <v>0</v>
      </c>
      <c r="AA154" s="1">
        <v>0</v>
      </c>
      <c r="AB154" s="1">
        <v>0</v>
      </c>
      <c r="AC154" s="1">
        <v>0</v>
      </c>
    </row>
    <row r="155" spans="1:29" x14ac:dyDescent="0.3">
      <c r="A155" s="1">
        <v>115</v>
      </c>
      <c r="B155" s="10">
        <f t="shared" si="14"/>
        <v>116</v>
      </c>
      <c r="C155" s="1">
        <v>0</v>
      </c>
      <c r="D155" s="1">
        <v>0</v>
      </c>
      <c r="E155" s="1">
        <v>-5.0000000000000001E-3</v>
      </c>
      <c r="F155" s="1">
        <v>0</v>
      </c>
      <c r="G155" s="1">
        <v>-1.4999999999999999E-2</v>
      </c>
      <c r="H155" s="1">
        <v>1E-3</v>
      </c>
      <c r="I155" s="1">
        <v>3.0000000000000001E-3</v>
      </c>
      <c r="J155" s="1">
        <v>0</v>
      </c>
      <c r="K155" s="1">
        <v>0</v>
      </c>
      <c r="L155" s="1">
        <v>1E-3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3.0000000000000001E-3</v>
      </c>
      <c r="W155" s="1">
        <v>-1E-3</v>
      </c>
      <c r="X155" s="1">
        <v>1E-3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</row>
    <row r="156" spans="1:29" x14ac:dyDescent="0.3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H157" s="1"/>
      <c r="I157" s="53" t="s">
        <v>91</v>
      </c>
      <c r="J157" s="4">
        <f>MAX(ABS(MIN(C129:AC155)),MAX(C129:AC155))</f>
        <v>0.31</v>
      </c>
      <c r="K157" s="1"/>
      <c r="L157" s="1"/>
      <c r="M157" s="1"/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3" t="s">
        <v>11</v>
      </c>
      <c r="C158" s="1"/>
      <c r="D158" s="1"/>
      <c r="E158" s="1"/>
      <c r="F158" s="1"/>
      <c r="K158" s="15"/>
    </row>
    <row r="159" spans="1:29" x14ac:dyDescent="0.3">
      <c r="A159" s="22" t="s">
        <v>12</v>
      </c>
      <c r="B159" s="5" t="s">
        <v>13</v>
      </c>
      <c r="C159" s="16" t="s">
        <v>14</v>
      </c>
      <c r="D159" s="16" t="s">
        <v>15</v>
      </c>
      <c r="E159" s="16" t="s">
        <v>16</v>
      </c>
      <c r="F159" s="19"/>
    </row>
    <row r="160" spans="1:29" x14ac:dyDescent="0.3">
      <c r="A160" s="22">
        <f>AVERAGE(F67,F100)</f>
        <v>-8.4849999999999994</v>
      </c>
      <c r="B160" s="5">
        <f>AVERAGE(H69,H70,I70,H102,H103,I103)</f>
        <v>-12.751833333333332</v>
      </c>
      <c r="C160" s="16">
        <f>AVERAGE(K72,K73,L73,K105,K106,L106)</f>
        <v>-13.014333333333333</v>
      </c>
      <c r="D160" s="16">
        <f>AVERAGE(P77,P78,Q78,X85,X86,Y86,P110,P111,Q111,X118,X119,Y119)</f>
        <v>-13.073833333333333</v>
      </c>
      <c r="E160" s="16">
        <f>AVERAGE(S80,S81,T81,AA88,AA89,AB89,S113,S114,T114,AA121,AA122,AB122)</f>
        <v>-10.637166666666667</v>
      </c>
      <c r="F160" s="1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3" t="s">
        <v>17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26" t="s">
        <v>18</v>
      </c>
      <c r="B163" s="25" t="s">
        <v>19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26">
        <f>AVERAGE(N75,V83,N108,V116)</f>
        <v>7.681</v>
      </c>
      <c r="B164" s="25">
        <f>AVERAGE(W117:W119,O109:O111,W84:W86,O76:O78)</f>
        <v>7.3233333333333333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1" t="s">
        <v>20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29" t="s">
        <v>21</v>
      </c>
      <c r="B167" s="31" t="s">
        <v>22</v>
      </c>
      <c r="C167" s="33" t="s">
        <v>23</v>
      </c>
      <c r="D167" s="33" t="s">
        <v>24</v>
      </c>
      <c r="E167" s="33" t="s">
        <v>25</v>
      </c>
      <c r="F167" s="32" t="s">
        <v>38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29">
        <f>AVERAGE(C64,C65,C97:C98)</f>
        <v>0.91649999999999998</v>
      </c>
      <c r="B168" s="31">
        <f>AVERAGE(D65,D98)</f>
        <v>0.64300000000000002</v>
      </c>
      <c r="C168" s="33">
        <f>AVERAGE(F68:F70,F101:F103,G71:G73,G104:G106)</f>
        <v>0.12474999999999999</v>
      </c>
      <c r="D168" s="33">
        <f>AVERAGE(F71:F73,G68:G70,F104:F106,G101:G103)</f>
        <v>-8.2333333333333328E-2</v>
      </c>
      <c r="E168" s="33">
        <f>AVERAGE(H71:J73,H104:J106)</f>
        <v>0.23694444444444437</v>
      </c>
      <c r="F168" s="35">
        <f>AVERAGE(N76:N78,V84:V86,N109:N111,V117:V119)</f>
        <v>-0.25324999999999998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x14ac:dyDescent="0.3">
      <c r="A169" s="10"/>
      <c r="B169" s="1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x14ac:dyDescent="0.3">
      <c r="A170" s="10"/>
      <c r="B170" s="1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x14ac:dyDescent="0.3">
      <c r="A171" s="10"/>
      <c r="B171" s="1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3">
      <c r="A172" s="10"/>
      <c r="B172" s="1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3">
      <c r="A173" s="10"/>
      <c r="B173" s="1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3">
      <c r="A174" s="10"/>
      <c r="B174" s="1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3">
      <c r="A175" s="10"/>
      <c r="B175" s="1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3">
      <c r="A176" s="10"/>
      <c r="B176" s="1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3">
      <c r="A177" s="10"/>
      <c r="B177" s="1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3">
      <c r="A178" s="10"/>
      <c r="B178" s="1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3">
      <c r="A179" s="10"/>
      <c r="B179" s="1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3">
      <c r="A180" s="10"/>
      <c r="B180" s="1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3">
      <c r="A181" s="10"/>
      <c r="B181" s="1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3">
      <c r="A182" s="10"/>
      <c r="B182" s="1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3">
      <c r="A183" s="10"/>
      <c r="B183" s="1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3">
      <c r="A184" s="10"/>
      <c r="B184" s="1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3">
      <c r="A185" s="10"/>
      <c r="B185" s="1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3">
      <c r="A186" s="10"/>
      <c r="B186" s="1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3">
      <c r="A187" s="10"/>
      <c r="B187" s="1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3">
      <c r="A188" s="10"/>
      <c r="B188" s="1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92" spans="1:29" x14ac:dyDescent="0.3">
      <c r="G192" s="1"/>
    </row>
    <row r="193" spans="7:10" x14ac:dyDescent="0.3">
      <c r="G193" s="19"/>
    </row>
    <row r="194" spans="7:10" x14ac:dyDescent="0.3">
      <c r="G194" s="19"/>
    </row>
    <row r="195" spans="7:10" x14ac:dyDescent="0.3">
      <c r="G195" s="1"/>
    </row>
    <row r="196" spans="7:10" x14ac:dyDescent="0.3">
      <c r="G196" s="1"/>
    </row>
    <row r="197" spans="7:10" x14ac:dyDescent="0.3">
      <c r="G197" s="1"/>
    </row>
    <row r="198" spans="7:10" x14ac:dyDescent="0.3">
      <c r="G198" s="1"/>
    </row>
    <row r="199" spans="7:10" x14ac:dyDescent="0.3">
      <c r="G199" s="1"/>
    </row>
    <row r="200" spans="7:10" x14ac:dyDescent="0.3">
      <c r="G200" s="1"/>
    </row>
    <row r="201" spans="7:10" x14ac:dyDescent="0.3">
      <c r="J201" s="19"/>
    </row>
    <row r="202" spans="7:10" x14ac:dyDescent="0.3">
      <c r="J202" s="4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C0761-53D6-4223-9E44-17323026CBEB}">
  <dimension ref="A1:AC202"/>
  <sheetViews>
    <sheetView topLeftCell="A57" workbookViewId="0">
      <selection activeCell="B91" sqref="A91:B91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9">
        <v>1</v>
      </c>
      <c r="B3" s="9">
        <f>A3+1</f>
        <v>2</v>
      </c>
      <c r="C3" s="4">
        <v>22.545999999999999</v>
      </c>
      <c r="D3" s="4">
        <f>AVERAGE(C3,C31)</f>
        <v>22.612499999999997</v>
      </c>
      <c r="E3" s="4">
        <f>AVERAGE(C3,C31)</f>
        <v>22.612499999999997</v>
      </c>
      <c r="F3" s="4">
        <f>31.732-D3</f>
        <v>9.1195000000000022</v>
      </c>
      <c r="G3" s="4">
        <f>31.732-E3</f>
        <v>9.1195000000000022</v>
      </c>
      <c r="H3" s="40">
        <v>8.2200000000000006</v>
      </c>
      <c r="I3" s="39">
        <v>8.2899999999999991</v>
      </c>
      <c r="J3" s="7">
        <f>D3*(-0.9604)+30.103</f>
        <v>8.3859550000000027</v>
      </c>
      <c r="K3" s="7">
        <f t="shared" ref="K3:K16" si="0">E3*(-0.9776)+30.575</f>
        <v>8.4690200000000004</v>
      </c>
      <c r="L3" s="8"/>
      <c r="M3" s="8"/>
      <c r="N3" s="9">
        <v>0</v>
      </c>
      <c r="O3" s="9">
        <f>N3+1</f>
        <v>1</v>
      </c>
      <c r="P3" s="4">
        <v>42.991</v>
      </c>
      <c r="Q3" s="4">
        <f>AVERAGE(P3,P25)</f>
        <v>43.342500000000001</v>
      </c>
      <c r="R3" s="4">
        <f>190.298-Q3</f>
        <v>146.9555</v>
      </c>
      <c r="S3" s="40">
        <v>129.679</v>
      </c>
      <c r="T3" s="6">
        <f t="shared" ref="T3:T17" si="1">Q3*(-0.9269)+170.03</f>
        <v>129.85583675000001</v>
      </c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">
      <c r="A4" s="9">
        <v>4</v>
      </c>
      <c r="B4" s="9">
        <f t="shared" ref="B4:B57" si="2">A4+1</f>
        <v>5</v>
      </c>
      <c r="C4" s="4">
        <v>23.045999999999999</v>
      </c>
      <c r="D4" s="4">
        <f>AVERAGE(C4:C5,C32,C33)</f>
        <v>23.040999999999997</v>
      </c>
      <c r="E4" s="4">
        <f>AVERAGE(C4:C5,C32,C33)</f>
        <v>23.040999999999997</v>
      </c>
      <c r="F4" s="4">
        <f>31.732-D4</f>
        <v>8.6910000000000025</v>
      </c>
      <c r="G4" s="4">
        <f t="shared" ref="G4:G19" si="3">31.732-E4</f>
        <v>8.6910000000000025</v>
      </c>
      <c r="H4" s="40">
        <v>8.19</v>
      </c>
      <c r="I4" s="39">
        <v>8.2899999999999991</v>
      </c>
      <c r="J4" s="7">
        <f t="shared" ref="J4:J19" si="4">D4*(-0.9604)+30.103</f>
        <v>7.9744236000000051</v>
      </c>
      <c r="K4" s="7">
        <f t="shared" si="0"/>
        <v>8.0501184000000023</v>
      </c>
      <c r="L4" s="8"/>
      <c r="M4" s="8"/>
      <c r="N4" s="9">
        <v>2</v>
      </c>
      <c r="O4" s="9">
        <f t="shared" ref="O4:O45" si="5">N4+1</f>
        <v>3</v>
      </c>
      <c r="P4" s="4">
        <v>37.807000000000002</v>
      </c>
      <c r="Q4" s="4">
        <f>AVERAGE(P4,P8,P26,P30)</f>
        <v>40.560749999999999</v>
      </c>
      <c r="R4" s="4">
        <f t="shared" ref="R4:R18" si="6">190.298-Q4</f>
        <v>149.73725000000002</v>
      </c>
      <c r="S4" s="40">
        <v>134.90299999999999</v>
      </c>
      <c r="T4" s="6">
        <f t="shared" si="1"/>
        <v>132.43424082500002</v>
      </c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9">
        <v>7</v>
      </c>
      <c r="B5" s="9">
        <f t="shared" si="2"/>
        <v>8</v>
      </c>
      <c r="C5" s="4">
        <v>23.138000000000002</v>
      </c>
      <c r="D5" s="4"/>
      <c r="E5" s="4"/>
      <c r="F5" s="4"/>
      <c r="G5" s="4"/>
      <c r="H5" s="40"/>
      <c r="I5" s="39"/>
      <c r="J5" s="7"/>
      <c r="K5" s="7"/>
      <c r="L5" s="8"/>
      <c r="M5" s="8"/>
      <c r="N5" s="9">
        <v>3</v>
      </c>
      <c r="O5" s="9">
        <f t="shared" si="5"/>
        <v>4</v>
      </c>
      <c r="P5" s="4">
        <v>40.78</v>
      </c>
      <c r="Q5" s="4">
        <f>AVERAGE(P5,P7,P27,P29)</f>
        <v>43.012750000000004</v>
      </c>
      <c r="R5" s="4">
        <f t="shared" si="6"/>
        <v>147.28524999999999</v>
      </c>
      <c r="S5" s="40">
        <v>129.083</v>
      </c>
      <c r="T5" s="6">
        <f t="shared" si="1"/>
        <v>130.161482025</v>
      </c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9">
        <v>14</v>
      </c>
      <c r="B6" s="9">
        <f t="shared" si="2"/>
        <v>15</v>
      </c>
      <c r="C6" s="4">
        <v>26.846</v>
      </c>
      <c r="D6" s="4">
        <f>AVERAGE(C6,C34)</f>
        <v>26.846499999999999</v>
      </c>
      <c r="E6" s="4">
        <f>AVERAGE(C6,C7,C34,C35)</f>
        <v>26.931000000000004</v>
      </c>
      <c r="F6" s="4">
        <f t="shared" ref="F6:F19" si="7">31.732-D6</f>
        <v>4.8855000000000004</v>
      </c>
      <c r="G6" s="4">
        <f t="shared" si="3"/>
        <v>4.8009999999999948</v>
      </c>
      <c r="H6" s="40">
        <v>4.1900000000000004</v>
      </c>
      <c r="I6" s="39">
        <v>4.16</v>
      </c>
      <c r="J6" s="7">
        <f t="shared" si="4"/>
        <v>4.3196214000000026</v>
      </c>
      <c r="K6" s="7">
        <f t="shared" si="0"/>
        <v>4.2472543999999957</v>
      </c>
      <c r="L6" s="8"/>
      <c r="M6" s="8"/>
      <c r="N6" s="9">
        <v>5</v>
      </c>
      <c r="O6" s="9">
        <f t="shared" si="5"/>
        <v>6</v>
      </c>
      <c r="P6" s="4">
        <v>46.332999999999998</v>
      </c>
      <c r="Q6" s="4">
        <f>AVERAGE(P6,P28)</f>
        <v>46.264499999999998</v>
      </c>
      <c r="R6" s="4">
        <f t="shared" si="6"/>
        <v>144.0335</v>
      </c>
      <c r="S6" s="40">
        <v>128.334</v>
      </c>
      <c r="T6" s="6">
        <f t="shared" si="1"/>
        <v>127.14743495</v>
      </c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">
      <c r="A7" s="9">
        <v>15</v>
      </c>
      <c r="B7" s="9">
        <f t="shared" si="2"/>
        <v>16</v>
      </c>
      <c r="C7" s="4">
        <v>27.012</v>
      </c>
      <c r="D7" s="4">
        <f>AVERAGE(C7,C35)</f>
        <v>27.015499999999999</v>
      </c>
      <c r="E7" s="4"/>
      <c r="F7" s="4">
        <f t="shared" si="7"/>
        <v>4.7164999999999999</v>
      </c>
      <c r="G7" s="4"/>
      <c r="H7" s="40">
        <v>4.17</v>
      </c>
      <c r="I7" s="39"/>
      <c r="J7" s="7">
        <f t="shared" si="4"/>
        <v>4.1573138000000007</v>
      </c>
      <c r="K7" s="7"/>
      <c r="L7" s="8"/>
      <c r="M7" s="8"/>
      <c r="N7" s="9">
        <v>6</v>
      </c>
      <c r="O7" s="9">
        <f t="shared" si="5"/>
        <v>7</v>
      </c>
      <c r="P7" s="4">
        <v>44.819000000000003</v>
      </c>
      <c r="Q7" s="4"/>
      <c r="R7" s="4"/>
      <c r="S7" s="40"/>
      <c r="T7" s="6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">
      <c r="A8" s="9">
        <v>17</v>
      </c>
      <c r="B8" s="9">
        <f t="shared" si="2"/>
        <v>18</v>
      </c>
      <c r="C8" s="4">
        <v>30.146000000000001</v>
      </c>
      <c r="D8" s="4">
        <f>AVERAGE(C8:C10,C36:C38)</f>
        <v>30.0535</v>
      </c>
      <c r="E8" s="4">
        <f>AVERAGE(C8:C10,C36:C38)</f>
        <v>30.0535</v>
      </c>
      <c r="F8" s="4">
        <f>31.732-D8</f>
        <v>1.6784999999999997</v>
      </c>
      <c r="G8" s="4">
        <f>31.732-E8</f>
        <v>1.6784999999999997</v>
      </c>
      <c r="H8" s="40">
        <v>1.42</v>
      </c>
      <c r="I8" s="39">
        <v>1.41</v>
      </c>
      <c r="J8" s="7">
        <f t="shared" si="4"/>
        <v>1.2396186</v>
      </c>
      <c r="K8" s="7">
        <f t="shared" si="0"/>
        <v>1.1946984</v>
      </c>
      <c r="L8" s="8"/>
      <c r="M8" s="8"/>
      <c r="N8" s="9">
        <v>8</v>
      </c>
      <c r="O8" s="9">
        <f t="shared" si="5"/>
        <v>9</v>
      </c>
      <c r="P8" s="4">
        <v>44.295000000000002</v>
      </c>
      <c r="Q8" s="4"/>
      <c r="R8" s="4"/>
      <c r="S8" s="40"/>
      <c r="T8" s="6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">
      <c r="A9" s="9">
        <v>18</v>
      </c>
      <c r="B9" s="9">
        <f t="shared" si="2"/>
        <v>19</v>
      </c>
      <c r="C9" s="4">
        <v>30.207000000000001</v>
      </c>
      <c r="D9" s="4"/>
      <c r="E9" s="4"/>
      <c r="F9" s="4"/>
      <c r="G9" s="4"/>
      <c r="H9" s="40"/>
      <c r="I9" s="39"/>
      <c r="J9" s="7"/>
      <c r="K9" s="7"/>
      <c r="L9" s="8"/>
      <c r="M9" s="8"/>
      <c r="N9" s="9">
        <v>10</v>
      </c>
      <c r="O9" s="9">
        <f t="shared" si="5"/>
        <v>11</v>
      </c>
      <c r="P9" s="4">
        <v>7.48</v>
      </c>
      <c r="Q9" s="4">
        <f>AVERAGE(P9,P31)</f>
        <v>7.8660000000000005</v>
      </c>
      <c r="R9" s="4">
        <f t="shared" si="6"/>
        <v>182.43199999999999</v>
      </c>
      <c r="S9" s="40">
        <v>161.78100000000001</v>
      </c>
      <c r="T9" s="6">
        <f t="shared" si="1"/>
        <v>162.73900459999999</v>
      </c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">
      <c r="A10" s="9">
        <v>19</v>
      </c>
      <c r="B10" s="9">
        <f t="shared" si="2"/>
        <v>20</v>
      </c>
      <c r="C10" s="4">
        <v>29.914999999999999</v>
      </c>
      <c r="D10" s="4"/>
      <c r="E10" s="4"/>
      <c r="F10" s="4"/>
      <c r="G10" s="4"/>
      <c r="H10" s="40"/>
      <c r="I10" s="39"/>
      <c r="J10" s="7"/>
      <c r="K10" s="7"/>
      <c r="L10" s="8"/>
      <c r="M10" s="8"/>
      <c r="N10" s="9">
        <v>12</v>
      </c>
      <c r="O10" s="9">
        <f t="shared" si="5"/>
        <v>13</v>
      </c>
      <c r="P10" s="4">
        <v>109.804</v>
      </c>
      <c r="Q10" s="4">
        <f>AVERAGE(P10,P32)</f>
        <v>109.5955</v>
      </c>
      <c r="R10" s="4">
        <f t="shared" si="6"/>
        <v>80.702500000000001</v>
      </c>
      <c r="S10" s="40">
        <v>67.471999999999994</v>
      </c>
      <c r="T10" s="6">
        <f t="shared" si="1"/>
        <v>68.445931050000013</v>
      </c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">
      <c r="A11" s="9">
        <v>21</v>
      </c>
      <c r="B11" s="9">
        <f t="shared" si="2"/>
        <v>22</v>
      </c>
      <c r="C11" s="4">
        <v>29.268999999999998</v>
      </c>
      <c r="D11" s="4">
        <f>AVERAGE(C11:C13,C39:C41)</f>
        <v>29.495833333333334</v>
      </c>
      <c r="E11" s="4">
        <f>AVERAGE(C11:C13,C39:C41)</f>
        <v>29.495833333333334</v>
      </c>
      <c r="F11" s="4">
        <f t="shared" si="7"/>
        <v>2.2361666666666657</v>
      </c>
      <c r="G11" s="4">
        <f t="shared" si="3"/>
        <v>2.2361666666666657</v>
      </c>
      <c r="H11" s="40">
        <v>1.53</v>
      </c>
      <c r="I11" s="39">
        <v>1.4650000000000001</v>
      </c>
      <c r="J11" s="7">
        <f t="shared" si="4"/>
        <v>1.7752016666666677</v>
      </c>
      <c r="K11" s="7">
        <f t="shared" si="0"/>
        <v>1.7398733333333318</v>
      </c>
      <c r="L11" s="8"/>
      <c r="M11" s="8"/>
      <c r="N11" s="9">
        <v>13</v>
      </c>
      <c r="O11" s="9">
        <f t="shared" si="5"/>
        <v>14</v>
      </c>
      <c r="P11" s="4">
        <v>98.391000000000005</v>
      </c>
      <c r="Q11" s="4">
        <f>AVERAGE(P11,P33)</f>
        <v>98.418000000000006</v>
      </c>
      <c r="R11" s="4">
        <f t="shared" si="6"/>
        <v>91.88</v>
      </c>
      <c r="S11" s="40">
        <v>79.352000000000004</v>
      </c>
      <c r="T11" s="6">
        <f t="shared" si="1"/>
        <v>78.806355800000006</v>
      </c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">
      <c r="A12" s="9">
        <v>22</v>
      </c>
      <c r="B12" s="9">
        <f t="shared" si="2"/>
        <v>23</v>
      </c>
      <c r="C12" s="4">
        <v>29.911999999999999</v>
      </c>
      <c r="D12" s="4"/>
      <c r="E12" s="4"/>
      <c r="F12" s="4"/>
      <c r="G12" s="4"/>
      <c r="H12" s="40"/>
      <c r="I12" s="39"/>
      <c r="J12" s="7"/>
      <c r="K12" s="7"/>
      <c r="L12" s="8"/>
      <c r="M12" s="8"/>
      <c r="N12" s="9">
        <v>16</v>
      </c>
      <c r="O12" s="9">
        <f t="shared" si="5"/>
        <v>17</v>
      </c>
      <c r="P12" s="4">
        <v>154.179</v>
      </c>
      <c r="Q12" s="4">
        <f>AVERAGE(P12,P34,P13,P35)</f>
        <v>155.18800000000002</v>
      </c>
      <c r="R12" s="4">
        <f t="shared" si="6"/>
        <v>35.109999999999985</v>
      </c>
      <c r="S12" s="40">
        <v>27.001999999999999</v>
      </c>
      <c r="T12" s="6">
        <f t="shared" si="1"/>
        <v>26.186242800000002</v>
      </c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">
      <c r="A13" s="9">
        <v>23</v>
      </c>
      <c r="B13" s="9">
        <f t="shared" si="2"/>
        <v>24</v>
      </c>
      <c r="C13" s="4">
        <v>29.504999999999999</v>
      </c>
      <c r="D13" s="4"/>
      <c r="E13" s="4"/>
      <c r="F13" s="4"/>
      <c r="G13" s="4"/>
      <c r="H13" s="40"/>
      <c r="I13" s="39"/>
      <c r="J13" s="7"/>
      <c r="K13" s="7"/>
      <c r="L13" s="8"/>
      <c r="M13" s="8"/>
      <c r="N13" s="9">
        <v>20</v>
      </c>
      <c r="O13" s="9">
        <f t="shared" si="5"/>
        <v>21</v>
      </c>
      <c r="P13" s="4">
        <v>156.22800000000001</v>
      </c>
      <c r="Q13" s="4"/>
      <c r="R13" s="4"/>
      <c r="S13" s="40"/>
      <c r="T13" s="6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">
      <c r="A14" s="9">
        <v>27</v>
      </c>
      <c r="B14" s="9">
        <f t="shared" si="2"/>
        <v>28</v>
      </c>
      <c r="C14" s="4">
        <v>22.065999999999999</v>
      </c>
      <c r="D14" s="4">
        <f>AVERAGE(C14,C22,C42,C50)</f>
        <v>22.138500000000001</v>
      </c>
      <c r="E14" s="4">
        <f>AVERAGE(C14,C22,C42,C50)</f>
        <v>22.138500000000001</v>
      </c>
      <c r="F14" s="4">
        <f t="shared" si="7"/>
        <v>9.5934999999999988</v>
      </c>
      <c r="G14" s="4">
        <f t="shared" si="3"/>
        <v>9.5934999999999988</v>
      </c>
      <c r="H14" s="40">
        <v>8.1199999999999992</v>
      </c>
      <c r="I14" s="39">
        <v>7.6150000000000002</v>
      </c>
      <c r="J14" s="7">
        <f t="shared" si="4"/>
        <v>8.8411846000000018</v>
      </c>
      <c r="K14" s="7">
        <f t="shared" si="0"/>
        <v>8.9324023999999973</v>
      </c>
      <c r="L14" s="8"/>
      <c r="M14" s="8"/>
      <c r="N14" s="9">
        <v>24</v>
      </c>
      <c r="O14" s="9">
        <f t="shared" si="5"/>
        <v>25</v>
      </c>
      <c r="P14" s="4">
        <v>3.786</v>
      </c>
      <c r="Q14" s="4">
        <f>AVERAGE(P14,P19,P36,P41)</f>
        <v>6.60175</v>
      </c>
      <c r="R14" s="4">
        <f t="shared" si="6"/>
        <v>183.69624999999999</v>
      </c>
      <c r="S14" s="40">
        <v>166.965</v>
      </c>
      <c r="T14" s="6">
        <f t="shared" si="1"/>
        <v>163.91083792500001</v>
      </c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3">
      <c r="A15" s="9">
        <v>29</v>
      </c>
      <c r="B15" s="9">
        <f t="shared" si="2"/>
        <v>30</v>
      </c>
      <c r="C15" s="4">
        <v>27.009</v>
      </c>
      <c r="D15" s="4">
        <f>AVERAGE(C15,C23,C43,C51)</f>
        <v>26.376999999999999</v>
      </c>
      <c r="E15" s="4">
        <f>AVERAGE(C15,C23,C43,C51)</f>
        <v>26.376999999999999</v>
      </c>
      <c r="F15" s="4">
        <f t="shared" si="7"/>
        <v>5.3550000000000004</v>
      </c>
      <c r="G15" s="4">
        <f t="shared" si="3"/>
        <v>5.3550000000000004</v>
      </c>
      <c r="H15" s="40">
        <v>4.8600000000000003</v>
      </c>
      <c r="I15" s="39">
        <v>4.84</v>
      </c>
      <c r="J15" s="7">
        <f t="shared" si="4"/>
        <v>4.7705292000000021</v>
      </c>
      <c r="K15" s="7">
        <f t="shared" si="0"/>
        <v>4.7888447999999997</v>
      </c>
      <c r="L15" s="8"/>
      <c r="M15" s="8"/>
      <c r="N15" s="9">
        <v>28</v>
      </c>
      <c r="O15" s="9">
        <f t="shared" si="5"/>
        <v>29</v>
      </c>
      <c r="P15" s="4">
        <v>125.992</v>
      </c>
      <c r="Q15" s="4">
        <f>AVERAGE(P15,P20,P37,P42)</f>
        <v>129.31450000000001</v>
      </c>
      <c r="R15" s="4">
        <f t="shared" si="6"/>
        <v>60.983499999999992</v>
      </c>
      <c r="S15" s="40">
        <v>48.85</v>
      </c>
      <c r="T15" s="6">
        <f t="shared" si="1"/>
        <v>50.168389950000005</v>
      </c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3">
      <c r="A16" s="9">
        <v>31</v>
      </c>
      <c r="B16" s="9">
        <f t="shared" si="2"/>
        <v>32</v>
      </c>
      <c r="C16" s="4">
        <v>29.736999999999998</v>
      </c>
      <c r="D16" s="4">
        <f>AVERAGE(C16:C18,C24:C26,C44:C46, C52:C54)</f>
        <v>29.757000000000005</v>
      </c>
      <c r="E16" s="4">
        <f>AVERAGE(C16:C18,C24:C26,C44:C46, C52:C54)</f>
        <v>29.757000000000005</v>
      </c>
      <c r="F16" s="4">
        <f t="shared" si="7"/>
        <v>1.9749999999999943</v>
      </c>
      <c r="G16" s="4">
        <f t="shared" si="3"/>
        <v>1.9749999999999943</v>
      </c>
      <c r="H16" s="40">
        <v>1.61</v>
      </c>
      <c r="I16" s="39">
        <v>1.57</v>
      </c>
      <c r="J16" s="7">
        <f t="shared" si="4"/>
        <v>1.5243771999999964</v>
      </c>
      <c r="K16" s="7">
        <f t="shared" si="0"/>
        <v>1.4845567999999929</v>
      </c>
      <c r="L16" s="8"/>
      <c r="M16" s="8"/>
      <c r="N16" s="9">
        <v>30</v>
      </c>
      <c r="O16" s="9">
        <f t="shared" si="5"/>
        <v>31</v>
      </c>
      <c r="P16" s="4">
        <v>166.18600000000001</v>
      </c>
      <c r="Q16" s="4">
        <f>AVERAGE(P16,P21,P38,P43)</f>
        <v>166.8075</v>
      </c>
      <c r="R16" s="4">
        <f t="shared" si="6"/>
        <v>23.490499999999997</v>
      </c>
      <c r="S16" s="40">
        <v>15.823</v>
      </c>
      <c r="T16" s="6">
        <f t="shared" si="1"/>
        <v>15.416128250000014</v>
      </c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">
      <c r="A17" s="9">
        <v>32</v>
      </c>
      <c r="B17" s="9">
        <f t="shared" si="2"/>
        <v>33</v>
      </c>
      <c r="C17" s="4">
        <v>29.666</v>
      </c>
      <c r="D17" s="4"/>
      <c r="E17" s="4"/>
      <c r="F17" s="4"/>
      <c r="G17" s="4"/>
      <c r="H17" s="40"/>
      <c r="I17" s="39"/>
      <c r="J17" s="7"/>
      <c r="K17" s="7"/>
      <c r="L17" s="8"/>
      <c r="M17" s="8"/>
      <c r="N17" s="9">
        <v>34</v>
      </c>
      <c r="O17" s="9">
        <f t="shared" si="5"/>
        <v>35</v>
      </c>
      <c r="P17" s="4">
        <v>-4.9450000000000003</v>
      </c>
      <c r="Q17" s="4">
        <f>AVERAGE(P17,P22,P39,P44)</f>
        <v>-6.8247499999999999</v>
      </c>
      <c r="R17" s="4">
        <f t="shared" si="6"/>
        <v>197.12275</v>
      </c>
      <c r="S17" s="40">
        <v>173.23</v>
      </c>
      <c r="T17" s="6">
        <f t="shared" si="1"/>
        <v>176.355860775</v>
      </c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3">
      <c r="A18" s="9">
        <v>33</v>
      </c>
      <c r="B18" s="9">
        <f t="shared" si="2"/>
        <v>34</v>
      </c>
      <c r="C18" s="4">
        <v>29.34</v>
      </c>
      <c r="D18" s="4"/>
      <c r="E18" s="4"/>
      <c r="F18" s="4"/>
      <c r="G18" s="4"/>
      <c r="H18" s="40"/>
      <c r="I18" s="39"/>
      <c r="J18" s="7"/>
      <c r="K18" s="7"/>
      <c r="L18" s="8"/>
      <c r="M18" s="8"/>
      <c r="N18" s="9">
        <v>37</v>
      </c>
      <c r="O18" s="9">
        <f t="shared" si="5"/>
        <v>38</v>
      </c>
      <c r="P18" s="4">
        <v>127.5</v>
      </c>
      <c r="Q18" s="4">
        <f>AVERAGE(P18,P23,P40,P45)</f>
        <v>127.072</v>
      </c>
      <c r="R18" s="4">
        <f t="shared" si="6"/>
        <v>63.225999999999999</v>
      </c>
      <c r="S18" s="40">
        <v>51.445</v>
      </c>
      <c r="T18" s="6">
        <f>Q18*(-0.9269)+170.03</f>
        <v>52.24696320000001</v>
      </c>
      <c r="U18" s="8"/>
      <c r="V18" s="8"/>
      <c r="W18" s="8"/>
      <c r="X18" s="8"/>
      <c r="Y18" s="8"/>
      <c r="Z18" s="8"/>
      <c r="AA18" s="8"/>
      <c r="AB18" s="8"/>
      <c r="AC18" s="8"/>
    </row>
    <row r="19" spans="1:29" x14ac:dyDescent="0.3">
      <c r="A19" s="9">
        <v>38</v>
      </c>
      <c r="B19" s="9">
        <f t="shared" si="2"/>
        <v>39</v>
      </c>
      <c r="C19" s="4">
        <v>27.693999999999999</v>
      </c>
      <c r="D19" s="4">
        <f>AVERAGE(C19:C21,C27:C29,C47:C49,C55:C57)</f>
        <v>27.327499999999997</v>
      </c>
      <c r="E19" s="4">
        <f>AVERAGE(C19:C21,C27:C29,C47:C49,C55:C57)</f>
        <v>27.327499999999997</v>
      </c>
      <c r="F19" s="4">
        <f t="shared" si="7"/>
        <v>4.4045000000000023</v>
      </c>
      <c r="G19" s="4">
        <f t="shared" si="3"/>
        <v>4.4045000000000023</v>
      </c>
      <c r="H19" s="40">
        <v>3.82</v>
      </c>
      <c r="I19" s="39">
        <v>3.81</v>
      </c>
      <c r="J19" s="7">
        <f t="shared" si="4"/>
        <v>3.8576690000000049</v>
      </c>
      <c r="K19" s="7">
        <f>E19*(-0.9776)+30.575</f>
        <v>3.8596360000000018</v>
      </c>
      <c r="L19" s="8"/>
      <c r="M19" s="8"/>
      <c r="N19" s="9">
        <v>41</v>
      </c>
      <c r="O19" s="9">
        <f t="shared" si="5"/>
        <v>42</v>
      </c>
      <c r="P19" s="4">
        <v>9.1280000000000001</v>
      </c>
      <c r="Q19" s="4"/>
      <c r="R19" s="4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3">
      <c r="A20" s="9">
        <v>39</v>
      </c>
      <c r="B20" s="9">
        <f t="shared" si="2"/>
        <v>40</v>
      </c>
      <c r="C20" s="4">
        <v>27.565999999999999</v>
      </c>
      <c r="D20" s="4"/>
      <c r="E20" s="4"/>
      <c r="F20" s="4"/>
      <c r="G20" s="4"/>
      <c r="H20" s="4"/>
      <c r="I20" s="13"/>
      <c r="J20" s="8"/>
      <c r="K20" s="8"/>
      <c r="L20" s="8"/>
      <c r="M20" s="8"/>
      <c r="N20" s="9">
        <v>45</v>
      </c>
      <c r="O20" s="9">
        <f t="shared" si="5"/>
        <v>46</v>
      </c>
      <c r="P20" s="4">
        <v>130.30500000000001</v>
      </c>
      <c r="Q20" s="4"/>
      <c r="R20" s="4"/>
      <c r="S20" s="37" t="s">
        <v>84</v>
      </c>
      <c r="T20" s="38">
        <f>AVERAGE(ABS(T3-S3),ABS(T4-S4),ABS(T5-S5),ABS(T6-S6),ABS(T9-S9),ABS(T10-S10),ABS(T11-S11),ABS(T12-S12),ABS(T14-S14),ABS(T15-S15),ABS(T16-S16),ABS(T17-S17),ABS(T18-S18))</f>
        <v>1.300863676923075</v>
      </c>
      <c r="U20" s="8"/>
      <c r="V20" s="8"/>
      <c r="W20" s="8"/>
      <c r="X20" s="8"/>
      <c r="Y20" s="8"/>
      <c r="Z20" s="8"/>
      <c r="AA20" s="8"/>
      <c r="AB20" s="8"/>
      <c r="AC20" s="8"/>
    </row>
    <row r="21" spans="1:29" x14ac:dyDescent="0.3">
      <c r="A21" s="9">
        <v>40</v>
      </c>
      <c r="B21" s="9">
        <f t="shared" si="2"/>
        <v>41</v>
      </c>
      <c r="C21" s="4">
        <v>26.827000000000002</v>
      </c>
      <c r="D21" s="4"/>
      <c r="E21" s="4"/>
      <c r="F21" s="4"/>
      <c r="G21" s="4"/>
      <c r="H21" s="4"/>
      <c r="I21" s="37" t="s">
        <v>39</v>
      </c>
      <c r="J21" s="38">
        <f>AVERAGE(ABS(J3-H3),ABS(J4-H4),ABS(J6-H6),ABS(J7-H7),ABS(J8-H8),ABS(J11-H11),ABS(J15-H15),ABS(J16-H16),ABS(J19-H19))</f>
        <v>0.12913162962963026</v>
      </c>
      <c r="K21" s="38">
        <f>AVERAGE(ABS(K3-I3),ABS(K4-I4),ABS(K6-I6),ABS(K8-I8),ABS(K11-I11),ABS(K15-I15),ABS(K16-I16),ABS(K19-I19))</f>
        <v>0.14782066666666679</v>
      </c>
      <c r="L21" s="8"/>
      <c r="M21" s="8"/>
      <c r="N21" s="9">
        <v>47</v>
      </c>
      <c r="O21" s="9">
        <f t="shared" si="5"/>
        <v>48</v>
      </c>
      <c r="P21" s="4">
        <v>166.76400000000001</v>
      </c>
      <c r="Q21" s="4"/>
      <c r="R21" s="4"/>
      <c r="S21" s="6"/>
      <c r="T21" s="6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3">
      <c r="A22" s="9">
        <v>44</v>
      </c>
      <c r="B22" s="9">
        <f t="shared" si="2"/>
        <v>45</v>
      </c>
      <c r="C22" s="4">
        <v>22.266999999999999</v>
      </c>
      <c r="D22" s="4"/>
      <c r="E22" s="4"/>
      <c r="F22" s="4"/>
      <c r="G22" s="4"/>
      <c r="H22" s="4"/>
      <c r="I22" s="37" t="s">
        <v>40</v>
      </c>
      <c r="J22" s="38">
        <f>ABS(J14-H14)</f>
        <v>0.72118460000000262</v>
      </c>
      <c r="K22" s="38">
        <f>ABS(K14-I14)</f>
        <v>1.3174023999999971</v>
      </c>
      <c r="L22" s="8"/>
      <c r="M22" s="8"/>
      <c r="N22" s="9">
        <v>51</v>
      </c>
      <c r="O22" s="9">
        <f t="shared" si="5"/>
        <v>52</v>
      </c>
      <c r="P22" s="4">
        <v>-9.0969999999999995</v>
      </c>
      <c r="Q22" s="4"/>
      <c r="R22" s="4"/>
      <c r="S22" s="6"/>
      <c r="T22" s="6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3">
      <c r="A23" s="9">
        <v>46</v>
      </c>
      <c r="B23" s="9">
        <f t="shared" si="2"/>
        <v>47</v>
      </c>
      <c r="C23" s="4">
        <v>26.114999999999998</v>
      </c>
      <c r="D23" s="4"/>
      <c r="E23" s="4"/>
      <c r="F23" s="4"/>
      <c r="G23" s="4"/>
      <c r="H23" s="4"/>
      <c r="I23" s="13"/>
      <c r="J23" s="8"/>
      <c r="K23" s="8"/>
      <c r="L23" s="8"/>
      <c r="M23" s="8"/>
      <c r="N23" s="9">
        <v>54</v>
      </c>
      <c r="O23" s="9">
        <f t="shared" si="5"/>
        <v>55</v>
      </c>
      <c r="P23" s="4">
        <v>126.52800000000001</v>
      </c>
      <c r="Q23" s="4"/>
      <c r="R23" s="4"/>
      <c r="S23" s="6"/>
      <c r="T23" s="6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3">
      <c r="A24" s="9">
        <v>48</v>
      </c>
      <c r="B24" s="9">
        <f t="shared" si="2"/>
        <v>49</v>
      </c>
      <c r="C24" s="4">
        <v>29.875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9"/>
      <c r="O24" s="9"/>
      <c r="P24" s="13"/>
      <c r="Q24" s="13"/>
      <c r="R24" s="13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3">
      <c r="A25" s="9">
        <v>49</v>
      </c>
      <c r="B25" s="9">
        <f t="shared" si="2"/>
        <v>50</v>
      </c>
      <c r="C25" s="4">
        <v>29.646000000000001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0">
        <v>58</v>
      </c>
      <c r="O25" s="9">
        <f t="shared" si="5"/>
        <v>59</v>
      </c>
      <c r="P25" s="2">
        <v>43.694000000000003</v>
      </c>
      <c r="Q25" s="13"/>
      <c r="R25" s="13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3">
      <c r="A26" s="9">
        <v>50</v>
      </c>
      <c r="B26" s="9">
        <f t="shared" si="2"/>
        <v>51</v>
      </c>
      <c r="C26" s="4">
        <v>29.87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0">
        <v>60</v>
      </c>
      <c r="O26" s="9">
        <f t="shared" si="5"/>
        <v>61</v>
      </c>
      <c r="P26" s="2">
        <v>36.460999999999999</v>
      </c>
      <c r="Q26" s="13"/>
      <c r="R26" s="13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3">
      <c r="A27" s="9">
        <v>55</v>
      </c>
      <c r="B27" s="9">
        <f t="shared" si="2"/>
        <v>56</v>
      </c>
      <c r="C27" s="4">
        <v>27.503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0">
        <v>61</v>
      </c>
      <c r="O27" s="9">
        <f t="shared" si="5"/>
        <v>62</v>
      </c>
      <c r="P27" s="2">
        <v>41.469000000000001</v>
      </c>
      <c r="Q27" s="13"/>
      <c r="R27" s="13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x14ac:dyDescent="0.3">
      <c r="A28" s="9">
        <v>56</v>
      </c>
      <c r="B28" s="9">
        <f t="shared" si="2"/>
        <v>57</v>
      </c>
      <c r="C28" s="4">
        <v>27.015999999999998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0">
        <v>63</v>
      </c>
      <c r="O28" s="9">
        <f t="shared" si="5"/>
        <v>64</v>
      </c>
      <c r="P28" s="2">
        <v>46.195999999999998</v>
      </c>
      <c r="Q28" s="13"/>
      <c r="R28" s="13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3">
      <c r="A29" s="10">
        <v>57</v>
      </c>
      <c r="B29" s="10">
        <f t="shared" si="2"/>
        <v>58</v>
      </c>
      <c r="C29" s="2">
        <v>27.38</v>
      </c>
      <c r="D29" s="2"/>
      <c r="E29" s="13"/>
      <c r="F29" s="13"/>
      <c r="G29" s="13"/>
      <c r="H29" s="13"/>
      <c r="I29" s="13"/>
      <c r="J29" s="8"/>
      <c r="K29" s="8"/>
      <c r="L29" s="8"/>
      <c r="M29" s="8"/>
      <c r="N29" s="10">
        <v>64</v>
      </c>
      <c r="O29" s="9">
        <f t="shared" si="5"/>
        <v>65</v>
      </c>
      <c r="P29" s="2">
        <v>44.982999999999997</v>
      </c>
      <c r="Q29" s="13"/>
      <c r="R29" s="13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x14ac:dyDescent="0.3">
      <c r="A30" s="11"/>
      <c r="B30" s="10"/>
      <c r="C30" s="13"/>
      <c r="D30" s="13"/>
      <c r="E30" s="13"/>
      <c r="F30" s="13"/>
      <c r="G30" s="13"/>
      <c r="H30" s="13"/>
      <c r="I30" s="13"/>
      <c r="J30" s="8"/>
      <c r="K30" s="8"/>
      <c r="L30" s="8"/>
      <c r="M30" s="8"/>
      <c r="N30" s="10">
        <v>66</v>
      </c>
      <c r="O30" s="9">
        <f t="shared" si="5"/>
        <v>67</v>
      </c>
      <c r="P30" s="2">
        <v>43.68</v>
      </c>
      <c r="Q30" s="13"/>
      <c r="R30" s="13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x14ac:dyDescent="0.3">
      <c r="A31" s="10">
        <v>59</v>
      </c>
      <c r="B31" s="10">
        <f t="shared" si="2"/>
        <v>60</v>
      </c>
      <c r="C31" s="2">
        <v>22.678999999999998</v>
      </c>
      <c r="D31" s="13"/>
      <c r="E31" s="13"/>
      <c r="F31" s="13"/>
      <c r="G31" s="13"/>
      <c r="H31" s="13"/>
      <c r="I31" s="13"/>
      <c r="J31" s="8"/>
      <c r="K31" s="8"/>
      <c r="L31" s="8"/>
      <c r="M31" s="8"/>
      <c r="N31" s="10">
        <v>68</v>
      </c>
      <c r="O31" s="9">
        <f t="shared" si="5"/>
        <v>69</v>
      </c>
      <c r="P31" s="2">
        <v>8.2520000000000007</v>
      </c>
      <c r="Q31" s="13"/>
      <c r="R31" s="13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x14ac:dyDescent="0.3">
      <c r="A32" s="10">
        <v>62</v>
      </c>
      <c r="B32" s="10">
        <f t="shared" si="2"/>
        <v>63</v>
      </c>
      <c r="C32" s="2">
        <v>22.88</v>
      </c>
      <c r="D32" s="13"/>
      <c r="E32" s="13"/>
      <c r="F32" s="13"/>
      <c r="G32" s="13"/>
      <c r="H32" s="13"/>
      <c r="I32" s="13"/>
      <c r="J32" s="8"/>
      <c r="K32" s="8"/>
      <c r="L32" s="8"/>
      <c r="M32" s="8"/>
      <c r="N32" s="10">
        <v>70</v>
      </c>
      <c r="O32" s="9">
        <f t="shared" si="5"/>
        <v>71</v>
      </c>
      <c r="P32" s="2">
        <v>109.387</v>
      </c>
      <c r="Q32" s="13"/>
      <c r="R32" s="13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x14ac:dyDescent="0.3">
      <c r="A33" s="10">
        <v>65</v>
      </c>
      <c r="B33" s="10">
        <f t="shared" si="2"/>
        <v>66</v>
      </c>
      <c r="C33" s="2">
        <v>23.1</v>
      </c>
      <c r="D33" s="13"/>
      <c r="E33" s="13"/>
      <c r="F33" s="13"/>
      <c r="G33" s="13"/>
      <c r="H33" s="13"/>
      <c r="I33" s="13"/>
      <c r="J33" s="8"/>
      <c r="K33" s="8"/>
      <c r="L33" s="8"/>
      <c r="M33" s="8"/>
      <c r="N33" s="10">
        <v>71</v>
      </c>
      <c r="O33" s="9">
        <f t="shared" si="5"/>
        <v>72</v>
      </c>
      <c r="P33" s="2">
        <v>98.444999999999993</v>
      </c>
      <c r="Q33" s="13"/>
      <c r="R33" s="13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3">
      <c r="A34" s="10">
        <v>72</v>
      </c>
      <c r="B34" s="10">
        <f t="shared" si="2"/>
        <v>73</v>
      </c>
      <c r="C34" s="2">
        <v>26.847000000000001</v>
      </c>
      <c r="D34" s="13"/>
      <c r="E34" s="13"/>
      <c r="F34" s="13"/>
      <c r="G34" s="13"/>
      <c r="H34" s="13"/>
      <c r="I34" s="13"/>
      <c r="J34" s="8"/>
      <c r="K34" s="8"/>
      <c r="L34" s="8"/>
      <c r="M34" s="8"/>
      <c r="N34" s="10">
        <v>74</v>
      </c>
      <c r="O34" s="9">
        <f t="shared" si="5"/>
        <v>75</v>
      </c>
      <c r="P34" s="2">
        <v>153.72900000000001</v>
      </c>
      <c r="Q34" s="13"/>
      <c r="R34" s="13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3">
      <c r="A35" s="10">
        <v>73</v>
      </c>
      <c r="B35" s="10">
        <f t="shared" si="2"/>
        <v>74</v>
      </c>
      <c r="C35" s="2">
        <v>27.018999999999998</v>
      </c>
      <c r="D35" s="13"/>
      <c r="E35" s="13"/>
      <c r="F35" s="13"/>
      <c r="G35" s="13"/>
      <c r="H35" s="13"/>
      <c r="I35" s="13"/>
      <c r="J35" s="8"/>
      <c r="K35" s="8"/>
      <c r="L35" s="8"/>
      <c r="M35" s="8"/>
      <c r="N35" s="10">
        <v>78</v>
      </c>
      <c r="O35" s="9">
        <f t="shared" si="5"/>
        <v>79</v>
      </c>
      <c r="P35" s="2">
        <v>156.61600000000001</v>
      </c>
      <c r="Q35" s="13"/>
      <c r="R35" s="1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x14ac:dyDescent="0.3">
      <c r="A36" s="10">
        <v>75</v>
      </c>
      <c r="B36" s="10">
        <f t="shared" si="2"/>
        <v>76</v>
      </c>
      <c r="C36" s="2">
        <v>30.079000000000001</v>
      </c>
      <c r="D36" s="13"/>
      <c r="E36" s="13"/>
      <c r="F36" s="13"/>
      <c r="G36" s="13"/>
      <c r="H36" s="13"/>
      <c r="I36" s="13"/>
      <c r="J36" s="8"/>
      <c r="K36" s="8"/>
      <c r="L36" s="8"/>
      <c r="M36" s="8"/>
      <c r="N36" s="10">
        <v>82</v>
      </c>
      <c r="O36" s="9">
        <f t="shared" si="5"/>
        <v>83</v>
      </c>
      <c r="P36" s="2">
        <v>5.8659999999999997</v>
      </c>
      <c r="Q36" s="13"/>
      <c r="R36" s="13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3">
      <c r="A37" s="10">
        <v>76</v>
      </c>
      <c r="B37" s="10">
        <f t="shared" si="2"/>
        <v>77</v>
      </c>
      <c r="C37" s="2">
        <v>30.119</v>
      </c>
      <c r="D37" s="13"/>
      <c r="E37" s="13"/>
      <c r="F37" s="13"/>
      <c r="G37" s="13"/>
      <c r="H37" s="13"/>
      <c r="I37" s="13"/>
      <c r="J37" s="8"/>
      <c r="K37" s="8"/>
      <c r="L37" s="8"/>
      <c r="M37" s="8"/>
      <c r="N37" s="10">
        <v>86</v>
      </c>
      <c r="O37" s="9">
        <f t="shared" si="5"/>
        <v>87</v>
      </c>
      <c r="P37" s="2">
        <v>132.11500000000001</v>
      </c>
      <c r="Q37" s="13"/>
      <c r="R37" s="13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3">
      <c r="A38" s="10">
        <v>77</v>
      </c>
      <c r="B38" s="10">
        <f t="shared" si="2"/>
        <v>78</v>
      </c>
      <c r="C38" s="2">
        <v>29.855</v>
      </c>
      <c r="D38" s="13"/>
      <c r="E38" s="13"/>
      <c r="F38" s="13"/>
      <c r="G38" s="13"/>
      <c r="H38" s="13"/>
      <c r="I38" s="13"/>
      <c r="J38" s="8"/>
      <c r="K38" s="8"/>
      <c r="L38" s="8"/>
      <c r="M38" s="8"/>
      <c r="N38" s="10">
        <v>88</v>
      </c>
      <c r="O38" s="9">
        <f t="shared" si="5"/>
        <v>89</v>
      </c>
      <c r="P38" s="2">
        <v>166.57599999999999</v>
      </c>
      <c r="Q38" s="13"/>
      <c r="R38" s="1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3">
      <c r="A39" s="10">
        <v>79</v>
      </c>
      <c r="B39" s="10">
        <f t="shared" si="2"/>
        <v>80</v>
      </c>
      <c r="C39" s="2">
        <v>29.465</v>
      </c>
      <c r="D39" s="13"/>
      <c r="E39" s="13"/>
      <c r="F39" s="13"/>
      <c r="G39" s="13"/>
      <c r="H39" s="13"/>
      <c r="I39" s="13"/>
      <c r="J39" s="8"/>
      <c r="K39" s="8"/>
      <c r="L39" s="8"/>
      <c r="M39" s="8"/>
      <c r="N39" s="10">
        <v>92</v>
      </c>
      <c r="O39" s="9">
        <f t="shared" si="5"/>
        <v>93</v>
      </c>
      <c r="P39" s="2">
        <v>-3.9380000000000002</v>
      </c>
      <c r="Q39" s="13"/>
      <c r="R39" s="13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3">
      <c r="A40" s="10">
        <v>80</v>
      </c>
      <c r="B40" s="10">
        <f t="shared" si="2"/>
        <v>81</v>
      </c>
      <c r="C40" s="2">
        <v>28.927</v>
      </c>
      <c r="D40" s="13"/>
      <c r="E40" s="13"/>
      <c r="F40" s="13"/>
      <c r="G40" s="13"/>
      <c r="H40" s="13"/>
      <c r="I40" s="13"/>
      <c r="J40" s="8"/>
      <c r="K40" s="8"/>
      <c r="L40" s="8"/>
      <c r="M40" s="8"/>
      <c r="N40" s="10">
        <v>95</v>
      </c>
      <c r="O40" s="9">
        <f t="shared" si="5"/>
        <v>96</v>
      </c>
      <c r="P40" s="2">
        <v>127.76600000000001</v>
      </c>
      <c r="Q40" s="13"/>
      <c r="R40" s="13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x14ac:dyDescent="0.3">
      <c r="A41" s="10">
        <v>81</v>
      </c>
      <c r="B41" s="10">
        <f t="shared" si="2"/>
        <v>82</v>
      </c>
      <c r="C41" s="2">
        <v>29.896999999999998</v>
      </c>
      <c r="D41" s="13"/>
      <c r="E41" s="13"/>
      <c r="F41" s="13"/>
      <c r="G41" s="13"/>
      <c r="H41" s="13"/>
      <c r="I41" s="13"/>
      <c r="J41" s="8"/>
      <c r="K41" s="8"/>
      <c r="L41" s="8"/>
      <c r="M41" s="8"/>
      <c r="N41" s="10">
        <v>99</v>
      </c>
      <c r="O41" s="9">
        <f t="shared" si="5"/>
        <v>100</v>
      </c>
      <c r="P41" s="2">
        <v>7.6269999999999998</v>
      </c>
      <c r="Q41" s="13"/>
      <c r="R41" s="1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3">
      <c r="A42" s="10">
        <v>85</v>
      </c>
      <c r="B42" s="10">
        <f t="shared" si="2"/>
        <v>86</v>
      </c>
      <c r="C42" s="2">
        <v>21.98</v>
      </c>
      <c r="D42" s="13"/>
      <c r="E42" s="13"/>
      <c r="F42" s="13"/>
      <c r="G42" s="13"/>
      <c r="H42" s="13"/>
      <c r="I42" s="13"/>
      <c r="J42" s="8"/>
      <c r="K42" s="8"/>
      <c r="L42" s="8"/>
      <c r="M42" s="8"/>
      <c r="N42" s="10">
        <v>103</v>
      </c>
      <c r="O42" s="9">
        <f t="shared" si="5"/>
        <v>104</v>
      </c>
      <c r="P42" s="2">
        <v>128.846</v>
      </c>
      <c r="Q42" s="13"/>
      <c r="R42" s="1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3">
      <c r="A43" s="10">
        <v>87</v>
      </c>
      <c r="B43" s="10">
        <f t="shared" si="2"/>
        <v>88</v>
      </c>
      <c r="C43" s="2">
        <v>25.97</v>
      </c>
      <c r="D43" s="13"/>
      <c r="E43" s="13"/>
      <c r="F43" s="13"/>
      <c r="G43" s="13"/>
      <c r="H43" s="13"/>
      <c r="I43" s="13"/>
      <c r="J43" s="8"/>
      <c r="K43" s="8"/>
      <c r="L43" s="8"/>
      <c r="M43" s="8"/>
      <c r="N43" s="10">
        <v>105</v>
      </c>
      <c r="O43" s="9">
        <f t="shared" si="5"/>
        <v>106</v>
      </c>
      <c r="P43" s="2">
        <v>167.70400000000001</v>
      </c>
      <c r="Q43" s="13"/>
      <c r="R43" s="1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3">
      <c r="A44" s="10">
        <v>89</v>
      </c>
      <c r="B44" s="10">
        <f t="shared" si="2"/>
        <v>90</v>
      </c>
      <c r="C44" s="2">
        <v>29.699000000000002</v>
      </c>
      <c r="D44" s="13"/>
      <c r="E44" s="13"/>
      <c r="F44" s="13"/>
      <c r="G44" s="13"/>
      <c r="H44" s="13"/>
      <c r="I44" s="13"/>
      <c r="J44" s="8"/>
      <c r="K44" s="8"/>
      <c r="L44" s="8"/>
      <c r="M44" s="8"/>
      <c r="N44" s="10">
        <v>109</v>
      </c>
      <c r="O44" s="9">
        <f t="shared" si="5"/>
        <v>110</v>
      </c>
      <c r="P44" s="2">
        <v>-9.3190000000000008</v>
      </c>
      <c r="Q44" s="13"/>
      <c r="R44" s="13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x14ac:dyDescent="0.3">
      <c r="A45" s="10">
        <v>90</v>
      </c>
      <c r="B45" s="10">
        <f t="shared" si="2"/>
        <v>91</v>
      </c>
      <c r="C45" s="2">
        <v>30.126000000000001</v>
      </c>
      <c r="D45" s="13"/>
      <c r="E45" s="13"/>
      <c r="F45" s="13"/>
      <c r="G45" s="13"/>
      <c r="H45" s="13"/>
      <c r="I45" s="13"/>
      <c r="J45" s="8"/>
      <c r="K45" s="8"/>
      <c r="L45" s="8"/>
      <c r="M45" s="8"/>
      <c r="N45" s="10">
        <v>112</v>
      </c>
      <c r="O45" s="9">
        <f t="shared" si="5"/>
        <v>113</v>
      </c>
      <c r="P45" s="2">
        <v>126.494</v>
      </c>
      <c r="Q45" s="13"/>
      <c r="R45" s="13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x14ac:dyDescent="0.3">
      <c r="A46" s="10">
        <v>91</v>
      </c>
      <c r="B46" s="10">
        <f t="shared" si="2"/>
        <v>92</v>
      </c>
      <c r="C46" s="2">
        <v>29.948</v>
      </c>
      <c r="D46" s="13"/>
      <c r="E46" s="13"/>
      <c r="F46" s="13"/>
      <c r="G46" s="13"/>
      <c r="H46" s="13"/>
      <c r="I46" s="1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3">
      <c r="A47" s="10">
        <v>96</v>
      </c>
      <c r="B47" s="10">
        <f t="shared" si="2"/>
        <v>97</v>
      </c>
      <c r="C47" s="2">
        <v>27.006</v>
      </c>
      <c r="D47" s="13"/>
      <c r="E47" s="13"/>
      <c r="F47" s="13"/>
      <c r="G47" s="13"/>
      <c r="H47" s="13"/>
      <c r="I47" s="1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3">
      <c r="A48" s="10">
        <v>97</v>
      </c>
      <c r="B48" s="10">
        <f t="shared" si="2"/>
        <v>98</v>
      </c>
      <c r="C48" s="2">
        <v>27.443999999999999</v>
      </c>
      <c r="D48" s="13"/>
      <c r="E48" s="13"/>
      <c r="F48" s="13"/>
      <c r="G48" s="13"/>
      <c r="H48" s="13"/>
      <c r="I48" s="1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3">
      <c r="A49" s="10">
        <v>98</v>
      </c>
      <c r="B49" s="10">
        <f t="shared" si="2"/>
        <v>99</v>
      </c>
      <c r="C49" s="2">
        <v>27.559000000000001</v>
      </c>
      <c r="D49" s="13"/>
      <c r="E49" s="13"/>
      <c r="F49" s="13"/>
      <c r="G49" s="13"/>
      <c r="H49" s="13"/>
      <c r="I49" s="1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x14ac:dyDescent="0.3">
      <c r="A50" s="10">
        <v>102</v>
      </c>
      <c r="B50" s="10">
        <f t="shared" si="2"/>
        <v>103</v>
      </c>
      <c r="C50" s="2">
        <v>22.241</v>
      </c>
      <c r="D50" s="13"/>
      <c r="E50" s="13"/>
      <c r="F50" s="13"/>
      <c r="G50" s="13"/>
      <c r="H50" s="13"/>
      <c r="I50" s="1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x14ac:dyDescent="0.3">
      <c r="A51" s="10">
        <v>104</v>
      </c>
      <c r="B51" s="10">
        <f t="shared" si="2"/>
        <v>105</v>
      </c>
      <c r="C51" s="2">
        <v>26.414000000000001</v>
      </c>
      <c r="D51" s="13"/>
      <c r="E51" s="13"/>
      <c r="F51" s="13"/>
      <c r="G51" s="13"/>
      <c r="H51" s="13"/>
      <c r="I51" s="1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x14ac:dyDescent="0.3">
      <c r="A52" s="10">
        <v>106</v>
      </c>
      <c r="B52" s="10">
        <f t="shared" si="2"/>
        <v>107</v>
      </c>
      <c r="C52" s="2">
        <v>29.806000000000001</v>
      </c>
      <c r="D52" s="13"/>
      <c r="E52" s="13"/>
      <c r="F52" s="13"/>
      <c r="G52" s="13"/>
      <c r="H52" s="13"/>
      <c r="I52" s="1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3">
      <c r="A53" s="10">
        <v>107</v>
      </c>
      <c r="B53" s="10">
        <f t="shared" si="2"/>
        <v>108</v>
      </c>
      <c r="C53" s="2">
        <v>29.611999999999998</v>
      </c>
      <c r="D53" s="13"/>
      <c r="E53" s="13"/>
      <c r="F53" s="13"/>
      <c r="G53" s="13"/>
      <c r="H53" s="13"/>
      <c r="I53" s="1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x14ac:dyDescent="0.3">
      <c r="A54" s="10">
        <v>108</v>
      </c>
      <c r="B54" s="10">
        <f t="shared" si="2"/>
        <v>109</v>
      </c>
      <c r="C54" s="2">
        <v>29.759</v>
      </c>
      <c r="D54" s="13"/>
      <c r="E54" s="13"/>
      <c r="F54" s="13"/>
      <c r="G54" s="13"/>
      <c r="H54" s="13"/>
      <c r="I54" s="1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x14ac:dyDescent="0.3">
      <c r="A55" s="10">
        <v>113</v>
      </c>
      <c r="B55" s="10">
        <f t="shared" si="2"/>
        <v>114</v>
      </c>
      <c r="C55" s="2">
        <v>27.119</v>
      </c>
      <c r="D55" s="13"/>
      <c r="E55" s="13"/>
      <c r="F55" s="13"/>
      <c r="G55" s="13"/>
      <c r="H55" s="13"/>
      <c r="I55" s="1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x14ac:dyDescent="0.3">
      <c r="A56" s="10">
        <v>114</v>
      </c>
      <c r="B56" s="10">
        <f t="shared" si="2"/>
        <v>115</v>
      </c>
      <c r="C56" s="2">
        <v>27.387</v>
      </c>
      <c r="D56" s="13"/>
      <c r="E56" s="13"/>
      <c r="F56" s="13"/>
      <c r="G56" s="13"/>
      <c r="H56" s="13"/>
      <c r="I56" s="1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3">
      <c r="A57" s="10">
        <v>115</v>
      </c>
      <c r="B57" s="10">
        <f t="shared" si="2"/>
        <v>116</v>
      </c>
      <c r="C57" s="2">
        <v>27.428999999999998</v>
      </c>
      <c r="D57" s="13"/>
      <c r="E57" s="13"/>
      <c r="F57" s="13"/>
      <c r="G57" s="13"/>
      <c r="H57" s="13"/>
      <c r="I57" s="1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14" t="s">
        <v>34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x14ac:dyDescent="0.3">
      <c r="A61" s="9" t="s">
        <v>9</v>
      </c>
      <c r="B61" s="9"/>
      <c r="C61" s="17">
        <v>1</v>
      </c>
      <c r="D61" s="17">
        <v>4</v>
      </c>
      <c r="E61" s="17">
        <v>7</v>
      </c>
      <c r="F61" s="17">
        <v>14</v>
      </c>
      <c r="G61" s="17">
        <v>15</v>
      </c>
      <c r="H61" s="17">
        <v>17</v>
      </c>
      <c r="I61" s="17">
        <v>18</v>
      </c>
      <c r="J61" s="17">
        <v>19</v>
      </c>
      <c r="K61" s="17">
        <v>21</v>
      </c>
      <c r="L61" s="17">
        <v>22</v>
      </c>
      <c r="M61" s="17">
        <v>23</v>
      </c>
      <c r="N61" s="17">
        <v>27</v>
      </c>
      <c r="O61" s="17">
        <v>29</v>
      </c>
      <c r="P61" s="17">
        <v>31</v>
      </c>
      <c r="Q61" s="17">
        <v>32</v>
      </c>
      <c r="R61" s="17">
        <v>33</v>
      </c>
      <c r="S61" s="17">
        <v>38</v>
      </c>
      <c r="T61" s="17">
        <v>39</v>
      </c>
      <c r="U61" s="17">
        <v>40</v>
      </c>
      <c r="V61" s="17">
        <v>44</v>
      </c>
      <c r="W61" s="17">
        <v>46</v>
      </c>
      <c r="X61" s="17">
        <v>48</v>
      </c>
      <c r="Y61" s="17">
        <v>49</v>
      </c>
      <c r="Z61" s="17">
        <v>50</v>
      </c>
      <c r="AA61" s="17">
        <v>55</v>
      </c>
      <c r="AB61" s="17">
        <v>56</v>
      </c>
      <c r="AC61" s="17">
        <v>57</v>
      </c>
    </row>
    <row r="62" spans="1:29" x14ac:dyDescent="0.3">
      <c r="A62" s="9"/>
      <c r="B62" s="9" t="s">
        <v>10</v>
      </c>
      <c r="C62" s="17">
        <f>C61+1</f>
        <v>2</v>
      </c>
      <c r="D62" s="17">
        <f t="shared" ref="D62:V62" si="8">D61+1</f>
        <v>5</v>
      </c>
      <c r="E62" s="17">
        <f t="shared" si="8"/>
        <v>8</v>
      </c>
      <c r="F62" s="17">
        <f t="shared" si="8"/>
        <v>15</v>
      </c>
      <c r="G62" s="17">
        <f t="shared" si="8"/>
        <v>16</v>
      </c>
      <c r="H62" s="17">
        <f t="shared" si="8"/>
        <v>18</v>
      </c>
      <c r="I62" s="17">
        <f t="shared" si="8"/>
        <v>19</v>
      </c>
      <c r="J62" s="17">
        <f t="shared" si="8"/>
        <v>20</v>
      </c>
      <c r="K62" s="17">
        <f t="shared" si="8"/>
        <v>22</v>
      </c>
      <c r="L62" s="17">
        <f t="shared" si="8"/>
        <v>23</v>
      </c>
      <c r="M62" s="17">
        <f t="shared" si="8"/>
        <v>24</v>
      </c>
      <c r="N62" s="17">
        <f t="shared" si="8"/>
        <v>28</v>
      </c>
      <c r="O62" s="17">
        <f t="shared" si="8"/>
        <v>30</v>
      </c>
      <c r="P62" s="17">
        <f t="shared" si="8"/>
        <v>32</v>
      </c>
      <c r="Q62" s="17">
        <f t="shared" si="8"/>
        <v>33</v>
      </c>
      <c r="R62" s="17">
        <f t="shared" si="8"/>
        <v>34</v>
      </c>
      <c r="S62" s="17">
        <f t="shared" si="8"/>
        <v>39</v>
      </c>
      <c r="T62" s="17">
        <f t="shared" si="8"/>
        <v>40</v>
      </c>
      <c r="U62" s="17">
        <f t="shared" si="8"/>
        <v>41</v>
      </c>
      <c r="V62" s="17">
        <f t="shared" si="8"/>
        <v>45</v>
      </c>
      <c r="W62" s="17">
        <f>W61+1</f>
        <v>47</v>
      </c>
      <c r="X62" s="17">
        <f t="shared" ref="X62:AC62" si="9">X61+1</f>
        <v>49</v>
      </c>
      <c r="Y62" s="17">
        <f t="shared" si="9"/>
        <v>50</v>
      </c>
      <c r="Z62" s="17">
        <f t="shared" si="9"/>
        <v>51</v>
      </c>
      <c r="AA62" s="17">
        <f t="shared" si="9"/>
        <v>56</v>
      </c>
      <c r="AB62" s="17">
        <f t="shared" si="9"/>
        <v>57</v>
      </c>
      <c r="AC62" s="17">
        <f t="shared" si="9"/>
        <v>58</v>
      </c>
    </row>
    <row r="63" spans="1:29" x14ac:dyDescent="0.3">
      <c r="A63" s="18">
        <v>1</v>
      </c>
      <c r="B63" s="18">
        <f>A63+1</f>
        <v>2</v>
      </c>
      <c r="C63" s="18">
        <v>0</v>
      </c>
      <c r="D63" s="18">
        <v>0.85899999999999999</v>
      </c>
      <c r="E63" s="18">
        <v>0.98199999999999998</v>
      </c>
      <c r="F63" s="18">
        <v>-1.2999999999999999E-2</v>
      </c>
      <c r="G63" s="18">
        <v>0</v>
      </c>
      <c r="H63" s="18">
        <v>0</v>
      </c>
      <c r="I63" s="18">
        <v>1.0999999999999999E-2</v>
      </c>
      <c r="J63" s="18">
        <v>0</v>
      </c>
      <c r="K63" s="18">
        <v>0</v>
      </c>
      <c r="L63" s="18">
        <v>0</v>
      </c>
      <c r="M63" s="18">
        <v>0</v>
      </c>
      <c r="N63" s="18">
        <v>-0.14299999999999999</v>
      </c>
      <c r="O63" s="18">
        <v>-7.2999999999999995E-2</v>
      </c>
      <c r="P63" s="18">
        <v>8.9999999999999993E-3</v>
      </c>
      <c r="Q63" s="18">
        <v>0</v>
      </c>
      <c r="R63" s="18">
        <v>1E-3</v>
      </c>
      <c r="S63" s="18">
        <v>-1E-3</v>
      </c>
      <c r="T63" s="18">
        <v>-1E-3</v>
      </c>
      <c r="U63" s="18">
        <v>0</v>
      </c>
      <c r="V63" s="18">
        <v>5.3999999999999999E-2</v>
      </c>
      <c r="W63" s="18">
        <v>-3.6999999999999998E-2</v>
      </c>
      <c r="X63" s="18">
        <v>5.0000000000000001E-3</v>
      </c>
      <c r="Y63" s="18">
        <v>-1E-3</v>
      </c>
      <c r="Z63" s="18">
        <v>4.0000000000000001E-3</v>
      </c>
      <c r="AA63" s="18">
        <v>1E-3</v>
      </c>
      <c r="AB63" s="18">
        <v>0</v>
      </c>
      <c r="AC63" s="18">
        <v>0</v>
      </c>
    </row>
    <row r="64" spans="1:29" x14ac:dyDescent="0.3">
      <c r="A64" s="18">
        <v>4</v>
      </c>
      <c r="B64" s="18">
        <f t="shared" ref="B64:B89" si="10">A64+1</f>
        <v>5</v>
      </c>
      <c r="C64" s="28">
        <v>0.85899999999999999</v>
      </c>
      <c r="D64" s="18">
        <v>0</v>
      </c>
      <c r="E64" s="18">
        <v>0.626</v>
      </c>
      <c r="F64" s="18">
        <v>-1.0999999999999999E-2</v>
      </c>
      <c r="G64" s="18">
        <v>1.2E-2</v>
      </c>
      <c r="H64" s="18">
        <v>-8.5999999999999993E-2</v>
      </c>
      <c r="I64" s="18">
        <v>1.2E-2</v>
      </c>
      <c r="J64" s="18">
        <v>6.0000000000000001E-3</v>
      </c>
      <c r="K64" s="18">
        <v>8.9999999999999993E-3</v>
      </c>
      <c r="L64" s="18">
        <v>-1.9E-2</v>
      </c>
      <c r="M64" s="18">
        <v>6.0000000000000001E-3</v>
      </c>
      <c r="N64" s="18">
        <v>0.04</v>
      </c>
      <c r="O64" s="18">
        <v>-9.6000000000000002E-2</v>
      </c>
      <c r="P64" s="18">
        <v>1.0999999999999999E-2</v>
      </c>
      <c r="Q64" s="18">
        <v>0</v>
      </c>
      <c r="R64" s="18">
        <v>3.0000000000000001E-3</v>
      </c>
      <c r="S64" s="18">
        <v>0</v>
      </c>
      <c r="T64" s="18">
        <v>-1E-3</v>
      </c>
      <c r="U64" s="18">
        <v>0</v>
      </c>
      <c r="V64" s="18">
        <v>0.03</v>
      </c>
      <c r="W64" s="18">
        <v>-2.3E-2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</row>
    <row r="65" spans="1:29" x14ac:dyDescent="0.3">
      <c r="A65" s="18">
        <v>7</v>
      </c>
      <c r="B65" s="18">
        <f t="shared" si="10"/>
        <v>8</v>
      </c>
      <c r="C65" s="28">
        <v>0.98199999999999998</v>
      </c>
      <c r="D65" s="30">
        <v>0.626</v>
      </c>
      <c r="E65" s="18">
        <v>0</v>
      </c>
      <c r="F65" s="18">
        <v>0</v>
      </c>
      <c r="G65" s="18">
        <v>-3.0000000000000001E-3</v>
      </c>
      <c r="H65" s="18">
        <v>-8.8999999999999996E-2</v>
      </c>
      <c r="I65" s="18">
        <v>1.6E-2</v>
      </c>
      <c r="J65" s="18">
        <v>6.0000000000000001E-3</v>
      </c>
      <c r="K65" s="18">
        <v>1.0999999999999999E-2</v>
      </c>
      <c r="L65" s="18">
        <v>-1.4E-2</v>
      </c>
      <c r="M65" s="18">
        <v>2E-3</v>
      </c>
      <c r="N65" s="18">
        <v>4.0000000000000001E-3</v>
      </c>
      <c r="O65" s="18">
        <v>-6.3E-2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-0.33300000000000002</v>
      </c>
      <c r="W65" s="18">
        <v>0.03</v>
      </c>
      <c r="X65" s="18">
        <v>1E-3</v>
      </c>
      <c r="Y65" s="18">
        <v>-2E-3</v>
      </c>
      <c r="Z65" s="18">
        <v>0</v>
      </c>
      <c r="AA65" s="18">
        <v>1E-3</v>
      </c>
      <c r="AB65" s="18">
        <v>0</v>
      </c>
      <c r="AC65" s="18">
        <v>0</v>
      </c>
    </row>
    <row r="66" spans="1:29" x14ac:dyDescent="0.3">
      <c r="A66" s="18">
        <v>14</v>
      </c>
      <c r="B66" s="18">
        <f t="shared" si="10"/>
        <v>15</v>
      </c>
      <c r="C66" s="18">
        <v>-1.2999999999999999E-2</v>
      </c>
      <c r="D66" s="18">
        <v>-1.0999999999999999E-2</v>
      </c>
      <c r="E66" s="18">
        <v>0</v>
      </c>
      <c r="F66" s="18">
        <v>0</v>
      </c>
      <c r="G66" s="18">
        <v>-8.5839999999999996</v>
      </c>
      <c r="H66" s="18">
        <v>-0.40500000000000003</v>
      </c>
      <c r="I66" s="18">
        <v>-4.9000000000000002E-2</v>
      </c>
      <c r="J66" s="18">
        <v>1.2609999999999999</v>
      </c>
      <c r="K66" s="18">
        <v>-0.372</v>
      </c>
      <c r="L66" s="18">
        <v>-0.26800000000000002</v>
      </c>
      <c r="M66" s="18">
        <v>0.27500000000000002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</row>
    <row r="67" spans="1:29" x14ac:dyDescent="0.3">
      <c r="A67" s="18">
        <v>15</v>
      </c>
      <c r="B67" s="18">
        <f t="shared" si="10"/>
        <v>16</v>
      </c>
      <c r="C67" s="18">
        <v>0</v>
      </c>
      <c r="D67" s="18">
        <v>1.2E-2</v>
      </c>
      <c r="E67" s="18">
        <v>-3.0000000000000001E-3</v>
      </c>
      <c r="F67" s="21">
        <v>-8.5839999999999996</v>
      </c>
      <c r="G67" s="18">
        <v>0</v>
      </c>
      <c r="H67" s="18">
        <v>-0.3</v>
      </c>
      <c r="I67" s="18">
        <v>-0.32300000000000001</v>
      </c>
      <c r="J67" s="18">
        <v>0.45400000000000001</v>
      </c>
      <c r="K67" s="18">
        <v>7.1999999999999995E-2</v>
      </c>
      <c r="L67" s="18">
        <v>-0.24399999999999999</v>
      </c>
      <c r="M67" s="18">
        <v>7.9000000000000001E-2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</row>
    <row r="68" spans="1:29" x14ac:dyDescent="0.3">
      <c r="A68" s="18">
        <v>17</v>
      </c>
      <c r="B68" s="18">
        <f t="shared" si="10"/>
        <v>18</v>
      </c>
      <c r="C68" s="18">
        <v>0</v>
      </c>
      <c r="D68" s="18">
        <v>-8.5999999999999993E-2</v>
      </c>
      <c r="E68" s="18">
        <v>-8.8999999999999996E-2</v>
      </c>
      <c r="F68" s="34">
        <v>-0.40500000000000003</v>
      </c>
      <c r="G68" s="34">
        <v>-0.3</v>
      </c>
      <c r="H68" s="18">
        <v>0</v>
      </c>
      <c r="I68" s="18">
        <v>-12.428000000000001</v>
      </c>
      <c r="J68" s="18">
        <v>-13.42</v>
      </c>
      <c r="K68" s="18">
        <v>6.9000000000000006E-2</v>
      </c>
      <c r="L68" s="18">
        <v>-0.16</v>
      </c>
      <c r="M68" s="18">
        <v>-0.221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</row>
    <row r="69" spans="1:29" x14ac:dyDescent="0.3">
      <c r="A69" s="18">
        <v>18</v>
      </c>
      <c r="B69" s="18">
        <f t="shared" si="10"/>
        <v>19</v>
      </c>
      <c r="C69" s="18">
        <v>1.0999999999999999E-2</v>
      </c>
      <c r="D69" s="18">
        <v>1.2E-2</v>
      </c>
      <c r="E69" s="18">
        <v>1.6E-2</v>
      </c>
      <c r="F69" s="34">
        <v>-4.9000000000000002E-2</v>
      </c>
      <c r="G69" s="34">
        <v>-0.32300000000000001</v>
      </c>
      <c r="H69" s="23">
        <v>-12.428000000000001</v>
      </c>
      <c r="I69" s="18">
        <v>0</v>
      </c>
      <c r="J69" s="18">
        <v>-12.438000000000001</v>
      </c>
      <c r="K69" s="18">
        <v>3.181</v>
      </c>
      <c r="L69" s="18">
        <v>-0.111</v>
      </c>
      <c r="M69" s="18">
        <v>-0.02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</row>
    <row r="70" spans="1:29" x14ac:dyDescent="0.3">
      <c r="A70" s="18">
        <v>19</v>
      </c>
      <c r="B70" s="18">
        <f t="shared" si="10"/>
        <v>20</v>
      </c>
      <c r="C70" s="18">
        <v>0</v>
      </c>
      <c r="D70" s="18">
        <v>6.0000000000000001E-3</v>
      </c>
      <c r="E70" s="18">
        <v>6.0000000000000001E-3</v>
      </c>
      <c r="F70" s="34">
        <v>1.2609999999999999</v>
      </c>
      <c r="G70" s="34">
        <v>0.45400000000000001</v>
      </c>
      <c r="H70" s="23">
        <v>-13.42</v>
      </c>
      <c r="I70" s="23">
        <v>-12.438000000000001</v>
      </c>
      <c r="J70" s="18">
        <v>0</v>
      </c>
      <c r="K70" s="18">
        <v>-0.19400000000000001</v>
      </c>
      <c r="L70" s="18">
        <v>-0.20399999999999999</v>
      </c>
      <c r="M70" s="18">
        <v>-0.187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</row>
    <row r="71" spans="1:29" x14ac:dyDescent="0.3">
      <c r="A71" s="18">
        <v>21</v>
      </c>
      <c r="B71" s="18">
        <f t="shared" si="10"/>
        <v>22</v>
      </c>
      <c r="C71" s="18">
        <v>0</v>
      </c>
      <c r="D71" s="18">
        <v>8.9999999999999993E-3</v>
      </c>
      <c r="E71" s="18">
        <v>1.0999999999999999E-2</v>
      </c>
      <c r="F71" s="34">
        <v>-0.372</v>
      </c>
      <c r="G71" s="34">
        <v>7.1999999999999995E-2</v>
      </c>
      <c r="H71" s="34">
        <v>6.9000000000000006E-2</v>
      </c>
      <c r="I71" s="34">
        <v>3.181</v>
      </c>
      <c r="J71" s="34">
        <v>-0.19400000000000001</v>
      </c>
      <c r="K71" s="18">
        <v>0</v>
      </c>
      <c r="L71" s="18">
        <v>-13.198</v>
      </c>
      <c r="M71" s="18">
        <v>-11.962999999999999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</row>
    <row r="72" spans="1:29" x14ac:dyDescent="0.3">
      <c r="A72" s="18">
        <v>22</v>
      </c>
      <c r="B72" s="18">
        <f t="shared" si="10"/>
        <v>23</v>
      </c>
      <c r="C72" s="18">
        <v>0</v>
      </c>
      <c r="D72" s="18">
        <v>-1.9E-2</v>
      </c>
      <c r="E72" s="18">
        <v>-1.4E-2</v>
      </c>
      <c r="F72" s="34">
        <v>-0.26800000000000002</v>
      </c>
      <c r="G72" s="34">
        <v>-0.24399999999999999</v>
      </c>
      <c r="H72" s="34">
        <v>-0.16</v>
      </c>
      <c r="I72" s="34">
        <v>-0.111</v>
      </c>
      <c r="J72" s="34">
        <v>-0.20399999999999999</v>
      </c>
      <c r="K72" s="23">
        <v>-13.198</v>
      </c>
      <c r="L72" s="18">
        <v>0</v>
      </c>
      <c r="M72" s="18">
        <v>-13.766999999999999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</row>
    <row r="73" spans="1:29" x14ac:dyDescent="0.3">
      <c r="A73" s="18">
        <v>23</v>
      </c>
      <c r="B73" s="18">
        <f t="shared" si="10"/>
        <v>24</v>
      </c>
      <c r="C73" s="18">
        <v>0</v>
      </c>
      <c r="D73" s="18">
        <v>6.0000000000000001E-3</v>
      </c>
      <c r="E73" s="18">
        <v>2E-3</v>
      </c>
      <c r="F73" s="34">
        <v>0.27500000000000002</v>
      </c>
      <c r="G73" s="34">
        <v>7.9000000000000001E-2</v>
      </c>
      <c r="H73" s="34">
        <v>-0.221</v>
      </c>
      <c r="I73" s="34">
        <v>-0.02</v>
      </c>
      <c r="J73" s="34">
        <v>-0.187</v>
      </c>
      <c r="K73" s="23">
        <v>-11.962999999999999</v>
      </c>
      <c r="L73" s="23">
        <v>-13.766999999999999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</row>
    <row r="74" spans="1:29" x14ac:dyDescent="0.3">
      <c r="A74" s="18">
        <v>27</v>
      </c>
      <c r="B74" s="18">
        <f t="shared" si="10"/>
        <v>28</v>
      </c>
      <c r="C74" s="18">
        <v>-0.14299999999999999</v>
      </c>
      <c r="D74" s="18">
        <v>0.04</v>
      </c>
      <c r="E74" s="18">
        <v>4.0000000000000001E-3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4.1219999999999999</v>
      </c>
      <c r="P74" s="18">
        <v>-0.373</v>
      </c>
      <c r="Q74" s="18">
        <v>-0.21</v>
      </c>
      <c r="R74" s="18">
        <v>-0.221</v>
      </c>
      <c r="S74" s="18">
        <v>2E-3</v>
      </c>
      <c r="T74" s="18">
        <v>-2.7E-2</v>
      </c>
      <c r="U74" s="18">
        <v>-8.9999999999999993E-3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</row>
    <row r="75" spans="1:29" x14ac:dyDescent="0.3">
      <c r="A75" s="18">
        <v>29</v>
      </c>
      <c r="B75" s="18">
        <f t="shared" si="10"/>
        <v>30</v>
      </c>
      <c r="C75" s="18">
        <v>-7.2999999999999995E-2</v>
      </c>
      <c r="D75" s="18">
        <v>-9.6000000000000002E-2</v>
      </c>
      <c r="E75" s="18">
        <v>-6.3E-2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27">
        <v>4.1219999999999999</v>
      </c>
      <c r="O75" s="18">
        <v>0</v>
      </c>
      <c r="P75" s="18">
        <v>2.7069999999999999</v>
      </c>
      <c r="Q75" s="18">
        <v>13.659000000000001</v>
      </c>
      <c r="R75" s="18">
        <v>5.1059999999999999</v>
      </c>
      <c r="S75" s="18">
        <v>0.10199999999999999</v>
      </c>
      <c r="T75" s="18">
        <v>6.7000000000000004E-2</v>
      </c>
      <c r="U75" s="18">
        <v>0.14599999999999999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</row>
    <row r="76" spans="1:29" x14ac:dyDescent="0.3">
      <c r="A76" s="18">
        <v>31</v>
      </c>
      <c r="B76" s="18">
        <f t="shared" si="10"/>
        <v>32</v>
      </c>
      <c r="C76" s="18">
        <v>8.9999999999999993E-3</v>
      </c>
      <c r="D76" s="18">
        <v>1.0999999999999999E-2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36">
        <v>-0.373</v>
      </c>
      <c r="O76" s="24">
        <v>2.7069999999999999</v>
      </c>
      <c r="P76" s="18">
        <v>0</v>
      </c>
      <c r="Q76" s="18">
        <v>-13.074</v>
      </c>
      <c r="R76" s="18">
        <v>-14.266999999999999</v>
      </c>
      <c r="S76" s="18">
        <v>-3.1E-2</v>
      </c>
      <c r="T76" s="18">
        <v>-1.6E-2</v>
      </c>
      <c r="U76" s="18">
        <v>-3.0000000000000001E-3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</row>
    <row r="77" spans="1:29" x14ac:dyDescent="0.3">
      <c r="A77" s="18">
        <v>32</v>
      </c>
      <c r="B77" s="18">
        <f t="shared" si="10"/>
        <v>33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36">
        <v>-0.21</v>
      </c>
      <c r="O77" s="24">
        <v>13.659000000000001</v>
      </c>
      <c r="P77" s="23">
        <v>-13.074</v>
      </c>
      <c r="Q77" s="18">
        <v>0</v>
      </c>
      <c r="R77" s="18">
        <v>-11.518000000000001</v>
      </c>
      <c r="S77" s="18">
        <v>-8.0000000000000002E-3</v>
      </c>
      <c r="T77" s="18">
        <v>-7.0000000000000001E-3</v>
      </c>
      <c r="U77" s="18">
        <v>2E-3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</row>
    <row r="78" spans="1:29" x14ac:dyDescent="0.3">
      <c r="A78" s="18">
        <v>33</v>
      </c>
      <c r="B78" s="18">
        <f t="shared" si="10"/>
        <v>34</v>
      </c>
      <c r="C78" s="18">
        <v>1E-3</v>
      </c>
      <c r="D78" s="18">
        <v>3.0000000000000001E-3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36">
        <v>-0.221</v>
      </c>
      <c r="O78" s="24">
        <v>5.1059999999999999</v>
      </c>
      <c r="P78" s="23">
        <v>-14.266999999999999</v>
      </c>
      <c r="Q78" s="23">
        <v>-11.518000000000001</v>
      </c>
      <c r="R78" s="18">
        <v>0</v>
      </c>
      <c r="S78" s="18">
        <v>5.8000000000000003E-2</v>
      </c>
      <c r="T78" s="18">
        <v>0.10100000000000001</v>
      </c>
      <c r="U78" s="18">
        <v>1.4E-2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</row>
    <row r="79" spans="1:29" x14ac:dyDescent="0.3">
      <c r="A79" s="18">
        <v>38</v>
      </c>
      <c r="B79" s="18">
        <f t="shared" si="10"/>
        <v>39</v>
      </c>
      <c r="C79" s="18">
        <v>-1E-3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2E-3</v>
      </c>
      <c r="O79" s="18">
        <v>0.10199999999999999</v>
      </c>
      <c r="P79" s="18">
        <v>-3.1E-2</v>
      </c>
      <c r="Q79" s="18">
        <v>-8.0000000000000002E-3</v>
      </c>
      <c r="R79" s="18">
        <v>5.8000000000000003E-2</v>
      </c>
      <c r="S79" s="18">
        <v>0</v>
      </c>
      <c r="T79" s="18">
        <v>-10.486000000000001</v>
      </c>
      <c r="U79" s="18">
        <v>-10.276999999999999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</row>
    <row r="80" spans="1:29" x14ac:dyDescent="0.3">
      <c r="A80" s="18">
        <v>39</v>
      </c>
      <c r="B80" s="18">
        <f t="shared" si="10"/>
        <v>40</v>
      </c>
      <c r="C80" s="18">
        <v>-1E-3</v>
      </c>
      <c r="D80" s="18">
        <v>-1E-3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-2.7E-2</v>
      </c>
      <c r="O80" s="18">
        <v>6.7000000000000004E-2</v>
      </c>
      <c r="P80" s="18">
        <v>-1.6E-2</v>
      </c>
      <c r="Q80" s="18">
        <v>-7.0000000000000001E-3</v>
      </c>
      <c r="R80" s="18">
        <v>0.10100000000000001</v>
      </c>
      <c r="S80" s="23">
        <v>-10.486000000000001</v>
      </c>
      <c r="T80" s="18">
        <v>0</v>
      </c>
      <c r="U80" s="18">
        <v>-10.706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</row>
    <row r="81" spans="1:29" x14ac:dyDescent="0.3">
      <c r="A81" s="18">
        <v>40</v>
      </c>
      <c r="B81" s="18">
        <f t="shared" si="10"/>
        <v>41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-8.9999999999999993E-3</v>
      </c>
      <c r="O81" s="18">
        <v>0.14599999999999999</v>
      </c>
      <c r="P81" s="18">
        <v>-3.0000000000000001E-3</v>
      </c>
      <c r="Q81" s="18">
        <v>2E-3</v>
      </c>
      <c r="R81" s="18">
        <v>1.4E-2</v>
      </c>
      <c r="S81" s="23">
        <v>-10.276999999999999</v>
      </c>
      <c r="T81" s="23">
        <v>-10.706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</row>
    <row r="82" spans="1:29" x14ac:dyDescent="0.3">
      <c r="A82" s="18">
        <v>44</v>
      </c>
      <c r="B82" s="18">
        <f t="shared" si="10"/>
        <v>45</v>
      </c>
      <c r="C82" s="18">
        <v>5.3999999999999999E-2</v>
      </c>
      <c r="D82" s="18">
        <v>0.03</v>
      </c>
      <c r="E82" s="18">
        <v>-0.33300000000000002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8.9469999999999992</v>
      </c>
      <c r="X82" s="18">
        <v>-0.41</v>
      </c>
      <c r="Y82" s="18">
        <v>-0.152</v>
      </c>
      <c r="Z82" s="18">
        <v>-0.191</v>
      </c>
      <c r="AA82" s="18">
        <v>-1.4999999999999999E-2</v>
      </c>
      <c r="AB82" s="18">
        <v>-8.0000000000000002E-3</v>
      </c>
      <c r="AC82" s="18">
        <v>-1.6E-2</v>
      </c>
    </row>
    <row r="83" spans="1:29" x14ac:dyDescent="0.3">
      <c r="A83" s="18">
        <v>46</v>
      </c>
      <c r="B83" s="18">
        <f t="shared" si="10"/>
        <v>47</v>
      </c>
      <c r="C83" s="18">
        <v>-3.6999999999999998E-2</v>
      </c>
      <c r="D83" s="18">
        <v>-2.3E-2</v>
      </c>
      <c r="E83" s="18">
        <v>0.03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27">
        <v>8.9469999999999992</v>
      </c>
      <c r="W83" s="18">
        <v>0</v>
      </c>
      <c r="X83" s="18">
        <v>2.9990000000000001</v>
      </c>
      <c r="Y83" s="18">
        <v>13.736000000000001</v>
      </c>
      <c r="Z83" s="18">
        <v>4.9930000000000003</v>
      </c>
      <c r="AA83" s="18">
        <v>9.2999999999999999E-2</v>
      </c>
      <c r="AB83" s="18">
        <v>8.4000000000000005E-2</v>
      </c>
      <c r="AC83" s="18">
        <v>1.9E-2</v>
      </c>
    </row>
    <row r="84" spans="1:29" x14ac:dyDescent="0.3">
      <c r="A84" s="18">
        <v>48</v>
      </c>
      <c r="B84" s="18">
        <f t="shared" si="10"/>
        <v>49</v>
      </c>
      <c r="C84" s="18">
        <v>5.0000000000000001E-3</v>
      </c>
      <c r="D84" s="18">
        <v>0</v>
      </c>
      <c r="E84" s="18">
        <v>1E-3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36">
        <v>-0.41</v>
      </c>
      <c r="W84" s="24">
        <v>2.9990000000000001</v>
      </c>
      <c r="X84" s="18">
        <v>0</v>
      </c>
      <c r="Y84" s="18">
        <v>-13.04</v>
      </c>
      <c r="Z84" s="18">
        <v>-13.843999999999999</v>
      </c>
      <c r="AA84" s="18">
        <v>2.4E-2</v>
      </c>
      <c r="AB84" s="18">
        <v>0</v>
      </c>
      <c r="AC84" s="18">
        <v>-1E-3</v>
      </c>
    </row>
    <row r="85" spans="1:29" x14ac:dyDescent="0.3">
      <c r="A85" s="18">
        <v>49</v>
      </c>
      <c r="B85" s="18">
        <f t="shared" si="10"/>
        <v>50</v>
      </c>
      <c r="C85" s="18">
        <v>-1E-3</v>
      </c>
      <c r="D85" s="18">
        <v>0</v>
      </c>
      <c r="E85" s="18">
        <v>-2E-3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36">
        <v>-0.152</v>
      </c>
      <c r="W85" s="24">
        <v>13.736000000000001</v>
      </c>
      <c r="X85" s="23">
        <v>-13.04</v>
      </c>
      <c r="Y85" s="18">
        <v>0</v>
      </c>
      <c r="Z85" s="18">
        <v>-12.601000000000001</v>
      </c>
      <c r="AA85" s="18">
        <v>-2.3E-2</v>
      </c>
      <c r="AB85" s="18">
        <v>-1.4999999999999999E-2</v>
      </c>
      <c r="AC85" s="18">
        <v>8.0000000000000002E-3</v>
      </c>
    </row>
    <row r="86" spans="1:29" x14ac:dyDescent="0.3">
      <c r="A86" s="18">
        <v>50</v>
      </c>
      <c r="B86" s="18">
        <f t="shared" si="10"/>
        <v>51</v>
      </c>
      <c r="C86" s="18">
        <v>4.0000000000000001E-3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36">
        <v>-0.191</v>
      </c>
      <c r="W86" s="24">
        <v>4.9930000000000003</v>
      </c>
      <c r="X86" s="23">
        <v>-13.843999999999999</v>
      </c>
      <c r="Y86" s="23">
        <v>-12.601000000000001</v>
      </c>
      <c r="Z86" s="18">
        <v>0</v>
      </c>
      <c r="AA86" s="18">
        <v>8.6999999999999994E-2</v>
      </c>
      <c r="AB86" s="18">
        <v>2E-3</v>
      </c>
      <c r="AC86" s="18">
        <v>-8.9999999999999993E-3</v>
      </c>
    </row>
    <row r="87" spans="1:29" x14ac:dyDescent="0.3">
      <c r="A87" s="18">
        <v>55</v>
      </c>
      <c r="B87" s="18">
        <f t="shared" si="10"/>
        <v>56</v>
      </c>
      <c r="C87" s="18">
        <v>1E-3</v>
      </c>
      <c r="D87" s="18">
        <v>0</v>
      </c>
      <c r="E87" s="18">
        <v>1E-3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-1.4999999999999999E-2</v>
      </c>
      <c r="W87" s="18">
        <v>9.2999999999999999E-2</v>
      </c>
      <c r="X87" s="18">
        <v>2.4E-2</v>
      </c>
      <c r="Y87" s="18">
        <v>-2.3E-2</v>
      </c>
      <c r="Z87" s="18">
        <v>8.6999999999999994E-2</v>
      </c>
      <c r="AA87" s="18">
        <v>0</v>
      </c>
      <c r="AB87" s="18">
        <v>-11.052</v>
      </c>
      <c r="AC87" s="18">
        <v>-10.701000000000001</v>
      </c>
    </row>
    <row r="88" spans="1:29" x14ac:dyDescent="0.3">
      <c r="A88" s="18">
        <v>56</v>
      </c>
      <c r="B88" s="18">
        <f t="shared" si="10"/>
        <v>57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-8.0000000000000002E-3</v>
      </c>
      <c r="W88" s="18">
        <v>8.4000000000000005E-2</v>
      </c>
      <c r="X88" s="18">
        <v>0</v>
      </c>
      <c r="Y88" s="18">
        <v>-1.4999999999999999E-2</v>
      </c>
      <c r="Z88" s="18">
        <v>2E-3</v>
      </c>
      <c r="AA88" s="23">
        <v>-11.052</v>
      </c>
      <c r="AB88" s="18">
        <v>0</v>
      </c>
      <c r="AC88" s="18">
        <v>-10.462999999999999</v>
      </c>
    </row>
    <row r="89" spans="1:29" x14ac:dyDescent="0.3">
      <c r="A89" s="18">
        <v>57</v>
      </c>
      <c r="B89" s="18">
        <f t="shared" si="10"/>
        <v>58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-1.6E-2</v>
      </c>
      <c r="W89" s="18">
        <v>1.9E-2</v>
      </c>
      <c r="X89" s="18">
        <v>-1E-3</v>
      </c>
      <c r="Y89" s="18">
        <v>8.0000000000000002E-3</v>
      </c>
      <c r="Z89" s="18">
        <v>-8.9999999999999993E-3</v>
      </c>
      <c r="AA89" s="23">
        <v>-10.701000000000001</v>
      </c>
      <c r="AB89" s="23">
        <v>-10.462999999999999</v>
      </c>
      <c r="AC89" s="18">
        <v>0</v>
      </c>
    </row>
    <row r="90" spans="1:29" x14ac:dyDescent="0.3">
      <c r="B90" s="12"/>
    </row>
    <row r="91" spans="1:29" x14ac:dyDescent="0.3">
      <c r="A91" s="53" t="s">
        <v>91</v>
      </c>
      <c r="B91" s="4">
        <f>MAX(ABS(MIN(C66:E89,F74:M89,N79:R89,S82:U89,V87:Z89)),MAX(C66:E89,F74:M89,N79:R89,S82:U89,V87:Z89))</f>
        <v>0.33300000000000002</v>
      </c>
    </row>
    <row r="92" spans="1:29" x14ac:dyDescent="0.3">
      <c r="K92" s="15" t="s">
        <v>35</v>
      </c>
    </row>
    <row r="94" spans="1:29" x14ac:dyDescent="0.3">
      <c r="A94" s="1" t="s">
        <v>9</v>
      </c>
      <c r="B94" s="10"/>
      <c r="C94" s="1">
        <v>59</v>
      </c>
      <c r="D94" s="1">
        <v>62</v>
      </c>
      <c r="E94" s="1">
        <v>65</v>
      </c>
      <c r="F94" s="1">
        <v>72</v>
      </c>
      <c r="G94" s="1">
        <v>73</v>
      </c>
      <c r="H94" s="1">
        <v>75</v>
      </c>
      <c r="I94" s="1">
        <v>76</v>
      </c>
      <c r="J94" s="1">
        <v>77</v>
      </c>
      <c r="K94" s="1">
        <v>79</v>
      </c>
      <c r="L94" s="1">
        <v>80</v>
      </c>
      <c r="M94" s="1">
        <v>81</v>
      </c>
      <c r="N94" s="1">
        <v>85</v>
      </c>
      <c r="O94" s="1">
        <v>87</v>
      </c>
      <c r="P94" s="1">
        <v>89</v>
      </c>
      <c r="Q94" s="1">
        <v>90</v>
      </c>
      <c r="R94" s="1">
        <v>91</v>
      </c>
      <c r="S94" s="1">
        <v>96</v>
      </c>
      <c r="T94" s="1">
        <v>97</v>
      </c>
      <c r="U94" s="1">
        <v>98</v>
      </c>
      <c r="V94" s="1">
        <v>102</v>
      </c>
      <c r="W94" s="1">
        <v>104</v>
      </c>
      <c r="X94" s="1">
        <v>106</v>
      </c>
      <c r="Y94" s="1">
        <v>107</v>
      </c>
      <c r="Z94" s="1">
        <v>108</v>
      </c>
      <c r="AA94" s="1">
        <v>113</v>
      </c>
      <c r="AB94" s="1">
        <v>114</v>
      </c>
      <c r="AC94" s="1">
        <v>115</v>
      </c>
    </row>
    <row r="95" spans="1:29" x14ac:dyDescent="0.3">
      <c r="A95" s="1"/>
      <c r="B95" s="10" t="s">
        <v>36</v>
      </c>
      <c r="C95" s="1">
        <f>C94+1</f>
        <v>60</v>
      </c>
      <c r="D95" s="1">
        <f>D94+1</f>
        <v>63</v>
      </c>
      <c r="E95" s="1">
        <f t="shared" ref="E95:AC95" si="11">E94+1</f>
        <v>66</v>
      </c>
      <c r="F95" s="1">
        <f t="shared" si="11"/>
        <v>73</v>
      </c>
      <c r="G95" s="1">
        <f t="shared" si="11"/>
        <v>74</v>
      </c>
      <c r="H95" s="1">
        <f t="shared" si="11"/>
        <v>76</v>
      </c>
      <c r="I95" s="1">
        <f t="shared" si="11"/>
        <v>77</v>
      </c>
      <c r="J95" s="1">
        <f t="shared" si="11"/>
        <v>78</v>
      </c>
      <c r="K95" s="1">
        <f t="shared" si="11"/>
        <v>80</v>
      </c>
      <c r="L95" s="1">
        <f t="shared" si="11"/>
        <v>81</v>
      </c>
      <c r="M95" s="1">
        <f t="shared" si="11"/>
        <v>82</v>
      </c>
      <c r="N95" s="1">
        <f t="shared" si="11"/>
        <v>86</v>
      </c>
      <c r="O95" s="1">
        <f t="shared" si="11"/>
        <v>88</v>
      </c>
      <c r="P95" s="1">
        <f t="shared" si="11"/>
        <v>90</v>
      </c>
      <c r="Q95" s="1">
        <f t="shared" si="11"/>
        <v>91</v>
      </c>
      <c r="R95" s="1">
        <f t="shared" si="11"/>
        <v>92</v>
      </c>
      <c r="S95" s="1">
        <f t="shared" si="11"/>
        <v>97</v>
      </c>
      <c r="T95" s="1">
        <f t="shared" si="11"/>
        <v>98</v>
      </c>
      <c r="U95" s="1">
        <f t="shared" si="11"/>
        <v>99</v>
      </c>
      <c r="V95" s="1">
        <f t="shared" si="11"/>
        <v>103</v>
      </c>
      <c r="W95" s="1">
        <f t="shared" si="11"/>
        <v>105</v>
      </c>
      <c r="X95" s="1">
        <f t="shared" si="11"/>
        <v>107</v>
      </c>
      <c r="Y95" s="1">
        <f t="shared" si="11"/>
        <v>108</v>
      </c>
      <c r="Z95" s="1">
        <f t="shared" si="11"/>
        <v>109</v>
      </c>
      <c r="AA95" s="1">
        <f t="shared" si="11"/>
        <v>114</v>
      </c>
      <c r="AB95" s="1">
        <f t="shared" si="11"/>
        <v>115</v>
      </c>
      <c r="AC95" s="1">
        <f t="shared" si="11"/>
        <v>116</v>
      </c>
    </row>
    <row r="96" spans="1:29" x14ac:dyDescent="0.3">
      <c r="A96" s="1">
        <v>59</v>
      </c>
      <c r="B96" s="10">
        <f t="shared" ref="B96:B122" si="12">A96+1</f>
        <v>60</v>
      </c>
      <c r="C96" s="1">
        <v>0</v>
      </c>
      <c r="D96" s="1">
        <v>0.871</v>
      </c>
      <c r="E96" s="1">
        <v>0.94399999999999995</v>
      </c>
      <c r="F96" s="1">
        <v>-1.4E-2</v>
      </c>
      <c r="G96" s="1">
        <v>0</v>
      </c>
      <c r="H96" s="1">
        <v>0</v>
      </c>
      <c r="I96" s="1">
        <v>1.2E-2</v>
      </c>
      <c r="J96" s="1">
        <v>0</v>
      </c>
      <c r="K96" s="1">
        <v>0</v>
      </c>
      <c r="L96" s="1">
        <v>0</v>
      </c>
      <c r="M96" s="1">
        <v>0</v>
      </c>
      <c r="N96" s="1">
        <v>-0.19900000000000001</v>
      </c>
      <c r="O96" s="1">
        <v>7.0000000000000007E-2</v>
      </c>
      <c r="P96" s="1">
        <v>2E-3</v>
      </c>
      <c r="Q96" s="1">
        <v>1E-3</v>
      </c>
      <c r="R96" s="1">
        <v>-1.6E-2</v>
      </c>
      <c r="S96" s="1">
        <v>0</v>
      </c>
      <c r="T96" s="1">
        <v>-1E-3</v>
      </c>
      <c r="U96" s="1">
        <v>0</v>
      </c>
      <c r="V96" s="1">
        <v>5.8000000000000003E-2</v>
      </c>
      <c r="W96" s="1">
        <v>-6.4000000000000001E-2</v>
      </c>
      <c r="X96" s="1">
        <v>0.01</v>
      </c>
      <c r="Y96" s="1">
        <v>-1E-3</v>
      </c>
      <c r="Z96" s="1">
        <v>1E-3</v>
      </c>
      <c r="AA96" s="1">
        <v>0</v>
      </c>
      <c r="AB96" s="1">
        <v>0</v>
      </c>
      <c r="AC96" s="1">
        <v>0</v>
      </c>
    </row>
    <row r="97" spans="1:29" x14ac:dyDescent="0.3">
      <c r="A97" s="1">
        <v>62</v>
      </c>
      <c r="B97" s="10">
        <f t="shared" si="12"/>
        <v>63</v>
      </c>
      <c r="C97" s="29">
        <v>0.871</v>
      </c>
      <c r="D97" s="1">
        <v>0</v>
      </c>
      <c r="E97" s="1">
        <v>0.65700000000000003</v>
      </c>
      <c r="F97" s="1">
        <v>-0.01</v>
      </c>
      <c r="G97" s="1">
        <v>8.9999999999999993E-3</v>
      </c>
      <c r="H97" s="1">
        <v>-8.5999999999999993E-2</v>
      </c>
      <c r="I97" s="1">
        <v>1.2E-2</v>
      </c>
      <c r="J97" s="1">
        <v>8.0000000000000002E-3</v>
      </c>
      <c r="K97" s="1">
        <v>6.0000000000000001E-3</v>
      </c>
      <c r="L97" s="1">
        <v>8.9999999999999993E-3</v>
      </c>
      <c r="M97" s="1">
        <v>-2.1999999999999999E-2</v>
      </c>
      <c r="N97" s="1">
        <v>4.2999999999999997E-2</v>
      </c>
      <c r="O97" s="1">
        <v>-8.9999999999999993E-3</v>
      </c>
      <c r="P97" s="1">
        <v>7.0000000000000001E-3</v>
      </c>
      <c r="Q97" s="1">
        <v>3.0000000000000001E-3</v>
      </c>
      <c r="R97" s="1">
        <v>-1.4999999999999999E-2</v>
      </c>
      <c r="S97" s="1">
        <v>0</v>
      </c>
      <c r="T97" s="1">
        <v>-1E-3</v>
      </c>
      <c r="U97" s="1">
        <v>0</v>
      </c>
      <c r="V97" s="1">
        <v>3.5000000000000003E-2</v>
      </c>
      <c r="W97" s="1">
        <v>-4.3999999999999997E-2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</row>
    <row r="98" spans="1:29" x14ac:dyDescent="0.3">
      <c r="A98" s="1">
        <v>65</v>
      </c>
      <c r="B98" s="10">
        <f t="shared" si="12"/>
        <v>66</v>
      </c>
      <c r="C98" s="29">
        <v>0.94399999999999995</v>
      </c>
      <c r="D98" s="31">
        <v>0.65700000000000003</v>
      </c>
      <c r="E98" s="1">
        <v>0</v>
      </c>
      <c r="F98" s="1">
        <v>2E-3</v>
      </c>
      <c r="G98" s="1">
        <v>-2E-3</v>
      </c>
      <c r="H98" s="1">
        <v>-8.7999999999999995E-2</v>
      </c>
      <c r="I98" s="1">
        <v>1.6E-2</v>
      </c>
      <c r="J98" s="1">
        <v>8.0000000000000002E-3</v>
      </c>
      <c r="K98" s="1">
        <v>2E-3</v>
      </c>
      <c r="L98" s="1">
        <v>1.0999999999999999E-2</v>
      </c>
      <c r="M98" s="1">
        <v>-1.6E-2</v>
      </c>
      <c r="N98" s="1">
        <v>1.2E-2</v>
      </c>
      <c r="O98" s="1">
        <v>-5.0000000000000001E-3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-0.30099999999999999</v>
      </c>
      <c r="W98" s="1">
        <v>-8.0000000000000002E-3</v>
      </c>
      <c r="X98" s="1">
        <v>6.0000000000000001E-3</v>
      </c>
      <c r="Y98" s="1">
        <v>-2E-3</v>
      </c>
      <c r="Z98" s="1">
        <v>0</v>
      </c>
      <c r="AA98" s="1">
        <v>0</v>
      </c>
      <c r="AB98" s="1">
        <v>0</v>
      </c>
      <c r="AC98" s="1">
        <v>1E-3</v>
      </c>
    </row>
    <row r="99" spans="1:29" x14ac:dyDescent="0.3">
      <c r="A99" s="1">
        <v>72</v>
      </c>
      <c r="B99" s="10">
        <f t="shared" si="12"/>
        <v>73</v>
      </c>
      <c r="C99" s="1">
        <v>-1.4E-2</v>
      </c>
      <c r="D99" s="1">
        <v>-0.01</v>
      </c>
      <c r="E99" s="1">
        <v>2E-3</v>
      </c>
      <c r="F99" s="1">
        <v>0</v>
      </c>
      <c r="G99" s="1">
        <v>-8.6389999999999993</v>
      </c>
      <c r="H99" s="1">
        <v>-0.39900000000000002</v>
      </c>
      <c r="I99" s="1">
        <v>-4.3999999999999997E-2</v>
      </c>
      <c r="J99" s="1">
        <v>1.198</v>
      </c>
      <c r="K99" s="1">
        <v>0.312</v>
      </c>
      <c r="L99" s="1">
        <v>-0.38500000000000001</v>
      </c>
      <c r="M99" s="1">
        <v>-0.27800000000000002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</row>
    <row r="100" spans="1:29" x14ac:dyDescent="0.3">
      <c r="A100" s="1">
        <v>73</v>
      </c>
      <c r="B100" s="10">
        <f t="shared" si="12"/>
        <v>74</v>
      </c>
      <c r="C100" s="1">
        <v>0</v>
      </c>
      <c r="D100" s="1">
        <v>8.9999999999999993E-3</v>
      </c>
      <c r="E100" s="1">
        <v>-2E-3</v>
      </c>
      <c r="F100" s="20">
        <v>-8.6389999999999993</v>
      </c>
      <c r="G100" s="1">
        <v>0</v>
      </c>
      <c r="H100" s="1">
        <v>-0.318</v>
      </c>
      <c r="I100" s="1">
        <v>-0.34699999999999998</v>
      </c>
      <c r="J100" s="1">
        <v>0.42499999999999999</v>
      </c>
      <c r="K100" s="1">
        <v>0.11700000000000001</v>
      </c>
      <c r="L100" s="1">
        <v>6.7000000000000004E-2</v>
      </c>
      <c r="M100" s="1">
        <v>-0.25600000000000001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</row>
    <row r="101" spans="1:29" x14ac:dyDescent="0.3">
      <c r="A101" s="1">
        <v>75</v>
      </c>
      <c r="B101" s="10">
        <f t="shared" si="12"/>
        <v>76</v>
      </c>
      <c r="C101" s="1">
        <v>0</v>
      </c>
      <c r="D101" s="1">
        <v>-8.5999999999999993E-2</v>
      </c>
      <c r="E101" s="1">
        <v>-8.7999999999999995E-2</v>
      </c>
      <c r="F101" s="33">
        <v>-0.39900000000000002</v>
      </c>
      <c r="G101" s="33">
        <v>-0.318</v>
      </c>
      <c r="H101" s="1">
        <v>0</v>
      </c>
      <c r="I101" s="1">
        <v>-12.382999999999999</v>
      </c>
      <c r="J101" s="1">
        <v>-13.334</v>
      </c>
      <c r="K101" s="1">
        <v>-0.20899999999999999</v>
      </c>
      <c r="L101" s="1">
        <v>2.5999999999999999E-2</v>
      </c>
      <c r="M101" s="1">
        <v>-0.16300000000000001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</row>
    <row r="102" spans="1:29" x14ac:dyDescent="0.3">
      <c r="A102" s="1">
        <v>76</v>
      </c>
      <c r="B102" s="10">
        <f t="shared" si="12"/>
        <v>77</v>
      </c>
      <c r="C102" s="1">
        <v>1.2E-2</v>
      </c>
      <c r="D102" s="1">
        <v>1.2E-2</v>
      </c>
      <c r="E102" s="1">
        <v>1.6E-2</v>
      </c>
      <c r="F102" s="33">
        <v>-4.3999999999999997E-2</v>
      </c>
      <c r="G102" s="33">
        <v>-0.34699999999999998</v>
      </c>
      <c r="H102" s="16">
        <v>-12.382999999999999</v>
      </c>
      <c r="I102" s="1">
        <v>0</v>
      </c>
      <c r="J102" s="1">
        <v>-12.522</v>
      </c>
      <c r="K102" s="1">
        <v>-8.4000000000000005E-2</v>
      </c>
      <c r="L102" s="1">
        <v>3.214</v>
      </c>
      <c r="M102" s="1">
        <v>-4.4999999999999998E-2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</row>
    <row r="103" spans="1:29" x14ac:dyDescent="0.3">
      <c r="A103" s="1">
        <v>77</v>
      </c>
      <c r="B103" s="10">
        <f t="shared" si="12"/>
        <v>78</v>
      </c>
      <c r="C103" s="1">
        <v>0</v>
      </c>
      <c r="D103" s="1">
        <v>8.0000000000000002E-3</v>
      </c>
      <c r="E103" s="1">
        <v>8.0000000000000002E-3</v>
      </c>
      <c r="F103" s="33">
        <v>1.198</v>
      </c>
      <c r="G103" s="33">
        <v>0.42499999999999999</v>
      </c>
      <c r="H103" s="16">
        <v>-13.334</v>
      </c>
      <c r="I103" s="16">
        <v>-12.522</v>
      </c>
      <c r="J103" s="1">
        <v>0</v>
      </c>
      <c r="K103" s="1">
        <v>-0.17</v>
      </c>
      <c r="L103" s="1">
        <v>-0.154</v>
      </c>
      <c r="M103" s="1">
        <v>-0.20799999999999999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</row>
    <row r="104" spans="1:29" x14ac:dyDescent="0.3">
      <c r="A104" s="1">
        <v>79</v>
      </c>
      <c r="B104" s="10">
        <f t="shared" si="12"/>
        <v>80</v>
      </c>
      <c r="C104" s="1">
        <v>0</v>
      </c>
      <c r="D104" s="1">
        <v>6.0000000000000001E-3</v>
      </c>
      <c r="E104" s="1">
        <v>2E-3</v>
      </c>
      <c r="F104" s="33">
        <v>0.312</v>
      </c>
      <c r="G104" s="33">
        <v>0.11700000000000001</v>
      </c>
      <c r="H104" s="33">
        <v>-0.20899999999999999</v>
      </c>
      <c r="I104" s="33">
        <v>-8.4000000000000005E-2</v>
      </c>
      <c r="J104" s="33">
        <v>-0.17</v>
      </c>
      <c r="K104" s="1">
        <v>0</v>
      </c>
      <c r="L104" s="1">
        <v>-12.206</v>
      </c>
      <c r="M104" s="1">
        <v>-13.785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</row>
    <row r="105" spans="1:29" x14ac:dyDescent="0.3">
      <c r="A105" s="1">
        <v>80</v>
      </c>
      <c r="B105" s="10">
        <f t="shared" si="12"/>
        <v>81</v>
      </c>
      <c r="C105" s="1">
        <v>0</v>
      </c>
      <c r="D105" s="1">
        <v>8.9999999999999993E-3</v>
      </c>
      <c r="E105" s="1">
        <v>1.0999999999999999E-2</v>
      </c>
      <c r="F105" s="33">
        <v>-0.38500000000000001</v>
      </c>
      <c r="G105" s="33">
        <v>6.7000000000000004E-2</v>
      </c>
      <c r="H105" s="33">
        <v>2.5999999999999999E-2</v>
      </c>
      <c r="I105" s="33">
        <v>3.214</v>
      </c>
      <c r="J105" s="33">
        <v>-0.154</v>
      </c>
      <c r="K105" s="16">
        <v>-12.206</v>
      </c>
      <c r="L105" s="1">
        <v>0</v>
      </c>
      <c r="M105" s="1">
        <v>-13.323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</row>
    <row r="106" spans="1:29" x14ac:dyDescent="0.3">
      <c r="A106" s="1">
        <v>81</v>
      </c>
      <c r="B106" s="10">
        <f t="shared" si="12"/>
        <v>82</v>
      </c>
      <c r="C106" s="1">
        <v>0</v>
      </c>
      <c r="D106" s="1">
        <v>-2.1999999999999999E-2</v>
      </c>
      <c r="E106" s="1">
        <v>-1.6E-2</v>
      </c>
      <c r="F106" s="33">
        <v>-0.27800000000000002</v>
      </c>
      <c r="G106" s="33">
        <v>-0.25600000000000001</v>
      </c>
      <c r="H106" s="33">
        <v>-0.16300000000000001</v>
      </c>
      <c r="I106" s="33">
        <v>-4.4999999999999998E-2</v>
      </c>
      <c r="J106" s="33">
        <v>-0.20799999999999999</v>
      </c>
      <c r="K106" s="16">
        <v>-13.785</v>
      </c>
      <c r="L106" s="16">
        <v>-13.323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</row>
    <row r="107" spans="1:29" x14ac:dyDescent="0.3">
      <c r="A107" s="1">
        <v>85</v>
      </c>
      <c r="B107" s="10">
        <f t="shared" si="12"/>
        <v>86</v>
      </c>
      <c r="C107" s="1">
        <v>-0.19900000000000001</v>
      </c>
      <c r="D107" s="1">
        <v>4.2999999999999997E-2</v>
      </c>
      <c r="E107" s="1">
        <v>1.2E-2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8.8989999999999991</v>
      </c>
      <c r="P107" s="1">
        <v>-0.126</v>
      </c>
      <c r="Q107" s="1">
        <v>-0.113</v>
      </c>
      <c r="R107" s="1">
        <v>-0.22500000000000001</v>
      </c>
      <c r="S107" s="1">
        <v>0</v>
      </c>
      <c r="T107" s="1">
        <v>-1.6E-2</v>
      </c>
      <c r="U107" s="1">
        <v>-2.1000000000000001E-2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</row>
    <row r="108" spans="1:29" x14ac:dyDescent="0.3">
      <c r="A108" s="1">
        <v>87</v>
      </c>
      <c r="B108" s="10">
        <f t="shared" si="12"/>
        <v>88</v>
      </c>
      <c r="C108" s="1">
        <v>7.0000000000000007E-2</v>
      </c>
      <c r="D108" s="1">
        <v>-8.9999999999999993E-3</v>
      </c>
      <c r="E108" s="1">
        <v>-5.0000000000000001E-3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26">
        <v>8.8989999999999991</v>
      </c>
      <c r="O108" s="1">
        <v>0</v>
      </c>
      <c r="P108" s="1">
        <v>13.423999999999999</v>
      </c>
      <c r="Q108" s="1">
        <v>3.9180000000000001</v>
      </c>
      <c r="R108" s="1">
        <v>3.2450000000000001</v>
      </c>
      <c r="S108" s="1">
        <v>3.4000000000000002E-2</v>
      </c>
      <c r="T108" s="1">
        <v>0.436</v>
      </c>
      <c r="U108" s="1">
        <v>0.47099999999999997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</row>
    <row r="109" spans="1:29" x14ac:dyDescent="0.3">
      <c r="A109" s="1">
        <v>89</v>
      </c>
      <c r="B109" s="10">
        <f t="shared" si="12"/>
        <v>90</v>
      </c>
      <c r="C109" s="1">
        <v>2E-3</v>
      </c>
      <c r="D109" s="1">
        <v>7.0000000000000001E-3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32">
        <v>-0.126</v>
      </c>
      <c r="O109" s="25">
        <v>13.423999999999999</v>
      </c>
      <c r="P109" s="1">
        <v>0</v>
      </c>
      <c r="Q109" s="1">
        <v>-12.381</v>
      </c>
      <c r="R109" s="1">
        <v>-13.085000000000001</v>
      </c>
      <c r="S109" s="1">
        <v>8.9999999999999993E-3</v>
      </c>
      <c r="T109" s="1">
        <v>-2E-3</v>
      </c>
      <c r="U109" s="1">
        <v>1.0999999999999999E-2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</row>
    <row r="110" spans="1:29" x14ac:dyDescent="0.3">
      <c r="A110" s="1">
        <v>90</v>
      </c>
      <c r="B110" s="10">
        <f t="shared" si="12"/>
        <v>91</v>
      </c>
      <c r="C110" s="1">
        <v>1E-3</v>
      </c>
      <c r="D110" s="1">
        <v>3.0000000000000001E-3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32">
        <v>-0.113</v>
      </c>
      <c r="O110" s="25">
        <v>3.9180000000000001</v>
      </c>
      <c r="P110" s="16">
        <v>-12.381</v>
      </c>
      <c r="Q110" s="1">
        <v>0</v>
      </c>
      <c r="R110" s="1">
        <v>-13.157</v>
      </c>
      <c r="S110" s="1">
        <v>7.1999999999999995E-2</v>
      </c>
      <c r="T110" s="1">
        <v>-5.2999999999999999E-2</v>
      </c>
      <c r="U110" s="1">
        <v>-5.5E-2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</row>
    <row r="111" spans="1:29" x14ac:dyDescent="0.3">
      <c r="A111" s="1">
        <v>91</v>
      </c>
      <c r="B111" s="10">
        <f t="shared" si="12"/>
        <v>92</v>
      </c>
      <c r="C111" s="1">
        <v>-1.6E-2</v>
      </c>
      <c r="D111" s="1">
        <v>-1.4999999999999999E-2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32">
        <v>-0.22500000000000001</v>
      </c>
      <c r="O111" s="25">
        <v>3.2450000000000001</v>
      </c>
      <c r="P111" s="16">
        <v>-13.085000000000001</v>
      </c>
      <c r="Q111" s="16">
        <v>-13.157</v>
      </c>
      <c r="R111" s="1">
        <v>0</v>
      </c>
      <c r="S111" s="1">
        <v>5.0000000000000001E-3</v>
      </c>
      <c r="T111" s="1">
        <v>-3.0000000000000001E-3</v>
      </c>
      <c r="U111" s="1">
        <v>-6.0000000000000001E-3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</row>
    <row r="112" spans="1:29" x14ac:dyDescent="0.3">
      <c r="A112" s="1">
        <v>96</v>
      </c>
      <c r="B112" s="10">
        <f t="shared" si="12"/>
        <v>97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3.4000000000000002E-2</v>
      </c>
      <c r="P112" s="1">
        <v>8.9999999999999993E-3</v>
      </c>
      <c r="Q112" s="1">
        <v>7.1999999999999995E-2</v>
      </c>
      <c r="R112" s="1">
        <v>5.0000000000000001E-3</v>
      </c>
      <c r="S112" s="1">
        <v>0</v>
      </c>
      <c r="T112" s="1">
        <v>-10.393000000000001</v>
      </c>
      <c r="U112" s="1">
        <v>-10.644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</row>
    <row r="113" spans="1:29" x14ac:dyDescent="0.3">
      <c r="A113" s="1">
        <v>97</v>
      </c>
      <c r="B113" s="10">
        <f t="shared" si="12"/>
        <v>98</v>
      </c>
      <c r="C113" s="1">
        <v>-1E-3</v>
      </c>
      <c r="D113" s="1">
        <v>-1E-3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-1.6E-2</v>
      </c>
      <c r="O113" s="1">
        <v>0.436</v>
      </c>
      <c r="P113" s="1">
        <v>-2E-3</v>
      </c>
      <c r="Q113" s="1">
        <v>-5.2999999999999999E-2</v>
      </c>
      <c r="R113" s="1">
        <v>-3.0000000000000001E-3</v>
      </c>
      <c r="S113" s="16">
        <v>-10.393000000000001</v>
      </c>
      <c r="T113" s="1">
        <v>0</v>
      </c>
      <c r="U113" s="1">
        <v>-10.417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</row>
    <row r="114" spans="1:29" x14ac:dyDescent="0.3">
      <c r="A114" s="1">
        <v>98</v>
      </c>
      <c r="B114" s="10">
        <f t="shared" si="12"/>
        <v>99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-2.1000000000000001E-2</v>
      </c>
      <c r="O114" s="1">
        <v>0.47099999999999997</v>
      </c>
      <c r="P114" s="1">
        <v>1.0999999999999999E-2</v>
      </c>
      <c r="Q114" s="1">
        <v>-5.5E-2</v>
      </c>
      <c r="R114" s="1">
        <v>-6.0000000000000001E-3</v>
      </c>
      <c r="S114" s="16">
        <v>-10.644</v>
      </c>
      <c r="T114" s="16">
        <v>-10.417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</row>
    <row r="115" spans="1:29" x14ac:dyDescent="0.3">
      <c r="A115" s="1">
        <v>102</v>
      </c>
      <c r="B115" s="10">
        <f t="shared" si="12"/>
        <v>103</v>
      </c>
      <c r="C115" s="1">
        <v>5.8000000000000003E-2</v>
      </c>
      <c r="D115" s="1">
        <v>3.5000000000000003E-2</v>
      </c>
      <c r="E115" s="1">
        <v>-0.30099999999999999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7.6390000000000002</v>
      </c>
      <c r="X115" s="1">
        <v>-0.39800000000000002</v>
      </c>
      <c r="Y115" s="1">
        <v>-0.17299999999999999</v>
      </c>
      <c r="Z115" s="1">
        <v>-0.20799999999999999</v>
      </c>
      <c r="AA115" s="1">
        <v>-1.6E-2</v>
      </c>
      <c r="AB115" s="1">
        <v>-1.9E-2</v>
      </c>
      <c r="AC115" s="1">
        <v>-1.6E-2</v>
      </c>
    </row>
    <row r="116" spans="1:29" x14ac:dyDescent="0.3">
      <c r="A116" s="1">
        <v>104</v>
      </c>
      <c r="B116" s="10">
        <f t="shared" si="12"/>
        <v>105</v>
      </c>
      <c r="C116" s="1">
        <v>-6.4000000000000001E-2</v>
      </c>
      <c r="D116" s="1">
        <v>-4.3999999999999997E-2</v>
      </c>
      <c r="E116" s="1">
        <v>-8.0000000000000002E-3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26">
        <v>7.6390000000000002</v>
      </c>
      <c r="W116" s="1">
        <v>0</v>
      </c>
      <c r="X116" s="1">
        <v>3.2320000000000002</v>
      </c>
      <c r="Y116" s="1">
        <v>13.861000000000001</v>
      </c>
      <c r="Z116" s="1">
        <v>4.976</v>
      </c>
      <c r="AA116" s="1">
        <v>0.14899999999999999</v>
      </c>
      <c r="AB116" s="1">
        <v>1.7999999999999999E-2</v>
      </c>
      <c r="AC116" s="1">
        <v>0.14899999999999999</v>
      </c>
    </row>
    <row r="117" spans="1:29" x14ac:dyDescent="0.3">
      <c r="A117" s="1">
        <v>106</v>
      </c>
      <c r="B117" s="10">
        <f t="shared" si="12"/>
        <v>107</v>
      </c>
      <c r="C117" s="1">
        <v>0.01</v>
      </c>
      <c r="D117" s="1">
        <v>0</v>
      </c>
      <c r="E117" s="1">
        <v>6.0000000000000001E-3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32">
        <v>-0.39800000000000002</v>
      </c>
      <c r="W117" s="25">
        <v>3.2320000000000002</v>
      </c>
      <c r="X117" s="1">
        <v>0</v>
      </c>
      <c r="Y117" s="1">
        <v>-13.05</v>
      </c>
      <c r="Z117" s="1">
        <v>-13.901999999999999</v>
      </c>
      <c r="AA117" s="1">
        <v>8.0000000000000002E-3</v>
      </c>
      <c r="AB117" s="1">
        <v>-1E-3</v>
      </c>
      <c r="AC117" s="1">
        <v>0.02</v>
      </c>
    </row>
    <row r="118" spans="1:29" x14ac:dyDescent="0.3">
      <c r="A118" s="1">
        <v>107</v>
      </c>
      <c r="B118" s="10">
        <f t="shared" si="12"/>
        <v>108</v>
      </c>
      <c r="C118" s="1">
        <v>-1E-3</v>
      </c>
      <c r="D118" s="1">
        <v>0</v>
      </c>
      <c r="E118" s="1">
        <v>-2E-3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32">
        <v>-0.17299999999999999</v>
      </c>
      <c r="W118" s="25">
        <v>13.861000000000001</v>
      </c>
      <c r="X118" s="16">
        <v>-13.05</v>
      </c>
      <c r="Y118" s="1">
        <v>0</v>
      </c>
      <c r="Z118" s="1">
        <v>-12.638</v>
      </c>
      <c r="AA118" s="1">
        <v>-0.02</v>
      </c>
      <c r="AB118" s="1">
        <v>3.0000000000000001E-3</v>
      </c>
      <c r="AC118" s="1">
        <v>-2.5999999999999999E-2</v>
      </c>
    </row>
    <row r="119" spans="1:29" x14ac:dyDescent="0.3">
      <c r="A119" s="1">
        <v>108</v>
      </c>
      <c r="B119" s="10">
        <f t="shared" si="12"/>
        <v>109</v>
      </c>
      <c r="C119" s="1">
        <v>1E-3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32">
        <v>-0.20799999999999999</v>
      </c>
      <c r="W119" s="25">
        <v>4.976</v>
      </c>
      <c r="X119" s="16">
        <v>-13.901999999999999</v>
      </c>
      <c r="Y119" s="16">
        <v>-12.638</v>
      </c>
      <c r="Z119" s="1">
        <v>0</v>
      </c>
      <c r="AA119" s="1">
        <v>2.3E-2</v>
      </c>
      <c r="AB119" s="1">
        <v>-3.0000000000000001E-3</v>
      </c>
      <c r="AC119" s="1">
        <v>9.7000000000000003E-2</v>
      </c>
    </row>
    <row r="120" spans="1:29" x14ac:dyDescent="0.3">
      <c r="A120" s="1">
        <v>113</v>
      </c>
      <c r="B120" s="10">
        <f t="shared" si="12"/>
        <v>114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-1.6E-2</v>
      </c>
      <c r="W120" s="1">
        <v>0.14899999999999999</v>
      </c>
      <c r="X120" s="1">
        <v>8.0000000000000002E-3</v>
      </c>
      <c r="Y120" s="1">
        <v>-0.02</v>
      </c>
      <c r="Z120" s="1">
        <v>2.3E-2</v>
      </c>
      <c r="AA120" s="1">
        <v>0</v>
      </c>
      <c r="AB120" s="1">
        <v>-10.571</v>
      </c>
      <c r="AC120" s="1">
        <v>-10.807</v>
      </c>
    </row>
    <row r="121" spans="1:29" x14ac:dyDescent="0.3">
      <c r="A121" s="1">
        <v>114</v>
      </c>
      <c r="B121" s="10">
        <f t="shared" si="12"/>
        <v>115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-1.9E-2</v>
      </c>
      <c r="W121" s="1">
        <v>1.7999999999999999E-2</v>
      </c>
      <c r="X121" s="1">
        <v>-1E-3</v>
      </c>
      <c r="Y121" s="1">
        <v>3.0000000000000001E-3</v>
      </c>
      <c r="Z121" s="1">
        <v>-3.0000000000000001E-3</v>
      </c>
      <c r="AA121" s="16">
        <v>-10.571</v>
      </c>
      <c r="AB121" s="1">
        <v>0</v>
      </c>
      <c r="AC121" s="1">
        <v>-10.522</v>
      </c>
    </row>
    <row r="122" spans="1:29" x14ac:dyDescent="0.3">
      <c r="A122" s="1">
        <v>115</v>
      </c>
      <c r="B122" s="10">
        <f t="shared" si="12"/>
        <v>116</v>
      </c>
      <c r="C122" s="1">
        <v>0</v>
      </c>
      <c r="D122" s="1">
        <v>0</v>
      </c>
      <c r="E122" s="1">
        <v>1E-3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-1.6E-2</v>
      </c>
      <c r="W122" s="1">
        <v>0.14899999999999999</v>
      </c>
      <c r="X122" s="1">
        <v>0.02</v>
      </c>
      <c r="Y122" s="1">
        <v>-2.5999999999999999E-2</v>
      </c>
      <c r="Z122" s="1">
        <v>9.7000000000000003E-2</v>
      </c>
      <c r="AA122" s="16">
        <v>-10.807</v>
      </c>
      <c r="AB122" s="16">
        <v>-10.522</v>
      </c>
      <c r="AC122" s="1">
        <v>0</v>
      </c>
    </row>
    <row r="123" spans="1:29" x14ac:dyDescent="0.3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53" t="s">
        <v>91</v>
      </c>
      <c r="B124" s="4">
        <f>MAX(ABS(MIN(C99:E122,F107:M122,N112:R122,S115:U122,V120:Z122)),MAX(C99:E122,F107:M122,N112:R122,S115:U122,V120:Z122))</f>
        <v>0.47099999999999997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K125" s="15" t="s">
        <v>37</v>
      </c>
    </row>
    <row r="127" spans="1:29" x14ac:dyDescent="0.3">
      <c r="A127" s="1" t="s">
        <v>9</v>
      </c>
      <c r="B127" s="10"/>
      <c r="C127" s="1">
        <v>1</v>
      </c>
      <c r="D127" s="1">
        <v>4</v>
      </c>
      <c r="E127" s="1">
        <v>7</v>
      </c>
      <c r="F127" s="1">
        <v>14</v>
      </c>
      <c r="G127" s="1">
        <v>15</v>
      </c>
      <c r="H127" s="1">
        <v>17</v>
      </c>
      <c r="I127" s="1">
        <v>18</v>
      </c>
      <c r="J127" s="1">
        <v>19</v>
      </c>
      <c r="K127" s="1">
        <v>21</v>
      </c>
      <c r="L127" s="1">
        <v>22</v>
      </c>
      <c r="M127" s="1">
        <v>23</v>
      </c>
      <c r="N127" s="1">
        <v>27</v>
      </c>
      <c r="O127" s="1">
        <v>29</v>
      </c>
      <c r="P127" s="1">
        <v>31</v>
      </c>
      <c r="Q127" s="1">
        <v>32</v>
      </c>
      <c r="R127" s="1">
        <v>33</v>
      </c>
      <c r="S127" s="1">
        <v>38</v>
      </c>
      <c r="T127" s="1">
        <v>39</v>
      </c>
      <c r="U127" s="1">
        <v>40</v>
      </c>
      <c r="V127" s="1">
        <v>44</v>
      </c>
      <c r="W127" s="1">
        <v>46</v>
      </c>
      <c r="X127" s="1">
        <v>48</v>
      </c>
      <c r="Y127" s="1">
        <v>49</v>
      </c>
      <c r="Z127" s="1">
        <v>50</v>
      </c>
      <c r="AA127" s="1">
        <v>55</v>
      </c>
      <c r="AB127" s="1">
        <v>56</v>
      </c>
      <c r="AC127" s="1">
        <v>57</v>
      </c>
    </row>
    <row r="128" spans="1:29" x14ac:dyDescent="0.3">
      <c r="A128" s="1"/>
      <c r="B128" s="10" t="s">
        <v>36</v>
      </c>
      <c r="C128" s="1">
        <f>C127+1</f>
        <v>2</v>
      </c>
      <c r="D128" s="1">
        <f>D127+1</f>
        <v>5</v>
      </c>
      <c r="E128" s="1">
        <f t="shared" ref="E128:AC128" si="13">E127+1</f>
        <v>8</v>
      </c>
      <c r="F128" s="1">
        <f t="shared" si="13"/>
        <v>15</v>
      </c>
      <c r="G128" s="1">
        <f t="shared" si="13"/>
        <v>16</v>
      </c>
      <c r="H128" s="1">
        <f t="shared" si="13"/>
        <v>18</v>
      </c>
      <c r="I128" s="1">
        <f t="shared" si="13"/>
        <v>19</v>
      </c>
      <c r="J128" s="1">
        <f t="shared" si="13"/>
        <v>20</v>
      </c>
      <c r="K128" s="1">
        <f t="shared" si="13"/>
        <v>22</v>
      </c>
      <c r="L128" s="1">
        <f t="shared" si="13"/>
        <v>23</v>
      </c>
      <c r="M128" s="1">
        <f t="shared" si="13"/>
        <v>24</v>
      </c>
      <c r="N128" s="1">
        <f t="shared" si="13"/>
        <v>28</v>
      </c>
      <c r="O128" s="1">
        <f t="shared" si="13"/>
        <v>30</v>
      </c>
      <c r="P128" s="1">
        <f t="shared" si="13"/>
        <v>32</v>
      </c>
      <c r="Q128" s="1">
        <f t="shared" si="13"/>
        <v>33</v>
      </c>
      <c r="R128" s="1">
        <f t="shared" si="13"/>
        <v>34</v>
      </c>
      <c r="S128" s="1">
        <f t="shared" si="13"/>
        <v>39</v>
      </c>
      <c r="T128" s="1">
        <f t="shared" si="13"/>
        <v>40</v>
      </c>
      <c r="U128" s="1">
        <f t="shared" si="13"/>
        <v>41</v>
      </c>
      <c r="V128" s="1">
        <f t="shared" si="13"/>
        <v>45</v>
      </c>
      <c r="W128" s="1">
        <f t="shared" si="13"/>
        <v>47</v>
      </c>
      <c r="X128" s="1">
        <f t="shared" si="13"/>
        <v>49</v>
      </c>
      <c r="Y128" s="1">
        <f t="shared" si="13"/>
        <v>50</v>
      </c>
      <c r="Z128" s="1">
        <f t="shared" si="13"/>
        <v>51</v>
      </c>
      <c r="AA128" s="1">
        <f t="shared" si="13"/>
        <v>56</v>
      </c>
      <c r="AB128" s="1">
        <f t="shared" si="13"/>
        <v>57</v>
      </c>
      <c r="AC128" s="1">
        <f t="shared" si="13"/>
        <v>58</v>
      </c>
    </row>
    <row r="129" spans="1:29" x14ac:dyDescent="0.3">
      <c r="A129" s="1">
        <v>59</v>
      </c>
      <c r="B129" s="10">
        <f t="shared" ref="B129:B155" si="14">A129+1</f>
        <v>60</v>
      </c>
      <c r="C129" s="1">
        <v>-1E-3</v>
      </c>
      <c r="D129" s="1">
        <v>-3.0000000000000001E-3</v>
      </c>
      <c r="E129" s="1">
        <v>-0.01</v>
      </c>
      <c r="F129" s="1">
        <v>-4.0000000000000001E-3</v>
      </c>
      <c r="G129" s="1">
        <v>0</v>
      </c>
      <c r="H129" s="1">
        <v>2E-3</v>
      </c>
      <c r="I129" s="1">
        <v>0</v>
      </c>
      <c r="J129" s="1">
        <v>0</v>
      </c>
      <c r="K129" s="1">
        <v>-7.8E-2</v>
      </c>
      <c r="L129" s="1">
        <v>-6.0000000000000001E-3</v>
      </c>
      <c r="M129" s="1">
        <v>2E-3</v>
      </c>
      <c r="N129" s="1">
        <v>1E-3</v>
      </c>
      <c r="O129" s="1">
        <v>0</v>
      </c>
      <c r="P129" s="1">
        <v>0</v>
      </c>
      <c r="Q129" s="1">
        <v>0</v>
      </c>
      <c r="R129" s="1">
        <v>0</v>
      </c>
      <c r="S129" s="1">
        <v>-1E-3</v>
      </c>
      <c r="T129" s="1">
        <v>-1E-3</v>
      </c>
      <c r="U129" s="1">
        <v>-3.0000000000000001E-3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</row>
    <row r="130" spans="1:29" x14ac:dyDescent="0.3">
      <c r="A130" s="1">
        <v>62</v>
      </c>
      <c r="B130" s="10">
        <f t="shared" si="14"/>
        <v>63</v>
      </c>
      <c r="C130" s="1">
        <v>-5.0000000000000001E-3</v>
      </c>
      <c r="D130" s="1">
        <v>-1.0999999999999999E-2</v>
      </c>
      <c r="E130" s="1">
        <v>-1.7000000000000001E-2</v>
      </c>
      <c r="F130" s="1">
        <v>-1E-3</v>
      </c>
      <c r="G130" s="1">
        <v>0</v>
      </c>
      <c r="H130" s="1">
        <v>0</v>
      </c>
      <c r="I130" s="1">
        <v>0</v>
      </c>
      <c r="J130" s="1">
        <v>0</v>
      </c>
      <c r="K130" s="1">
        <v>-1E-3</v>
      </c>
      <c r="L130" s="1">
        <v>0</v>
      </c>
      <c r="M130" s="1">
        <v>0</v>
      </c>
      <c r="N130" s="1">
        <v>-0.03</v>
      </c>
      <c r="O130" s="1">
        <v>1E-3</v>
      </c>
      <c r="P130" s="1">
        <v>0</v>
      </c>
      <c r="Q130" s="1">
        <v>-3.0000000000000001E-3</v>
      </c>
      <c r="R130" s="1">
        <v>-2E-3</v>
      </c>
      <c r="S130" s="1">
        <v>-1E-3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</row>
    <row r="131" spans="1:29" x14ac:dyDescent="0.3">
      <c r="A131" s="1">
        <v>65</v>
      </c>
      <c r="B131" s="10">
        <f t="shared" si="14"/>
        <v>66</v>
      </c>
      <c r="C131" s="1">
        <v>-6.0000000000000001E-3</v>
      </c>
      <c r="D131" s="1">
        <v>-1.2999999999999999E-2</v>
      </c>
      <c r="E131" s="1">
        <v>-8.0000000000000002E-3</v>
      </c>
      <c r="F131" s="1">
        <v>-1E-3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3.0000000000000001E-3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-1E-3</v>
      </c>
      <c r="V131" s="1">
        <v>-1E-3</v>
      </c>
      <c r="W131" s="1">
        <v>2E-3</v>
      </c>
      <c r="X131" s="1">
        <v>1E-3</v>
      </c>
      <c r="Y131" s="1">
        <v>0</v>
      </c>
      <c r="Z131" s="1">
        <v>-3.0000000000000001E-3</v>
      </c>
      <c r="AA131" s="1">
        <v>-5.0000000000000001E-3</v>
      </c>
      <c r="AB131" s="1">
        <v>-6.0000000000000001E-3</v>
      </c>
      <c r="AC131" s="1">
        <v>1E-3</v>
      </c>
    </row>
    <row r="132" spans="1:29" x14ac:dyDescent="0.3">
      <c r="A132" s="1">
        <v>72</v>
      </c>
      <c r="B132" s="10">
        <f t="shared" si="14"/>
        <v>73</v>
      </c>
      <c r="C132" s="1">
        <v>-5.0000000000000001E-3</v>
      </c>
      <c r="D132" s="1">
        <v>-2E-3</v>
      </c>
      <c r="E132" s="1">
        <v>-2E-3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7.0000000000000001E-3</v>
      </c>
      <c r="O132" s="1">
        <v>-1E-3</v>
      </c>
      <c r="P132" s="1">
        <v>-1E-3</v>
      </c>
      <c r="Q132" s="1">
        <v>0</v>
      </c>
      <c r="R132" s="1">
        <v>-1E-3</v>
      </c>
      <c r="S132" s="1">
        <v>0</v>
      </c>
      <c r="T132" s="1">
        <v>0</v>
      </c>
      <c r="U132" s="1">
        <v>0</v>
      </c>
      <c r="V132" s="1">
        <v>1E-3</v>
      </c>
      <c r="W132" s="1">
        <v>1E-3</v>
      </c>
      <c r="X132" s="1">
        <v>-1E-3</v>
      </c>
      <c r="Y132" s="1">
        <v>0</v>
      </c>
      <c r="Z132" s="1">
        <v>0</v>
      </c>
      <c r="AA132" s="1">
        <v>4.1000000000000002E-2</v>
      </c>
      <c r="AB132" s="1">
        <v>2.7E-2</v>
      </c>
      <c r="AC132" s="1">
        <v>5.0000000000000001E-3</v>
      </c>
    </row>
    <row r="133" spans="1:29" x14ac:dyDescent="0.3">
      <c r="A133" s="1">
        <v>73</v>
      </c>
      <c r="B133" s="10">
        <f t="shared" si="14"/>
        <v>74</v>
      </c>
      <c r="C133" s="1">
        <v>0</v>
      </c>
      <c r="D133" s="1">
        <v>0</v>
      </c>
      <c r="E133" s="1">
        <v>-2E-3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-3.0000000000000001E-3</v>
      </c>
      <c r="O133" s="1">
        <v>-1E-3</v>
      </c>
      <c r="P133" s="1">
        <v>-1E-3</v>
      </c>
      <c r="Q133" s="1">
        <v>0</v>
      </c>
      <c r="R133" s="1">
        <v>-2E-3</v>
      </c>
      <c r="S133" s="1">
        <v>0</v>
      </c>
      <c r="T133" s="1">
        <v>0</v>
      </c>
      <c r="U133" s="1">
        <v>0</v>
      </c>
      <c r="V133" s="1">
        <v>-3.0000000000000001E-3</v>
      </c>
      <c r="W133" s="1">
        <v>3.0000000000000001E-3</v>
      </c>
      <c r="X133" s="1">
        <v>0</v>
      </c>
      <c r="Y133" s="1">
        <v>0</v>
      </c>
      <c r="Z133" s="1">
        <v>0</v>
      </c>
      <c r="AA133" s="1">
        <v>0.05</v>
      </c>
      <c r="AB133" s="1">
        <v>-2E-3</v>
      </c>
      <c r="AC133" s="1">
        <v>6.0000000000000001E-3</v>
      </c>
    </row>
    <row r="134" spans="1:29" x14ac:dyDescent="0.3">
      <c r="A134" s="1">
        <v>75</v>
      </c>
      <c r="B134" s="10">
        <f t="shared" si="14"/>
        <v>76</v>
      </c>
      <c r="C134" s="1">
        <v>4.0000000000000001E-3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4.0000000000000001E-3</v>
      </c>
      <c r="O134" s="1">
        <v>5.0000000000000001E-3</v>
      </c>
      <c r="P134" s="1">
        <v>6.0000000000000001E-3</v>
      </c>
      <c r="Q134" s="1">
        <v>4.0000000000000001E-3</v>
      </c>
      <c r="R134" s="1">
        <v>-4.0000000000000001E-3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</row>
    <row r="135" spans="1:29" x14ac:dyDescent="0.3">
      <c r="A135" s="1">
        <v>76</v>
      </c>
      <c r="B135" s="10">
        <f t="shared" si="14"/>
        <v>77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-2E-3</v>
      </c>
      <c r="O135" s="1">
        <v>0</v>
      </c>
      <c r="P135" s="1">
        <v>-2E-3</v>
      </c>
      <c r="Q135" s="1">
        <v>-7.0000000000000001E-3</v>
      </c>
      <c r="R135" s="1">
        <v>-0.01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1E-3</v>
      </c>
      <c r="AC135" s="1">
        <v>0</v>
      </c>
    </row>
    <row r="136" spans="1:29" x14ac:dyDescent="0.3">
      <c r="A136" s="1">
        <v>77</v>
      </c>
      <c r="B136" s="10">
        <f t="shared" si="14"/>
        <v>78</v>
      </c>
      <c r="C136" s="1">
        <v>1E-3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2E-3</v>
      </c>
      <c r="O136" s="1">
        <v>2E-3</v>
      </c>
      <c r="P136" s="1">
        <v>1E-3</v>
      </c>
      <c r="Q136" s="1">
        <v>-3.5000000000000003E-2</v>
      </c>
      <c r="R136" s="1">
        <v>-4.4999999999999998E-2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3.0000000000000001E-3</v>
      </c>
      <c r="AC136" s="1">
        <v>1E-3</v>
      </c>
    </row>
    <row r="137" spans="1:29" x14ac:dyDescent="0.3">
      <c r="A137" s="1">
        <v>79</v>
      </c>
      <c r="B137" s="10">
        <f t="shared" si="14"/>
        <v>80</v>
      </c>
      <c r="C137" s="1">
        <v>1.2E-2</v>
      </c>
      <c r="D137" s="1">
        <v>-1E-3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-1.6E-2</v>
      </c>
      <c r="O137" s="1">
        <v>-6.0000000000000001E-3</v>
      </c>
      <c r="P137" s="1">
        <v>-4.0000000000000001E-3</v>
      </c>
      <c r="Q137" s="1">
        <v>-3.0000000000000001E-3</v>
      </c>
      <c r="R137" s="1">
        <v>-0.19500000000000001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2E-3</v>
      </c>
      <c r="AC137" s="1">
        <v>1E-3</v>
      </c>
    </row>
    <row r="138" spans="1:29" x14ac:dyDescent="0.3">
      <c r="A138" s="1">
        <v>80</v>
      </c>
      <c r="B138" s="10">
        <f t="shared" si="14"/>
        <v>81</v>
      </c>
      <c r="C138" s="1">
        <v>-0.11899999999999999</v>
      </c>
      <c r="D138" s="1">
        <v>-2E-3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3.0000000000000001E-3</v>
      </c>
      <c r="O138" s="1">
        <v>-1E-3</v>
      </c>
      <c r="P138" s="1">
        <v>-0.01</v>
      </c>
      <c r="Q138" s="1">
        <v>0</v>
      </c>
      <c r="R138" s="1">
        <v>-2.8000000000000001E-2</v>
      </c>
      <c r="S138" s="1">
        <v>0</v>
      </c>
      <c r="T138" s="1">
        <v>0</v>
      </c>
      <c r="U138" s="1">
        <v>0</v>
      </c>
      <c r="V138" s="1">
        <v>-0.01</v>
      </c>
      <c r="W138" s="1">
        <v>1E-3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</row>
    <row r="139" spans="1:29" x14ac:dyDescent="0.3">
      <c r="A139" s="1">
        <v>81</v>
      </c>
      <c r="B139" s="10">
        <f t="shared" si="14"/>
        <v>82</v>
      </c>
      <c r="C139" s="1">
        <v>-2.5999999999999999E-2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1.7000000000000001E-2</v>
      </c>
      <c r="O139" s="1">
        <v>-3.0000000000000001E-3</v>
      </c>
      <c r="P139" s="1">
        <v>0.02</v>
      </c>
      <c r="Q139" s="1">
        <v>-2E-3</v>
      </c>
      <c r="R139" s="1">
        <v>-5.0000000000000001E-3</v>
      </c>
      <c r="S139" s="1">
        <v>0</v>
      </c>
      <c r="T139" s="1">
        <v>0</v>
      </c>
      <c r="U139" s="1">
        <v>0</v>
      </c>
      <c r="V139" s="1">
        <v>-3.0000000000000001E-3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</row>
    <row r="140" spans="1:29" x14ac:dyDescent="0.3">
      <c r="A140" s="1">
        <v>85</v>
      </c>
      <c r="B140" s="10">
        <f t="shared" si="14"/>
        <v>86</v>
      </c>
      <c r="C140" s="1">
        <v>4.0000000000000001E-3</v>
      </c>
      <c r="D140" s="1">
        <v>-8.9999999999999993E-3</v>
      </c>
      <c r="E140" s="1">
        <v>5.0000000000000001E-3</v>
      </c>
      <c r="F140" s="1">
        <v>5.0000000000000001E-3</v>
      </c>
      <c r="G140" s="1">
        <v>-5.0000000000000001E-3</v>
      </c>
      <c r="H140" s="1">
        <v>1.0999999999999999E-2</v>
      </c>
      <c r="I140" s="1">
        <v>-3.0000000000000001E-3</v>
      </c>
      <c r="J140" s="1">
        <v>1E-3</v>
      </c>
      <c r="K140" s="1">
        <v>-4.0000000000000001E-3</v>
      </c>
      <c r="L140" s="1">
        <v>1.4999999999999999E-2</v>
      </c>
      <c r="M140" s="1">
        <v>-2.1000000000000001E-2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5.0000000000000001E-3</v>
      </c>
      <c r="T140" s="1">
        <v>5.0000000000000001E-3</v>
      </c>
      <c r="U140" s="1">
        <v>7.0000000000000001E-3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</row>
    <row r="141" spans="1:29" x14ac:dyDescent="0.3">
      <c r="A141" s="1">
        <v>87</v>
      </c>
      <c r="B141" s="10">
        <f t="shared" si="14"/>
        <v>88</v>
      </c>
      <c r="C141" s="1">
        <v>-1E-3</v>
      </c>
      <c r="D141" s="1">
        <v>7.0000000000000001E-3</v>
      </c>
      <c r="E141" s="1">
        <v>-1E-3</v>
      </c>
      <c r="F141" s="1">
        <v>0</v>
      </c>
      <c r="G141" s="1">
        <v>2E-3</v>
      </c>
      <c r="H141" s="1">
        <v>-3.0000000000000001E-3</v>
      </c>
      <c r="I141" s="1">
        <v>0</v>
      </c>
      <c r="J141" s="1">
        <v>-1E-3</v>
      </c>
      <c r="K141" s="1">
        <v>-1E-3</v>
      </c>
      <c r="L141" s="1">
        <v>4.0000000000000001E-3</v>
      </c>
      <c r="M141" s="1">
        <v>-1.4999999999999999E-2</v>
      </c>
      <c r="N141" s="1">
        <v>0</v>
      </c>
      <c r="O141" s="1">
        <v>-1E-3</v>
      </c>
      <c r="P141" s="1">
        <v>0</v>
      </c>
      <c r="Q141" s="1">
        <v>0</v>
      </c>
      <c r="R141" s="1">
        <v>0</v>
      </c>
      <c r="S141" s="1">
        <v>5.0000000000000001E-3</v>
      </c>
      <c r="T141" s="1">
        <v>-0.03</v>
      </c>
      <c r="U141" s="1">
        <v>-0.18099999999999999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</row>
    <row r="142" spans="1:29" x14ac:dyDescent="0.3">
      <c r="A142" s="1">
        <v>89</v>
      </c>
      <c r="B142" s="10">
        <f t="shared" si="14"/>
        <v>90</v>
      </c>
      <c r="C142" s="1">
        <v>0</v>
      </c>
      <c r="D142" s="1">
        <v>0</v>
      </c>
      <c r="E142" s="1">
        <v>0</v>
      </c>
      <c r="F142" s="1">
        <v>1E-3</v>
      </c>
      <c r="G142" s="1">
        <v>-2E-3</v>
      </c>
      <c r="H142" s="1">
        <v>0</v>
      </c>
      <c r="I142" s="1">
        <v>0</v>
      </c>
      <c r="J142" s="1">
        <v>1E-3</v>
      </c>
      <c r="K142" s="1">
        <v>2E-3</v>
      </c>
      <c r="L142" s="1">
        <v>-1.9E-2</v>
      </c>
      <c r="M142" s="1">
        <v>-0.21099999999999999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5.0000000000000001E-3</v>
      </c>
      <c r="T142" s="1">
        <v>1.7999999999999999E-2</v>
      </c>
      <c r="U142" s="1">
        <v>6.0000000000000001E-3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</row>
    <row r="143" spans="1:29" x14ac:dyDescent="0.3">
      <c r="A143" s="1">
        <v>90</v>
      </c>
      <c r="B143" s="10">
        <f t="shared" si="14"/>
        <v>91</v>
      </c>
      <c r="C143" s="1">
        <v>0</v>
      </c>
      <c r="D143" s="1">
        <v>0</v>
      </c>
      <c r="E143" s="1">
        <v>0</v>
      </c>
      <c r="F143" s="1">
        <v>0</v>
      </c>
      <c r="G143" s="1">
        <v>-1E-3</v>
      </c>
      <c r="H143" s="1">
        <v>0</v>
      </c>
      <c r="I143" s="1">
        <v>0</v>
      </c>
      <c r="J143" s="1">
        <v>1E-3</v>
      </c>
      <c r="K143" s="1">
        <v>1E-3</v>
      </c>
      <c r="L143" s="1">
        <v>-7.0000000000000001E-3</v>
      </c>
      <c r="M143" s="1">
        <v>-2.4E-2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-1E-3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</row>
    <row r="144" spans="1:29" x14ac:dyDescent="0.3">
      <c r="A144" s="1">
        <v>91</v>
      </c>
      <c r="B144" s="10">
        <f t="shared" si="14"/>
        <v>92</v>
      </c>
      <c r="C144" s="1">
        <v>0</v>
      </c>
      <c r="D144" s="1">
        <v>1E-3</v>
      </c>
      <c r="E144" s="1">
        <v>0</v>
      </c>
      <c r="F144" s="1">
        <v>0</v>
      </c>
      <c r="G144" s="1">
        <v>1E-3</v>
      </c>
      <c r="H144" s="1">
        <v>0</v>
      </c>
      <c r="I144" s="1">
        <v>0</v>
      </c>
      <c r="J144" s="1">
        <v>0</v>
      </c>
      <c r="K144" s="1">
        <v>0</v>
      </c>
      <c r="L144" s="1">
        <v>6.0000000000000001E-3</v>
      </c>
      <c r="M144" s="1">
        <v>-1.9E-2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2E-3</v>
      </c>
      <c r="T144" s="1">
        <v>-2E-3</v>
      </c>
      <c r="U144" s="1">
        <v>2E-3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</row>
    <row r="145" spans="1:29" x14ac:dyDescent="0.3">
      <c r="A145" s="1">
        <v>96</v>
      </c>
      <c r="B145" s="10">
        <f t="shared" si="14"/>
        <v>97</v>
      </c>
      <c r="C145" s="1">
        <v>0</v>
      </c>
      <c r="D145" s="1">
        <v>-2.3E-2</v>
      </c>
      <c r="E145" s="1">
        <v>1E-3</v>
      </c>
      <c r="F145" s="1">
        <v>0</v>
      </c>
      <c r="G145" s="1">
        <v>0</v>
      </c>
      <c r="H145" s="1">
        <v>0</v>
      </c>
      <c r="I145" s="1">
        <v>-2E-3</v>
      </c>
      <c r="J145" s="1">
        <v>-2E-3</v>
      </c>
      <c r="K145" s="1">
        <v>0</v>
      </c>
      <c r="L145" s="1">
        <v>0</v>
      </c>
      <c r="M145" s="1">
        <v>0</v>
      </c>
      <c r="N145" s="1">
        <v>-0.01</v>
      </c>
      <c r="O145" s="1">
        <v>0</v>
      </c>
      <c r="P145" s="1">
        <v>0</v>
      </c>
      <c r="Q145" s="1">
        <v>0</v>
      </c>
      <c r="R145" s="1">
        <v>0</v>
      </c>
      <c r="S145" s="1">
        <v>-1E-3</v>
      </c>
      <c r="T145" s="1">
        <v>-1E-3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</row>
    <row r="146" spans="1:29" x14ac:dyDescent="0.3">
      <c r="A146" s="1">
        <v>97</v>
      </c>
      <c r="B146" s="10">
        <f t="shared" si="14"/>
        <v>98</v>
      </c>
      <c r="C146" s="1">
        <v>2E-3</v>
      </c>
      <c r="D146" s="1">
        <v>1.9E-2</v>
      </c>
      <c r="E146" s="1">
        <v>0</v>
      </c>
      <c r="F146" s="1">
        <v>0</v>
      </c>
      <c r="G146" s="1">
        <v>0</v>
      </c>
      <c r="H146" s="1">
        <v>-1E-3</v>
      </c>
      <c r="I146" s="1">
        <v>-3.0000000000000001E-3</v>
      </c>
      <c r="J146" s="1">
        <v>-6.0000000000000001E-3</v>
      </c>
      <c r="K146" s="1">
        <v>0</v>
      </c>
      <c r="L146" s="1">
        <v>0</v>
      </c>
      <c r="M146" s="1">
        <v>0</v>
      </c>
      <c r="N146" s="1">
        <v>1E-3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</row>
    <row r="147" spans="1:29" x14ac:dyDescent="0.3">
      <c r="A147" s="1">
        <v>98</v>
      </c>
      <c r="B147" s="10">
        <f t="shared" si="14"/>
        <v>99</v>
      </c>
      <c r="C147" s="1">
        <v>0</v>
      </c>
      <c r="D147" s="1">
        <v>-1.7999999999999999E-2</v>
      </c>
      <c r="E147" s="1">
        <v>0</v>
      </c>
      <c r="F147" s="1">
        <v>0</v>
      </c>
      <c r="G147" s="1">
        <v>1E-3</v>
      </c>
      <c r="H147" s="1">
        <v>-3.0000000000000001E-3</v>
      </c>
      <c r="I147" s="1">
        <v>-8.9999999999999993E-3</v>
      </c>
      <c r="J147" s="1">
        <v>-2.5000000000000001E-2</v>
      </c>
      <c r="K147" s="1">
        <v>0</v>
      </c>
      <c r="L147" s="1">
        <v>0</v>
      </c>
      <c r="M147" s="1">
        <v>0</v>
      </c>
      <c r="N147" s="1">
        <v>-2E-3</v>
      </c>
      <c r="O147" s="1">
        <v>1E-3</v>
      </c>
      <c r="P147" s="1">
        <v>0</v>
      </c>
      <c r="Q147" s="1">
        <v>0</v>
      </c>
      <c r="R147" s="1">
        <v>0</v>
      </c>
      <c r="S147" s="1">
        <v>3.0000000000000001E-3</v>
      </c>
      <c r="T147" s="1">
        <v>-1E-3</v>
      </c>
      <c r="U147" s="1">
        <v>3.0000000000000001E-3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</row>
    <row r="148" spans="1:29" x14ac:dyDescent="0.3">
      <c r="A148" s="1">
        <v>102</v>
      </c>
      <c r="B148" s="10">
        <f t="shared" si="14"/>
        <v>103</v>
      </c>
      <c r="C148" s="1">
        <v>0</v>
      </c>
      <c r="D148" s="1">
        <v>0</v>
      </c>
      <c r="E148" s="1">
        <v>0</v>
      </c>
      <c r="F148" s="1">
        <v>1E-3</v>
      </c>
      <c r="G148" s="1">
        <v>4.0000000000000001E-3</v>
      </c>
      <c r="H148" s="1">
        <v>0</v>
      </c>
      <c r="I148" s="1">
        <v>0</v>
      </c>
      <c r="J148" s="1">
        <v>0</v>
      </c>
      <c r="K148" s="1">
        <v>-5.0000000000000001E-3</v>
      </c>
      <c r="L148" s="1">
        <v>-2E-3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-6.0000000000000001E-3</v>
      </c>
      <c r="W148" s="1">
        <v>6.0000000000000001E-3</v>
      </c>
      <c r="X148" s="1">
        <v>0</v>
      </c>
      <c r="Y148" s="1">
        <v>0</v>
      </c>
      <c r="Z148" s="1">
        <v>-1E-3</v>
      </c>
      <c r="AA148" s="1">
        <v>3.0000000000000001E-3</v>
      </c>
      <c r="AB148" s="1">
        <v>2E-3</v>
      </c>
      <c r="AC148" s="1">
        <v>1E-3</v>
      </c>
    </row>
    <row r="149" spans="1:29" x14ac:dyDescent="0.3">
      <c r="A149" s="1">
        <v>104</v>
      </c>
      <c r="B149" s="10">
        <f t="shared" si="14"/>
        <v>105</v>
      </c>
      <c r="C149" s="1">
        <v>0</v>
      </c>
      <c r="D149" s="1">
        <v>0</v>
      </c>
      <c r="E149" s="1">
        <v>-5.0000000000000001E-3</v>
      </c>
      <c r="F149" s="1">
        <v>-2E-3</v>
      </c>
      <c r="G149" s="1">
        <v>2E-3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3.0000000000000001E-3</v>
      </c>
      <c r="W149" s="1">
        <v>6.0000000000000001E-3</v>
      </c>
      <c r="X149" s="1">
        <v>-5.0000000000000001E-3</v>
      </c>
      <c r="Y149" s="1">
        <v>-3.0000000000000001E-3</v>
      </c>
      <c r="Z149" s="1">
        <v>8.0000000000000002E-3</v>
      </c>
      <c r="AA149" s="1">
        <v>-1E-3</v>
      </c>
      <c r="AB149" s="1">
        <v>-1E-3</v>
      </c>
      <c r="AC149" s="1">
        <v>0</v>
      </c>
    </row>
    <row r="150" spans="1:29" x14ac:dyDescent="0.3">
      <c r="A150" s="1">
        <v>106</v>
      </c>
      <c r="B150" s="10">
        <f t="shared" si="14"/>
        <v>107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-6.0000000000000001E-3</v>
      </c>
      <c r="X150" s="1">
        <v>3.0000000000000001E-3</v>
      </c>
      <c r="Y150" s="1">
        <v>-7.0000000000000001E-3</v>
      </c>
      <c r="Z150" s="1">
        <v>-8.0000000000000002E-3</v>
      </c>
      <c r="AA150" s="1">
        <v>1E-3</v>
      </c>
      <c r="AB150" s="1">
        <v>1E-3</v>
      </c>
      <c r="AC150" s="1">
        <v>0</v>
      </c>
    </row>
    <row r="151" spans="1:29" x14ac:dyDescent="0.3">
      <c r="A151" s="1">
        <v>107</v>
      </c>
      <c r="B151" s="10">
        <f t="shared" si="14"/>
        <v>108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-1E-3</v>
      </c>
      <c r="W151" s="1">
        <v>-8.0000000000000002E-3</v>
      </c>
      <c r="X151" s="1">
        <v>-5.0000000000000001E-3</v>
      </c>
      <c r="Y151" s="1">
        <v>-0.24399999999999999</v>
      </c>
      <c r="Z151" s="1">
        <v>-5.6000000000000001E-2</v>
      </c>
      <c r="AA151" s="1">
        <v>-1E-3</v>
      </c>
      <c r="AB151" s="1">
        <v>0</v>
      </c>
      <c r="AC151" s="1">
        <v>0</v>
      </c>
    </row>
    <row r="152" spans="1:29" x14ac:dyDescent="0.3">
      <c r="A152" s="1">
        <v>108</v>
      </c>
      <c r="B152" s="10">
        <f t="shared" si="14"/>
        <v>109</v>
      </c>
      <c r="C152" s="1">
        <v>0</v>
      </c>
      <c r="D152" s="1">
        <v>0</v>
      </c>
      <c r="E152" s="1">
        <v>-1E-3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1E-3</v>
      </c>
      <c r="W152" s="1">
        <v>8.0000000000000002E-3</v>
      </c>
      <c r="X152" s="1">
        <v>-7.0000000000000001E-3</v>
      </c>
      <c r="Y152" s="1">
        <v>-5.6000000000000001E-2</v>
      </c>
      <c r="Z152" s="1">
        <v>-4.0000000000000001E-3</v>
      </c>
      <c r="AA152" s="1">
        <v>-1E-3</v>
      </c>
      <c r="AB152" s="1">
        <v>0</v>
      </c>
      <c r="AC152" s="1">
        <v>0</v>
      </c>
    </row>
    <row r="153" spans="1:29" x14ac:dyDescent="0.3">
      <c r="A153" s="1">
        <v>113</v>
      </c>
      <c r="B153" s="10">
        <f t="shared" si="14"/>
        <v>114</v>
      </c>
      <c r="C153" s="1">
        <v>0</v>
      </c>
      <c r="D153" s="1">
        <v>0</v>
      </c>
      <c r="E153" s="1">
        <v>-5.0000000000000001E-3</v>
      </c>
      <c r="F153" s="1">
        <v>3.0000000000000001E-3</v>
      </c>
      <c r="G153" s="1">
        <v>-1.4999999999999999E-2</v>
      </c>
      <c r="H153" s="1">
        <v>0</v>
      </c>
      <c r="I153" s="1">
        <v>1E-3</v>
      </c>
      <c r="J153" s="1">
        <v>3.0000000000000001E-3</v>
      </c>
      <c r="K153" s="1">
        <v>0</v>
      </c>
      <c r="L153" s="1">
        <v>0</v>
      </c>
      <c r="M153" s="1">
        <v>1E-3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3.0000000000000001E-3</v>
      </c>
      <c r="W153" s="1">
        <v>-1E-3</v>
      </c>
      <c r="X153" s="1">
        <v>1E-3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</row>
    <row r="154" spans="1:29" x14ac:dyDescent="0.3">
      <c r="A154" s="1">
        <v>114</v>
      </c>
      <c r="B154" s="10">
        <f t="shared" si="14"/>
        <v>115</v>
      </c>
      <c r="C154" s="1">
        <v>0</v>
      </c>
      <c r="D154" s="1">
        <v>0</v>
      </c>
      <c r="E154" s="1">
        <v>0</v>
      </c>
      <c r="F154" s="1">
        <v>-2E-3</v>
      </c>
      <c r="G154" s="1">
        <v>-4.0000000000000001E-3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1E-3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</row>
    <row r="155" spans="1:29" x14ac:dyDescent="0.3">
      <c r="A155" s="1">
        <v>115</v>
      </c>
      <c r="B155" s="10">
        <f t="shared" si="14"/>
        <v>116</v>
      </c>
      <c r="C155" s="1">
        <v>0</v>
      </c>
      <c r="D155" s="1">
        <v>0</v>
      </c>
      <c r="E155" s="1">
        <v>-5.0000000000000001E-3</v>
      </c>
      <c r="F155" s="1">
        <v>2.1000000000000001E-2</v>
      </c>
      <c r="G155" s="1">
        <v>5.0000000000000001E-3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2E-3</v>
      </c>
      <c r="W155" s="1">
        <v>0</v>
      </c>
      <c r="X155" s="1">
        <v>1E-3</v>
      </c>
      <c r="Y155" s="1">
        <v>-1E-3</v>
      </c>
      <c r="Z155" s="1">
        <v>0</v>
      </c>
      <c r="AA155" s="1">
        <v>0</v>
      </c>
      <c r="AB155" s="1">
        <v>0</v>
      </c>
      <c r="AC155" s="1">
        <v>0</v>
      </c>
    </row>
    <row r="156" spans="1:29" x14ac:dyDescent="0.3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H157" s="1"/>
      <c r="I157" s="53" t="s">
        <v>91</v>
      </c>
      <c r="J157" s="4">
        <f>MAX(ABS(MIN(C129:AC155)),MAX(C129:AC155))</f>
        <v>0.24399999999999999</v>
      </c>
      <c r="K157" s="1"/>
      <c r="L157" s="1"/>
      <c r="M157" s="1"/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3" t="s">
        <v>11</v>
      </c>
      <c r="C158" s="1"/>
      <c r="D158" s="1"/>
      <c r="E158" s="1"/>
      <c r="F158" s="1"/>
      <c r="K158" s="15"/>
    </row>
    <row r="159" spans="1:29" x14ac:dyDescent="0.3">
      <c r="A159" s="22" t="s">
        <v>12</v>
      </c>
      <c r="B159" s="5" t="s">
        <v>13</v>
      </c>
      <c r="C159" s="16" t="s">
        <v>14</v>
      </c>
      <c r="D159" s="16" t="s">
        <v>15</v>
      </c>
      <c r="E159" s="16" t="s">
        <v>16</v>
      </c>
      <c r="F159" s="19"/>
    </row>
    <row r="160" spans="1:29" x14ac:dyDescent="0.3">
      <c r="A160" s="22">
        <f>AVERAGE(F67,F100)</f>
        <v>-8.6114999999999995</v>
      </c>
      <c r="B160" s="5">
        <f>AVERAGE(H69,H70,I70,H102,H103,I103)</f>
        <v>-12.754166666666668</v>
      </c>
      <c r="C160" s="16">
        <f>AVERAGE(K72,K73,L73,K105,K106,L106)</f>
        <v>-13.040333333333331</v>
      </c>
      <c r="D160" s="16">
        <f>AVERAGE(P77,P78,Q78,X85,X86,Y86,P110,P111,Q111,X118,X119,Y119)</f>
        <v>-13.046416666666666</v>
      </c>
      <c r="E160" s="16">
        <f>AVERAGE(S80,S81,T81,AA88,AA89,AB89,S113,S114,T114,AA121,AA122,AB122)</f>
        <v>-10.586583333333335</v>
      </c>
      <c r="F160" s="1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3" t="s">
        <v>17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26" t="s">
        <v>18</v>
      </c>
      <c r="B163" s="25" t="s">
        <v>19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26">
        <f>AVERAGE(N75,V83,N108,V116)</f>
        <v>7.4017499999999989</v>
      </c>
      <c r="B164" s="25">
        <f>AVERAGE(W117:W119,O109:O111,W84:W86,O76:O78)</f>
        <v>7.1546666666666647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1" t="s">
        <v>20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29" t="s">
        <v>21</v>
      </c>
      <c r="B167" s="31" t="s">
        <v>22</v>
      </c>
      <c r="C167" s="33" t="s">
        <v>23</v>
      </c>
      <c r="D167" s="33" t="s">
        <v>24</v>
      </c>
      <c r="E167" s="33" t="s">
        <v>25</v>
      </c>
      <c r="F167" s="32" t="s">
        <v>38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29">
        <f>AVERAGE(C64,C65,C97:C98)</f>
        <v>0.91399999999999992</v>
      </c>
      <c r="B168" s="31">
        <f>AVERAGE(D65,D98)</f>
        <v>0.64149999999999996</v>
      </c>
      <c r="C168" s="33">
        <f>AVERAGE(F68:F70,F101:F103,G71:G73,G104:G106)</f>
        <v>0.11641666666666665</v>
      </c>
      <c r="D168" s="33">
        <f>AVERAGE(F71:F73,G68:G70,F104:F106,G101:G103)</f>
        <v>-9.375E-2</v>
      </c>
      <c r="E168" s="33">
        <f>AVERAGE(H71:J73,H104:J106)</f>
        <v>0.2422222222222222</v>
      </c>
      <c r="F168" s="35">
        <f>AVERAGE(N76:N78,V84:V86,N109:N111,V117:V119)</f>
        <v>-0.23333333333333336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x14ac:dyDescent="0.3">
      <c r="A169" s="10"/>
      <c r="B169" s="1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x14ac:dyDescent="0.3">
      <c r="A170" s="10"/>
      <c r="B170" s="1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x14ac:dyDescent="0.3">
      <c r="A171" s="10"/>
      <c r="B171" s="1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3">
      <c r="A172" s="10"/>
      <c r="B172" s="1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3">
      <c r="A173" s="10"/>
      <c r="B173" s="1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3">
      <c r="A174" s="10"/>
      <c r="B174" s="1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3">
      <c r="A175" s="10"/>
      <c r="B175" s="1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3">
      <c r="A176" s="10"/>
      <c r="B176" s="1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3">
      <c r="A177" s="10"/>
      <c r="B177" s="1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3">
      <c r="A178" s="10"/>
      <c r="B178" s="1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3">
      <c r="A179" s="10"/>
      <c r="B179" s="1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3">
      <c r="A180" s="10"/>
      <c r="B180" s="1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3">
      <c r="A181" s="10"/>
      <c r="B181" s="1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3">
      <c r="A182" s="10"/>
      <c r="B182" s="1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3">
      <c r="A183" s="10"/>
      <c r="B183" s="1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3">
      <c r="A184" s="10"/>
      <c r="B184" s="1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3">
      <c r="A185" s="10"/>
      <c r="B185" s="1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3">
      <c r="A186" s="10"/>
      <c r="B186" s="1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3">
      <c r="A187" s="10"/>
      <c r="B187" s="1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3">
      <c r="A188" s="10"/>
      <c r="B188" s="1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92" spans="1:29" x14ac:dyDescent="0.3">
      <c r="G192" s="1"/>
    </row>
    <row r="193" spans="7:10" x14ac:dyDescent="0.3">
      <c r="G193" s="19"/>
    </row>
    <row r="194" spans="7:10" x14ac:dyDescent="0.3">
      <c r="G194" s="19"/>
    </row>
    <row r="195" spans="7:10" x14ac:dyDescent="0.3">
      <c r="G195" s="1"/>
    </row>
    <row r="196" spans="7:10" x14ac:dyDescent="0.3">
      <c r="G196" s="1"/>
    </row>
    <row r="197" spans="7:10" x14ac:dyDescent="0.3">
      <c r="G197" s="1"/>
    </row>
    <row r="198" spans="7:10" x14ac:dyDescent="0.3">
      <c r="G198" s="1"/>
    </row>
    <row r="199" spans="7:10" x14ac:dyDescent="0.3">
      <c r="G199" s="1"/>
    </row>
    <row r="200" spans="7:10" x14ac:dyDescent="0.3">
      <c r="G200" s="1"/>
    </row>
    <row r="201" spans="7:10" x14ac:dyDescent="0.3">
      <c r="J201" s="19"/>
    </row>
    <row r="202" spans="7:10" x14ac:dyDescent="0.3">
      <c r="J202" s="4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5550D-A4BA-4D2A-94C8-DC91ED3A0C0E}">
  <dimension ref="A1:AC168"/>
  <sheetViews>
    <sheetView topLeftCell="A61" workbookViewId="0">
      <selection activeCell="B91" sqref="A91:B91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9">
        <v>1</v>
      </c>
      <c r="B3" s="9">
        <f>A3+1</f>
        <v>2</v>
      </c>
      <c r="C3" s="4">
        <v>22.533000000000001</v>
      </c>
      <c r="D3" s="4">
        <f>AVERAGE(C3,C31)</f>
        <v>22.491</v>
      </c>
      <c r="E3" s="4">
        <f>AVERAGE(C3,C31)</f>
        <v>22.491</v>
      </c>
      <c r="F3" s="4">
        <f>31.732-D3</f>
        <v>9.2409999999999997</v>
      </c>
      <c r="G3" s="4">
        <f>31.732-E3</f>
        <v>9.2409999999999997</v>
      </c>
      <c r="H3" s="40">
        <v>8.2200000000000006</v>
      </c>
      <c r="I3" s="39">
        <v>8.2899999999999991</v>
      </c>
      <c r="J3" s="7">
        <f t="shared" ref="J3:J16" si="0">D3*(-0.9459)+29.74</f>
        <v>8.4657631000000002</v>
      </c>
      <c r="K3" s="7">
        <f t="shared" ref="K3:K16" si="1">E3*(-0.9632)+30.212</f>
        <v>8.5486688000000015</v>
      </c>
      <c r="L3" s="8"/>
      <c r="M3" s="8"/>
      <c r="N3" s="9">
        <v>0</v>
      </c>
      <c r="O3" s="9">
        <f>N3+1</f>
        <v>1</v>
      </c>
      <c r="P3" s="4">
        <v>44.119</v>
      </c>
      <c r="Q3" s="4">
        <f>AVERAGE(P3,P25)</f>
        <v>43.227499999999999</v>
      </c>
      <c r="R3" s="4">
        <f>190.298-Q3</f>
        <v>147.07050000000001</v>
      </c>
      <c r="S3" s="40">
        <v>129.679</v>
      </c>
      <c r="T3" s="6">
        <f t="shared" ref="T3:T17" si="2">Q3*(-0.9288)+170.43</f>
        <v>130.28029800000002</v>
      </c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">
      <c r="A4" s="9">
        <v>4</v>
      </c>
      <c r="B4" s="9">
        <f t="shared" ref="B4:B57" si="3">A4+1</f>
        <v>5</v>
      </c>
      <c r="C4" s="4">
        <v>23.236000000000001</v>
      </c>
      <c r="D4" s="4">
        <f>AVERAGE(C4:C5,C32,C33)</f>
        <v>22.962499999999999</v>
      </c>
      <c r="E4" s="4">
        <f>AVERAGE(C4:C5,C32,C33)</f>
        <v>22.962499999999999</v>
      </c>
      <c r="F4" s="4">
        <f>31.732-D4</f>
        <v>8.7695000000000007</v>
      </c>
      <c r="G4" s="4">
        <f t="shared" ref="G4:G19" si="4">31.732-E4</f>
        <v>8.7695000000000007</v>
      </c>
      <c r="H4" s="40">
        <v>8.19</v>
      </c>
      <c r="I4" s="39">
        <v>8.2899999999999991</v>
      </c>
      <c r="J4" s="7">
        <f t="shared" si="0"/>
        <v>8.0197712500000016</v>
      </c>
      <c r="K4" s="7">
        <f t="shared" si="1"/>
        <v>8.0945200000000028</v>
      </c>
      <c r="L4" s="8"/>
      <c r="M4" s="8"/>
      <c r="N4" s="9">
        <v>2</v>
      </c>
      <c r="O4" s="9">
        <f t="shared" ref="O4:O45" si="5">N4+1</f>
        <v>3</v>
      </c>
      <c r="P4" s="4">
        <v>43.017000000000003</v>
      </c>
      <c r="Q4" s="4">
        <f>AVERAGE(P4,P8,P26,P30)</f>
        <v>40.35125</v>
      </c>
      <c r="R4" s="4">
        <f t="shared" ref="R4:R18" si="6">190.298-Q4</f>
        <v>149.94675000000001</v>
      </c>
      <c r="S4" s="40">
        <v>134.90299999999999</v>
      </c>
      <c r="T4" s="6">
        <f t="shared" si="2"/>
        <v>132.95175900000001</v>
      </c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9">
        <v>7</v>
      </c>
      <c r="B5" s="9">
        <f t="shared" si="3"/>
        <v>8</v>
      </c>
      <c r="C5" s="4">
        <v>22.623000000000001</v>
      </c>
      <c r="D5" s="4"/>
      <c r="E5" s="4"/>
      <c r="F5" s="4"/>
      <c r="G5" s="4"/>
      <c r="H5" s="40"/>
      <c r="I5" s="39"/>
      <c r="J5" s="7"/>
      <c r="K5" s="7"/>
      <c r="L5" s="8"/>
      <c r="M5" s="8"/>
      <c r="N5" s="9">
        <v>3</v>
      </c>
      <c r="O5" s="9">
        <f t="shared" si="5"/>
        <v>4</v>
      </c>
      <c r="P5" s="4">
        <v>46.847000000000001</v>
      </c>
      <c r="Q5" s="4">
        <f>AVERAGE(P5,P7,P27,P29)</f>
        <v>43.719249999999995</v>
      </c>
      <c r="R5" s="4">
        <f t="shared" si="6"/>
        <v>146.57875000000001</v>
      </c>
      <c r="S5" s="40">
        <v>129.083</v>
      </c>
      <c r="T5" s="6">
        <f t="shared" si="2"/>
        <v>129.82356060000001</v>
      </c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9">
        <v>14</v>
      </c>
      <c r="B6" s="9">
        <f t="shared" si="3"/>
        <v>15</v>
      </c>
      <c r="C6" s="4">
        <v>27.106999999999999</v>
      </c>
      <c r="D6" s="4">
        <f>AVERAGE(C6,C34)</f>
        <v>27.0045</v>
      </c>
      <c r="E6" s="4">
        <f>AVERAGE(C6,C7,C34,C35)</f>
        <v>26.963749999999997</v>
      </c>
      <c r="F6" s="4">
        <f t="shared" ref="F6:F19" si="7">31.732-D6</f>
        <v>4.7274999999999991</v>
      </c>
      <c r="G6" s="4">
        <f t="shared" si="4"/>
        <v>4.7682500000000019</v>
      </c>
      <c r="H6" s="40">
        <v>4.1900000000000004</v>
      </c>
      <c r="I6" s="39">
        <v>4.16</v>
      </c>
      <c r="J6" s="7">
        <f t="shared" si="0"/>
        <v>4.1964434500000003</v>
      </c>
      <c r="K6" s="7">
        <f t="shared" si="1"/>
        <v>4.2405160000000031</v>
      </c>
      <c r="L6" s="8"/>
      <c r="M6" s="8"/>
      <c r="N6" s="9">
        <v>5</v>
      </c>
      <c r="O6" s="9">
        <f t="shared" si="5"/>
        <v>6</v>
      </c>
      <c r="P6" s="4">
        <v>47.188000000000002</v>
      </c>
      <c r="Q6" s="4">
        <f>AVERAGE(P6,P28)</f>
        <v>47.237499999999997</v>
      </c>
      <c r="R6" s="4">
        <f t="shared" si="6"/>
        <v>143.06049999999999</v>
      </c>
      <c r="S6" s="40">
        <v>128.334</v>
      </c>
      <c r="T6" s="6">
        <f t="shared" si="2"/>
        <v>126.55581000000001</v>
      </c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">
      <c r="A7" s="9">
        <v>15</v>
      </c>
      <c r="B7" s="9">
        <f t="shared" si="3"/>
        <v>16</v>
      </c>
      <c r="C7" s="4">
        <v>26.954000000000001</v>
      </c>
      <c r="D7" s="4">
        <f>AVERAGE(C7,C35)</f>
        <v>26.923000000000002</v>
      </c>
      <c r="E7" s="4"/>
      <c r="F7" s="4">
        <f t="shared" si="7"/>
        <v>4.8089999999999975</v>
      </c>
      <c r="G7" s="4"/>
      <c r="H7" s="40">
        <v>4.17</v>
      </c>
      <c r="I7" s="39"/>
      <c r="J7" s="7">
        <f t="shared" si="0"/>
        <v>4.2735342999999979</v>
      </c>
      <c r="K7" s="7"/>
      <c r="L7" s="8"/>
      <c r="M7" s="8"/>
      <c r="N7" s="9">
        <v>6</v>
      </c>
      <c r="O7" s="9">
        <f t="shared" si="5"/>
        <v>7</v>
      </c>
      <c r="P7" s="4">
        <v>41.323999999999998</v>
      </c>
      <c r="Q7" s="4"/>
      <c r="R7" s="4"/>
      <c r="S7" s="40"/>
      <c r="T7" s="6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">
      <c r="A8" s="9">
        <v>17</v>
      </c>
      <c r="B8" s="9">
        <f t="shared" si="3"/>
        <v>18</v>
      </c>
      <c r="C8" s="4">
        <v>29.8</v>
      </c>
      <c r="D8" s="4">
        <f>AVERAGE(C8:C10,C36:C38)</f>
        <v>29.814499999999999</v>
      </c>
      <c r="E8" s="4">
        <f>AVERAGE(C8:C10,C36:C38)</f>
        <v>29.814499999999999</v>
      </c>
      <c r="F8" s="4">
        <f>31.732-D8</f>
        <v>1.9175000000000004</v>
      </c>
      <c r="G8" s="4">
        <f>31.732-E8</f>
        <v>1.9175000000000004</v>
      </c>
      <c r="H8" s="40">
        <v>1.42</v>
      </c>
      <c r="I8" s="39">
        <v>1.41</v>
      </c>
      <c r="J8" s="7">
        <f t="shared" si="0"/>
        <v>1.5384644499999993</v>
      </c>
      <c r="K8" s="7">
        <f t="shared" si="1"/>
        <v>1.4946736000000023</v>
      </c>
      <c r="L8" s="8"/>
      <c r="M8" s="8"/>
      <c r="N8" s="9">
        <v>8</v>
      </c>
      <c r="O8" s="9">
        <f t="shared" si="5"/>
        <v>9</v>
      </c>
      <c r="P8" s="4">
        <v>37.65</v>
      </c>
      <c r="Q8" s="4"/>
      <c r="R8" s="4"/>
      <c r="S8" s="40"/>
      <c r="T8" s="6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">
      <c r="A9" s="9">
        <v>18</v>
      </c>
      <c r="B9" s="9">
        <f t="shared" si="3"/>
        <v>19</v>
      </c>
      <c r="C9" s="4">
        <v>30.096</v>
      </c>
      <c r="D9" s="4"/>
      <c r="E9" s="4"/>
      <c r="F9" s="4"/>
      <c r="G9" s="4"/>
      <c r="H9" s="40"/>
      <c r="I9" s="39"/>
      <c r="J9" s="7"/>
      <c r="K9" s="7"/>
      <c r="L9" s="8"/>
      <c r="M9" s="8"/>
      <c r="N9" s="9">
        <v>10</v>
      </c>
      <c r="O9" s="9">
        <f t="shared" si="5"/>
        <v>11</v>
      </c>
      <c r="P9" s="4">
        <v>8.1980000000000004</v>
      </c>
      <c r="Q9" s="4">
        <f>AVERAGE(P9,P31)</f>
        <v>7.5890000000000004</v>
      </c>
      <c r="R9" s="4">
        <f t="shared" si="6"/>
        <v>182.709</v>
      </c>
      <c r="S9" s="40">
        <v>161.78100000000001</v>
      </c>
      <c r="T9" s="6">
        <f t="shared" si="2"/>
        <v>163.38133680000001</v>
      </c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">
      <c r="A10" s="9">
        <v>19</v>
      </c>
      <c r="B10" s="9">
        <f t="shared" si="3"/>
        <v>20</v>
      </c>
      <c r="C10" s="4">
        <v>30.096</v>
      </c>
      <c r="D10" s="4"/>
      <c r="E10" s="4"/>
      <c r="F10" s="4"/>
      <c r="G10" s="4"/>
      <c r="H10" s="40"/>
      <c r="I10" s="39"/>
      <c r="J10" s="7"/>
      <c r="K10" s="7"/>
      <c r="L10" s="8"/>
      <c r="M10" s="8"/>
      <c r="N10" s="9">
        <v>12</v>
      </c>
      <c r="O10" s="9">
        <f t="shared" si="5"/>
        <v>13</v>
      </c>
      <c r="P10" s="4">
        <v>109.434</v>
      </c>
      <c r="Q10" s="4">
        <f>AVERAGE(P10,P32)</f>
        <v>110.26849999999999</v>
      </c>
      <c r="R10" s="4">
        <f t="shared" si="6"/>
        <v>80.029500000000013</v>
      </c>
      <c r="S10" s="40">
        <v>67.471999999999994</v>
      </c>
      <c r="T10" s="6">
        <f t="shared" si="2"/>
        <v>68.012617200000022</v>
      </c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">
      <c r="A11" s="9">
        <v>21</v>
      </c>
      <c r="B11" s="9">
        <f t="shared" si="3"/>
        <v>22</v>
      </c>
      <c r="C11" s="4">
        <v>29.27</v>
      </c>
      <c r="D11" s="4">
        <f>AVERAGE(C11:C13,C39:C41)</f>
        <v>29.810833333333335</v>
      </c>
      <c r="E11" s="4">
        <f>AVERAGE(C11:C13,C39:C41)</f>
        <v>29.810833333333335</v>
      </c>
      <c r="F11" s="4">
        <f t="shared" si="7"/>
        <v>1.9211666666666645</v>
      </c>
      <c r="G11" s="4">
        <f t="shared" si="4"/>
        <v>1.9211666666666645</v>
      </c>
      <c r="H11" s="40">
        <v>1.53</v>
      </c>
      <c r="I11" s="39">
        <v>1.4650000000000001</v>
      </c>
      <c r="J11" s="7">
        <f t="shared" si="0"/>
        <v>1.5419327499999973</v>
      </c>
      <c r="K11" s="7">
        <f t="shared" si="1"/>
        <v>1.4982053333333347</v>
      </c>
      <c r="L11" s="8"/>
      <c r="M11" s="8"/>
      <c r="N11" s="9">
        <v>13</v>
      </c>
      <c r="O11" s="9">
        <f t="shared" si="5"/>
        <v>14</v>
      </c>
      <c r="P11" s="4">
        <v>98.316000000000003</v>
      </c>
      <c r="Q11" s="4">
        <f>AVERAGE(P11,P33)</f>
        <v>98.4</v>
      </c>
      <c r="R11" s="4">
        <f t="shared" si="6"/>
        <v>91.897999999999996</v>
      </c>
      <c r="S11" s="40">
        <v>79.352000000000004</v>
      </c>
      <c r="T11" s="6">
        <f t="shared" si="2"/>
        <v>79.036080000000013</v>
      </c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">
      <c r="A12" s="9">
        <v>22</v>
      </c>
      <c r="B12" s="9">
        <f t="shared" si="3"/>
        <v>23</v>
      </c>
      <c r="C12" s="4">
        <v>29.891999999999999</v>
      </c>
      <c r="D12" s="4"/>
      <c r="E12" s="4"/>
      <c r="F12" s="4"/>
      <c r="G12" s="4"/>
      <c r="H12" s="40"/>
      <c r="I12" s="39"/>
      <c r="J12" s="7"/>
      <c r="K12" s="7"/>
      <c r="L12" s="8"/>
      <c r="M12" s="8"/>
      <c r="N12" s="9">
        <v>16</v>
      </c>
      <c r="O12" s="9">
        <f t="shared" si="5"/>
        <v>17</v>
      </c>
      <c r="P12" s="4">
        <v>154.41800000000001</v>
      </c>
      <c r="Q12" s="4">
        <f>AVERAGE(P12,P34,P13,P35)</f>
        <v>155.47050000000002</v>
      </c>
      <c r="R12" s="4">
        <f t="shared" si="6"/>
        <v>34.827499999999986</v>
      </c>
      <c r="S12" s="40">
        <v>27.001999999999999</v>
      </c>
      <c r="T12" s="6">
        <f t="shared" si="2"/>
        <v>26.028999599999992</v>
      </c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">
      <c r="A13" s="9">
        <v>23</v>
      </c>
      <c r="B13" s="9">
        <f t="shared" si="3"/>
        <v>24</v>
      </c>
      <c r="C13" s="4">
        <v>29.402999999999999</v>
      </c>
      <c r="D13" s="4"/>
      <c r="E13" s="4"/>
      <c r="F13" s="4"/>
      <c r="G13" s="4"/>
      <c r="H13" s="40"/>
      <c r="I13" s="39"/>
      <c r="J13" s="7"/>
      <c r="K13" s="7"/>
      <c r="L13" s="8"/>
      <c r="M13" s="8"/>
      <c r="N13" s="9">
        <v>20</v>
      </c>
      <c r="O13" s="9">
        <f t="shared" si="5"/>
        <v>21</v>
      </c>
      <c r="P13" s="4">
        <v>155.94499999999999</v>
      </c>
      <c r="Q13" s="4"/>
      <c r="R13" s="4"/>
      <c r="S13" s="40"/>
      <c r="T13" s="6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">
      <c r="A14" s="9">
        <v>27</v>
      </c>
      <c r="B14" s="9">
        <f t="shared" si="3"/>
        <v>28</v>
      </c>
      <c r="C14" s="4">
        <v>22.699000000000002</v>
      </c>
      <c r="D14" s="4">
        <f>AVERAGE(C14,C22,C42,C50)</f>
        <v>22.064499999999999</v>
      </c>
      <c r="E14" s="4">
        <f>AVERAGE(C14,C22,C42,C50)</f>
        <v>22.064499999999999</v>
      </c>
      <c r="F14" s="4">
        <f t="shared" si="7"/>
        <v>9.6675000000000004</v>
      </c>
      <c r="G14" s="4">
        <f t="shared" si="4"/>
        <v>9.6675000000000004</v>
      </c>
      <c r="H14" s="40">
        <v>8.1199999999999992</v>
      </c>
      <c r="I14" s="39">
        <v>7.6150000000000002</v>
      </c>
      <c r="J14" s="7">
        <f t="shared" si="0"/>
        <v>8.8691894500000004</v>
      </c>
      <c r="K14" s="7">
        <f t="shared" si="1"/>
        <v>8.9594736000000026</v>
      </c>
      <c r="L14" s="8"/>
      <c r="M14" s="8"/>
      <c r="N14" s="9">
        <v>24</v>
      </c>
      <c r="O14" s="9">
        <f t="shared" si="5"/>
        <v>25</v>
      </c>
      <c r="P14" s="4">
        <v>11</v>
      </c>
      <c r="Q14" s="4">
        <f>AVERAGE(P14,P19,P36,P41)</f>
        <v>6.718</v>
      </c>
      <c r="R14" s="4">
        <f t="shared" si="6"/>
        <v>183.58</v>
      </c>
      <c r="S14" s="40">
        <v>166.965</v>
      </c>
      <c r="T14" s="6">
        <f t="shared" si="2"/>
        <v>164.1903216</v>
      </c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3">
      <c r="A15" s="9">
        <v>29</v>
      </c>
      <c r="B15" s="9">
        <f t="shared" si="3"/>
        <v>30</v>
      </c>
      <c r="C15" s="4">
        <v>26.81</v>
      </c>
      <c r="D15" s="4">
        <f>AVERAGE(C15,C23,C43,C51)</f>
        <v>26.603749999999998</v>
      </c>
      <c r="E15" s="4">
        <f>AVERAGE(C15,C23,C43,C51)</f>
        <v>26.603749999999998</v>
      </c>
      <c r="F15" s="4">
        <f t="shared" si="7"/>
        <v>5.1282500000000013</v>
      </c>
      <c r="G15" s="4">
        <f t="shared" si="4"/>
        <v>5.1282500000000013</v>
      </c>
      <c r="H15" s="40">
        <v>4.8600000000000003</v>
      </c>
      <c r="I15" s="39">
        <v>4.84</v>
      </c>
      <c r="J15" s="7">
        <f t="shared" si="0"/>
        <v>4.5755128750000011</v>
      </c>
      <c r="K15" s="7">
        <f t="shared" si="1"/>
        <v>4.5872680000000017</v>
      </c>
      <c r="L15" s="8"/>
      <c r="M15" s="8"/>
      <c r="N15" s="9">
        <v>28</v>
      </c>
      <c r="O15" s="9">
        <f t="shared" si="5"/>
        <v>29</v>
      </c>
      <c r="P15" s="4">
        <v>129.255</v>
      </c>
      <c r="Q15" s="4">
        <f>AVERAGE(P15,P20,P37,P42)</f>
        <v>129.16525000000001</v>
      </c>
      <c r="R15" s="4">
        <f t="shared" si="6"/>
        <v>61.132749999999987</v>
      </c>
      <c r="S15" s="40">
        <v>48.85</v>
      </c>
      <c r="T15" s="6">
        <f t="shared" si="2"/>
        <v>50.461315799999994</v>
      </c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3">
      <c r="A16" s="9">
        <v>31</v>
      </c>
      <c r="B16" s="9">
        <f t="shared" si="3"/>
        <v>32</v>
      </c>
      <c r="C16" s="4">
        <v>30.498000000000001</v>
      </c>
      <c r="D16" s="4">
        <f>AVERAGE(C16:C18,C24:C26,C44:C46, C52:C54)</f>
        <v>29.756833333333333</v>
      </c>
      <c r="E16" s="4">
        <f>AVERAGE(C16:C18,C24:C26,C44:C46, C52:C54)</f>
        <v>29.756833333333333</v>
      </c>
      <c r="F16" s="4">
        <f t="shared" si="7"/>
        <v>1.9751666666666665</v>
      </c>
      <c r="G16" s="4">
        <f t="shared" si="4"/>
        <v>1.9751666666666665</v>
      </c>
      <c r="H16" s="40">
        <v>1.61</v>
      </c>
      <c r="I16" s="39">
        <v>1.57</v>
      </c>
      <c r="J16" s="7">
        <f t="shared" si="0"/>
        <v>1.5930113500000012</v>
      </c>
      <c r="K16" s="7">
        <f t="shared" si="1"/>
        <v>1.5502181333333347</v>
      </c>
      <c r="L16" s="8"/>
      <c r="M16" s="8"/>
      <c r="N16" s="9">
        <v>30</v>
      </c>
      <c r="O16" s="9">
        <f t="shared" si="5"/>
        <v>31</v>
      </c>
      <c r="P16" s="4">
        <v>169.08500000000001</v>
      </c>
      <c r="Q16" s="4">
        <f>AVERAGE(P16,P21,P38,P43)</f>
        <v>167.27974999999998</v>
      </c>
      <c r="R16" s="4">
        <f t="shared" si="6"/>
        <v>23.018250000000023</v>
      </c>
      <c r="S16" s="40">
        <v>15.823</v>
      </c>
      <c r="T16" s="6">
        <f t="shared" si="2"/>
        <v>15.060568200000034</v>
      </c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">
      <c r="A17" s="9">
        <v>32</v>
      </c>
      <c r="B17" s="9">
        <f t="shared" si="3"/>
        <v>33</v>
      </c>
      <c r="C17" s="4">
        <v>29.873999999999999</v>
      </c>
      <c r="D17" s="4"/>
      <c r="E17" s="4"/>
      <c r="F17" s="4"/>
      <c r="G17" s="4"/>
      <c r="H17" s="40"/>
      <c r="I17" s="39"/>
      <c r="J17" s="7"/>
      <c r="K17" s="7"/>
      <c r="L17" s="8"/>
      <c r="M17" s="8"/>
      <c r="N17" s="9">
        <v>34</v>
      </c>
      <c r="O17" s="9">
        <f t="shared" si="5"/>
        <v>35</v>
      </c>
      <c r="P17" s="4">
        <v>-3.7229999999999999</v>
      </c>
      <c r="Q17" s="4">
        <f>AVERAGE(P17,P22,P39,P44)</f>
        <v>-5.3224999999999998</v>
      </c>
      <c r="R17" s="4">
        <f t="shared" si="6"/>
        <v>195.62049999999999</v>
      </c>
      <c r="S17" s="40">
        <v>173.23</v>
      </c>
      <c r="T17" s="6">
        <f t="shared" si="2"/>
        <v>175.373538</v>
      </c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3">
      <c r="A18" s="9">
        <v>33</v>
      </c>
      <c r="B18" s="9">
        <f t="shared" si="3"/>
        <v>34</v>
      </c>
      <c r="C18" s="4">
        <v>29.407</v>
      </c>
      <c r="D18" s="4"/>
      <c r="E18" s="4"/>
      <c r="F18" s="4"/>
      <c r="G18" s="4"/>
      <c r="H18" s="40"/>
      <c r="I18" s="39"/>
      <c r="J18" s="7"/>
      <c r="K18" s="7"/>
      <c r="L18" s="8"/>
      <c r="M18" s="8"/>
      <c r="N18" s="9">
        <v>37</v>
      </c>
      <c r="O18" s="9">
        <f t="shared" si="5"/>
        <v>38</v>
      </c>
      <c r="P18" s="4">
        <v>127.235</v>
      </c>
      <c r="Q18" s="4">
        <f>AVERAGE(P18,P23,P40,P45)</f>
        <v>126.76974999999999</v>
      </c>
      <c r="R18" s="4">
        <f t="shared" si="6"/>
        <v>63.528250000000014</v>
      </c>
      <c r="S18" s="40">
        <v>51.445</v>
      </c>
      <c r="T18" s="6">
        <f>Q18*(-0.9288)+170.43</f>
        <v>52.686256200000017</v>
      </c>
      <c r="U18" s="8"/>
      <c r="V18" s="8"/>
      <c r="W18" s="8"/>
      <c r="X18" s="8"/>
      <c r="Y18" s="8"/>
      <c r="Z18" s="8"/>
      <c r="AA18" s="8"/>
      <c r="AB18" s="8"/>
      <c r="AC18" s="8"/>
    </row>
    <row r="19" spans="1:29" x14ac:dyDescent="0.3">
      <c r="A19" s="9">
        <v>38</v>
      </c>
      <c r="B19" s="9">
        <f t="shared" si="3"/>
        <v>39</v>
      </c>
      <c r="C19" s="4">
        <v>27.318999999999999</v>
      </c>
      <c r="D19" s="4">
        <f>AVERAGE(C19:C21,C27:C29,C47:C49,C55:C57)</f>
        <v>27.409083333333331</v>
      </c>
      <c r="E19" s="4">
        <f>AVERAGE(C19:C21,C27:C29,C47:C49,C55:C57)</f>
        <v>27.409083333333331</v>
      </c>
      <c r="F19" s="4">
        <f t="shared" si="7"/>
        <v>4.3229166666666679</v>
      </c>
      <c r="G19" s="4">
        <f t="shared" si="4"/>
        <v>4.3229166666666679</v>
      </c>
      <c r="H19" s="40">
        <v>3.82</v>
      </c>
      <c r="I19" s="39">
        <v>3.81</v>
      </c>
      <c r="J19" s="7">
        <f>D19*(-0.9459)+29.74</f>
        <v>3.8137480749999995</v>
      </c>
      <c r="K19" s="7">
        <f>E19*(-0.9632)+30.212</f>
        <v>3.8115709333333356</v>
      </c>
      <c r="L19" s="8"/>
      <c r="M19" s="8"/>
      <c r="N19" s="9">
        <v>41</v>
      </c>
      <c r="O19" s="9">
        <f t="shared" si="5"/>
        <v>42</v>
      </c>
      <c r="P19" s="4">
        <v>2.778</v>
      </c>
      <c r="Q19" s="4"/>
      <c r="R19" s="4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3">
      <c r="A20" s="9">
        <v>39</v>
      </c>
      <c r="B20" s="9">
        <f t="shared" si="3"/>
        <v>40</v>
      </c>
      <c r="C20" s="4">
        <v>27.300999999999998</v>
      </c>
      <c r="D20" s="4"/>
      <c r="E20" s="4"/>
      <c r="F20" s="4"/>
      <c r="G20" s="4"/>
      <c r="H20" s="4"/>
      <c r="I20" s="13"/>
      <c r="J20" s="8"/>
      <c r="K20" s="8"/>
      <c r="L20" s="8"/>
      <c r="M20" s="8"/>
      <c r="N20" s="9">
        <v>45</v>
      </c>
      <c r="O20" s="9">
        <f t="shared" si="5"/>
        <v>46</v>
      </c>
      <c r="P20" s="4">
        <v>128.46100000000001</v>
      </c>
      <c r="Q20" s="4"/>
      <c r="R20" s="4"/>
      <c r="S20" s="37" t="s">
        <v>84</v>
      </c>
      <c r="T20" s="38">
        <f>AVERAGE(ABS(T3-S3),ABS(T4-S4),ABS(T5-S5),ABS(T6-S6),ABS(T9-S9),ABS(T10-S10),ABS(T11-S11),ABS(T12-S12),ABS(T14-S14),ABS(T15-S15),ABS(T16-S16),ABS(T17-S17),ABS(T18-S18))</f>
        <v>1.3103372461538474</v>
      </c>
      <c r="U20" s="8"/>
      <c r="V20" s="8"/>
      <c r="W20" s="8"/>
      <c r="X20" s="8"/>
      <c r="Y20" s="8"/>
      <c r="Z20" s="8"/>
      <c r="AA20" s="8"/>
      <c r="AB20" s="8"/>
      <c r="AC20" s="8"/>
    </row>
    <row r="21" spans="1:29" x14ac:dyDescent="0.3">
      <c r="A21" s="9">
        <v>40</v>
      </c>
      <c r="B21" s="9">
        <f t="shared" si="3"/>
        <v>41</v>
      </c>
      <c r="C21" s="4">
        <v>27.547999999999998</v>
      </c>
      <c r="D21" s="4"/>
      <c r="E21" s="4"/>
      <c r="F21" s="4"/>
      <c r="G21" s="4"/>
      <c r="H21" s="4"/>
      <c r="I21" s="37" t="s">
        <v>39</v>
      </c>
      <c r="J21" s="38">
        <f>AVERAGE(ABS(J3-H3),ABS(J4-H4),ABS(J6-H6),ABS(J7-H7),ABS(J8-H8),ABS(J11-H11),ABS(J15-H15),ABS(J16-H16),ABS(J19-H19))</f>
        <v>0.10712161111111006</v>
      </c>
      <c r="K21" s="38">
        <f>AVERAGE(ABS(K3-I3),ABS(K4-I4),ABS(K6-I6),ABS(K8-I8),ABS(K11-I11),ABS(K15-I15),ABS(K16-I16),ABS(K19-I19))</f>
        <v>0.11582856666666722</v>
      </c>
      <c r="L21" s="8"/>
      <c r="M21" s="8"/>
      <c r="N21" s="9">
        <v>47</v>
      </c>
      <c r="O21" s="9">
        <f t="shared" si="5"/>
        <v>48</v>
      </c>
      <c r="P21" s="4">
        <v>167.61799999999999</v>
      </c>
      <c r="Q21" s="4"/>
      <c r="R21" s="4"/>
      <c r="S21" s="6"/>
      <c r="T21" s="6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3">
      <c r="A22" s="9">
        <v>44</v>
      </c>
      <c r="B22" s="9">
        <f t="shared" si="3"/>
        <v>45</v>
      </c>
      <c r="C22" s="4">
        <v>20.843</v>
      </c>
      <c r="D22" s="4"/>
      <c r="E22" s="4"/>
      <c r="F22" s="4"/>
      <c r="G22" s="4"/>
      <c r="H22" s="4"/>
      <c r="I22" s="37" t="s">
        <v>40</v>
      </c>
      <c r="J22" s="38">
        <f>ABS(J14-H14)</f>
        <v>0.74918945000000114</v>
      </c>
      <c r="K22" s="38">
        <f>ABS(K14-I14)</f>
        <v>1.3444736000000024</v>
      </c>
      <c r="L22" s="8"/>
      <c r="M22" s="8"/>
      <c r="N22" s="9">
        <v>51</v>
      </c>
      <c r="O22" s="9">
        <f t="shared" si="5"/>
        <v>52</v>
      </c>
      <c r="P22" s="4">
        <v>-5.048</v>
      </c>
      <c r="Q22" s="4"/>
      <c r="R22" s="4"/>
      <c r="S22" s="6"/>
      <c r="T22" s="6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3">
      <c r="A23" s="9">
        <v>46</v>
      </c>
      <c r="B23" s="9">
        <f t="shared" si="3"/>
        <v>47</v>
      </c>
      <c r="C23" s="4">
        <v>27.047999999999998</v>
      </c>
      <c r="D23" s="4"/>
      <c r="E23" s="4"/>
      <c r="F23" s="4"/>
      <c r="G23" s="4"/>
      <c r="H23" s="4"/>
      <c r="I23" s="13"/>
      <c r="J23" s="8"/>
      <c r="K23" s="8"/>
      <c r="L23" s="8"/>
      <c r="M23" s="8"/>
      <c r="N23" s="9">
        <v>54</v>
      </c>
      <c r="O23" s="9">
        <f t="shared" si="5"/>
        <v>55</v>
      </c>
      <c r="P23" s="4">
        <v>125.992</v>
      </c>
      <c r="Q23" s="4"/>
      <c r="R23" s="4"/>
      <c r="S23" s="6"/>
      <c r="T23" s="6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3">
      <c r="A24" s="9">
        <v>48</v>
      </c>
      <c r="B24" s="9">
        <f t="shared" si="3"/>
        <v>49</v>
      </c>
      <c r="C24" s="4">
        <v>29.658000000000001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9"/>
      <c r="O24" s="9"/>
      <c r="P24" s="13"/>
      <c r="Q24" s="13"/>
      <c r="R24" s="13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3">
      <c r="A25" s="9">
        <v>49</v>
      </c>
      <c r="B25" s="9">
        <f t="shared" si="3"/>
        <v>50</v>
      </c>
      <c r="C25" s="4">
        <v>29.184000000000001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0">
        <v>58</v>
      </c>
      <c r="O25" s="9">
        <f t="shared" si="5"/>
        <v>59</v>
      </c>
      <c r="P25" s="2">
        <v>42.335999999999999</v>
      </c>
      <c r="Q25" s="13"/>
      <c r="R25" s="13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3">
      <c r="A26" s="9">
        <v>50</v>
      </c>
      <c r="B26" s="9">
        <f t="shared" si="3"/>
        <v>51</v>
      </c>
      <c r="C26" s="4">
        <v>30.105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0">
        <v>60</v>
      </c>
      <c r="O26" s="9">
        <f t="shared" si="5"/>
        <v>61</v>
      </c>
      <c r="P26" s="2">
        <v>39.093000000000004</v>
      </c>
      <c r="Q26" s="13"/>
      <c r="R26" s="13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3">
      <c r="A27" s="9">
        <v>55</v>
      </c>
      <c r="B27" s="9">
        <f t="shared" si="3"/>
        <v>56</v>
      </c>
      <c r="C27" s="4">
        <v>27.497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0">
        <v>61</v>
      </c>
      <c r="O27" s="9">
        <f t="shared" si="5"/>
        <v>62</v>
      </c>
      <c r="P27" s="2">
        <v>40.680999999999997</v>
      </c>
      <c r="Q27" s="13"/>
      <c r="R27" s="13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x14ac:dyDescent="0.3">
      <c r="A28" s="9">
        <v>56</v>
      </c>
      <c r="B28" s="9">
        <f t="shared" si="3"/>
        <v>57</v>
      </c>
      <c r="C28" s="4">
        <v>27.509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0">
        <v>63</v>
      </c>
      <c r="O28" s="9">
        <f t="shared" si="5"/>
        <v>64</v>
      </c>
      <c r="P28" s="2">
        <v>47.286999999999999</v>
      </c>
      <c r="Q28" s="13"/>
      <c r="R28" s="13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3">
      <c r="A29" s="10">
        <v>57</v>
      </c>
      <c r="B29" s="10">
        <f t="shared" si="3"/>
        <v>58</v>
      </c>
      <c r="C29" s="2">
        <v>27.234000000000002</v>
      </c>
      <c r="D29" s="2"/>
      <c r="E29" s="13"/>
      <c r="F29" s="13"/>
      <c r="G29" s="13"/>
      <c r="H29" s="13"/>
      <c r="I29" s="13"/>
      <c r="J29" s="8"/>
      <c r="K29" s="8"/>
      <c r="L29" s="8"/>
      <c r="M29" s="8"/>
      <c r="N29" s="10">
        <v>64</v>
      </c>
      <c r="O29" s="9">
        <f t="shared" si="5"/>
        <v>65</v>
      </c>
      <c r="P29" s="2">
        <v>46.024999999999999</v>
      </c>
      <c r="Q29" s="13"/>
      <c r="R29" s="13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x14ac:dyDescent="0.3">
      <c r="A30" s="11"/>
      <c r="B30" s="10"/>
      <c r="C30" s="13"/>
      <c r="D30" s="13"/>
      <c r="E30" s="13"/>
      <c r="F30" s="13"/>
      <c r="G30" s="13"/>
      <c r="H30" s="13"/>
      <c r="I30" s="13"/>
      <c r="J30" s="8"/>
      <c r="K30" s="8"/>
      <c r="L30" s="8"/>
      <c r="M30" s="8"/>
      <c r="N30" s="10">
        <v>66</v>
      </c>
      <c r="O30" s="9">
        <f t="shared" si="5"/>
        <v>67</v>
      </c>
      <c r="P30" s="2">
        <v>41.645000000000003</v>
      </c>
      <c r="Q30" s="13"/>
      <c r="R30" s="13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x14ac:dyDescent="0.3">
      <c r="A31" s="10">
        <v>59</v>
      </c>
      <c r="B31" s="10">
        <f t="shared" si="3"/>
        <v>60</v>
      </c>
      <c r="C31" s="2">
        <v>22.449000000000002</v>
      </c>
      <c r="D31" s="13"/>
      <c r="E31" s="13"/>
      <c r="F31" s="13"/>
      <c r="G31" s="13"/>
      <c r="H31" s="13"/>
      <c r="I31" s="13"/>
      <c r="J31" s="8"/>
      <c r="K31" s="8"/>
      <c r="L31" s="8"/>
      <c r="M31" s="8"/>
      <c r="N31" s="10">
        <v>68</v>
      </c>
      <c r="O31" s="9">
        <f t="shared" si="5"/>
        <v>69</v>
      </c>
      <c r="P31" s="2">
        <v>6.98</v>
      </c>
      <c r="Q31" s="13"/>
      <c r="R31" s="13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x14ac:dyDescent="0.3">
      <c r="A32" s="10">
        <v>62</v>
      </c>
      <c r="B32" s="10">
        <f t="shared" si="3"/>
        <v>63</v>
      </c>
      <c r="C32" s="2">
        <v>22.722000000000001</v>
      </c>
      <c r="D32" s="13"/>
      <c r="E32" s="13"/>
      <c r="F32" s="13"/>
      <c r="G32" s="13"/>
      <c r="H32" s="13"/>
      <c r="I32" s="13"/>
      <c r="J32" s="8"/>
      <c r="K32" s="8"/>
      <c r="L32" s="8"/>
      <c r="M32" s="8"/>
      <c r="N32" s="10">
        <v>70</v>
      </c>
      <c r="O32" s="9">
        <f t="shared" si="5"/>
        <v>71</v>
      </c>
      <c r="P32" s="2">
        <v>111.10299999999999</v>
      </c>
      <c r="Q32" s="13"/>
      <c r="R32" s="13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x14ac:dyDescent="0.3">
      <c r="A33" s="10">
        <v>65</v>
      </c>
      <c r="B33" s="10">
        <f t="shared" si="3"/>
        <v>66</v>
      </c>
      <c r="C33" s="2">
        <v>23.268999999999998</v>
      </c>
      <c r="D33" s="13"/>
      <c r="E33" s="13"/>
      <c r="F33" s="13"/>
      <c r="G33" s="13"/>
      <c r="H33" s="13"/>
      <c r="I33" s="13"/>
      <c r="J33" s="8"/>
      <c r="K33" s="8"/>
      <c r="L33" s="8"/>
      <c r="M33" s="8"/>
      <c r="N33" s="10">
        <v>71</v>
      </c>
      <c r="O33" s="9">
        <f t="shared" si="5"/>
        <v>72</v>
      </c>
      <c r="P33" s="2">
        <v>98.483999999999995</v>
      </c>
      <c r="Q33" s="13"/>
      <c r="R33" s="13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3">
      <c r="A34" s="10">
        <v>72</v>
      </c>
      <c r="B34" s="10">
        <f t="shared" si="3"/>
        <v>73</v>
      </c>
      <c r="C34" s="2">
        <v>26.902000000000001</v>
      </c>
      <c r="D34" s="13"/>
      <c r="E34" s="13"/>
      <c r="F34" s="13"/>
      <c r="G34" s="13"/>
      <c r="H34" s="13"/>
      <c r="I34" s="13"/>
      <c r="J34" s="8"/>
      <c r="K34" s="8"/>
      <c r="L34" s="8"/>
      <c r="M34" s="8"/>
      <c r="N34" s="10">
        <v>74</v>
      </c>
      <c r="O34" s="9">
        <f t="shared" si="5"/>
        <v>75</v>
      </c>
      <c r="P34" s="2">
        <v>156.45599999999999</v>
      </c>
      <c r="Q34" s="13"/>
      <c r="R34" s="13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3">
      <c r="A35" s="10">
        <v>73</v>
      </c>
      <c r="B35" s="10">
        <f t="shared" si="3"/>
        <v>74</v>
      </c>
      <c r="C35" s="2">
        <v>26.891999999999999</v>
      </c>
      <c r="D35" s="13"/>
      <c r="E35" s="13"/>
      <c r="F35" s="13"/>
      <c r="G35" s="13"/>
      <c r="H35" s="13"/>
      <c r="I35" s="13"/>
      <c r="J35" s="8"/>
      <c r="K35" s="8"/>
      <c r="L35" s="8"/>
      <c r="M35" s="8"/>
      <c r="N35" s="10">
        <v>78</v>
      </c>
      <c r="O35" s="9">
        <f t="shared" si="5"/>
        <v>79</v>
      </c>
      <c r="P35" s="2">
        <v>155.06299999999999</v>
      </c>
      <c r="Q35" s="13"/>
      <c r="R35" s="1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x14ac:dyDescent="0.3">
      <c r="A36" s="10">
        <v>75</v>
      </c>
      <c r="B36" s="10">
        <f t="shared" si="3"/>
        <v>76</v>
      </c>
      <c r="C36" s="2">
        <v>29.460999999999999</v>
      </c>
      <c r="D36" s="13"/>
      <c r="E36" s="13"/>
      <c r="F36" s="13"/>
      <c r="G36" s="13"/>
      <c r="H36" s="13"/>
      <c r="I36" s="13"/>
      <c r="J36" s="8"/>
      <c r="K36" s="8"/>
      <c r="L36" s="8"/>
      <c r="M36" s="8"/>
      <c r="N36" s="10">
        <v>82</v>
      </c>
      <c r="O36" s="9">
        <f t="shared" si="5"/>
        <v>83</v>
      </c>
      <c r="P36" s="2">
        <v>2.923</v>
      </c>
      <c r="Q36" s="13"/>
      <c r="R36" s="13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3">
      <c r="A37" s="10">
        <v>76</v>
      </c>
      <c r="B37" s="10">
        <f t="shared" si="3"/>
        <v>77</v>
      </c>
      <c r="C37" s="2">
        <v>29.606999999999999</v>
      </c>
      <c r="D37" s="13"/>
      <c r="E37" s="13"/>
      <c r="F37" s="13"/>
      <c r="G37" s="13"/>
      <c r="H37" s="13"/>
      <c r="I37" s="13"/>
      <c r="J37" s="8"/>
      <c r="K37" s="8"/>
      <c r="L37" s="8"/>
      <c r="M37" s="8"/>
      <c r="N37" s="10">
        <v>86</v>
      </c>
      <c r="O37" s="9">
        <f t="shared" si="5"/>
        <v>87</v>
      </c>
      <c r="P37" s="2">
        <v>127.47799999999999</v>
      </c>
      <c r="Q37" s="13"/>
      <c r="R37" s="13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3">
      <c r="A38" s="10">
        <v>77</v>
      </c>
      <c r="B38" s="10">
        <f t="shared" si="3"/>
        <v>78</v>
      </c>
      <c r="C38" s="2">
        <v>29.827000000000002</v>
      </c>
      <c r="D38" s="13"/>
      <c r="E38" s="13"/>
      <c r="F38" s="13"/>
      <c r="G38" s="13"/>
      <c r="H38" s="13"/>
      <c r="I38" s="13"/>
      <c r="J38" s="8"/>
      <c r="K38" s="8"/>
      <c r="L38" s="8"/>
      <c r="M38" s="8"/>
      <c r="N38" s="10">
        <v>88</v>
      </c>
      <c r="O38" s="9">
        <f t="shared" si="5"/>
        <v>89</v>
      </c>
      <c r="P38" s="2">
        <v>166.00200000000001</v>
      </c>
      <c r="Q38" s="13"/>
      <c r="R38" s="1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3">
      <c r="A39" s="10">
        <v>79</v>
      </c>
      <c r="B39" s="10">
        <f t="shared" si="3"/>
        <v>80</v>
      </c>
      <c r="C39" s="2">
        <v>30.12</v>
      </c>
      <c r="D39" s="13"/>
      <c r="E39" s="13"/>
      <c r="F39" s="13"/>
      <c r="G39" s="13"/>
      <c r="H39" s="13"/>
      <c r="I39" s="13"/>
      <c r="J39" s="8"/>
      <c r="K39" s="8"/>
      <c r="L39" s="8"/>
      <c r="M39" s="8"/>
      <c r="N39" s="10">
        <v>92</v>
      </c>
      <c r="O39" s="9">
        <f t="shared" si="5"/>
        <v>93</v>
      </c>
      <c r="P39" s="2">
        <v>-8.23</v>
      </c>
      <c r="Q39" s="13"/>
      <c r="R39" s="13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3">
      <c r="A40" s="10">
        <v>80</v>
      </c>
      <c r="B40" s="10">
        <f t="shared" si="3"/>
        <v>81</v>
      </c>
      <c r="C40" s="2">
        <v>30.113</v>
      </c>
      <c r="D40" s="13"/>
      <c r="E40" s="13"/>
      <c r="F40" s="13"/>
      <c r="G40" s="13"/>
      <c r="H40" s="13"/>
      <c r="I40" s="13"/>
      <c r="J40" s="8"/>
      <c r="K40" s="8"/>
      <c r="L40" s="8"/>
      <c r="M40" s="8"/>
      <c r="N40" s="10">
        <v>95</v>
      </c>
      <c r="O40" s="9">
        <f t="shared" si="5"/>
        <v>96</v>
      </c>
      <c r="P40" s="2">
        <v>127.11499999999999</v>
      </c>
      <c r="Q40" s="13"/>
      <c r="R40" s="13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x14ac:dyDescent="0.3">
      <c r="A41" s="10">
        <v>81</v>
      </c>
      <c r="B41" s="10">
        <f t="shared" si="3"/>
        <v>82</v>
      </c>
      <c r="C41" s="2">
        <v>30.067</v>
      </c>
      <c r="D41" s="13"/>
      <c r="E41" s="13"/>
      <c r="F41" s="13"/>
      <c r="G41" s="13"/>
      <c r="H41" s="13"/>
      <c r="I41" s="13"/>
      <c r="J41" s="8"/>
      <c r="K41" s="8"/>
      <c r="L41" s="8"/>
      <c r="M41" s="8"/>
      <c r="N41" s="10">
        <v>99</v>
      </c>
      <c r="O41" s="9">
        <f t="shared" si="5"/>
        <v>100</v>
      </c>
      <c r="P41" s="2">
        <v>10.170999999999999</v>
      </c>
      <c r="Q41" s="13"/>
      <c r="R41" s="1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3">
      <c r="A42" s="10">
        <v>85</v>
      </c>
      <c r="B42" s="10">
        <f t="shared" si="3"/>
        <v>86</v>
      </c>
      <c r="C42" s="2">
        <v>21.413</v>
      </c>
      <c r="D42" s="13"/>
      <c r="E42" s="13"/>
      <c r="F42" s="13"/>
      <c r="G42" s="13"/>
      <c r="H42" s="13"/>
      <c r="I42" s="13"/>
      <c r="J42" s="8"/>
      <c r="K42" s="8"/>
      <c r="L42" s="8"/>
      <c r="M42" s="8"/>
      <c r="N42" s="10">
        <v>103</v>
      </c>
      <c r="O42" s="9">
        <f t="shared" si="5"/>
        <v>104</v>
      </c>
      <c r="P42" s="2">
        <v>131.46700000000001</v>
      </c>
      <c r="Q42" s="13"/>
      <c r="R42" s="1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3">
      <c r="A43" s="10">
        <v>87</v>
      </c>
      <c r="B43" s="10">
        <f t="shared" si="3"/>
        <v>88</v>
      </c>
      <c r="C43" s="2">
        <v>26.724</v>
      </c>
      <c r="D43" s="13"/>
      <c r="E43" s="13"/>
      <c r="F43" s="13"/>
      <c r="G43" s="13"/>
      <c r="H43" s="13"/>
      <c r="I43" s="13"/>
      <c r="J43" s="8"/>
      <c r="K43" s="8"/>
      <c r="L43" s="8"/>
      <c r="M43" s="8"/>
      <c r="N43" s="10">
        <v>105</v>
      </c>
      <c r="O43" s="9">
        <f t="shared" si="5"/>
        <v>106</v>
      </c>
      <c r="P43" s="2">
        <v>166.41399999999999</v>
      </c>
      <c r="Q43" s="13"/>
      <c r="R43" s="1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3">
      <c r="A44" s="10">
        <v>89</v>
      </c>
      <c r="B44" s="10">
        <f t="shared" si="3"/>
        <v>90</v>
      </c>
      <c r="C44" s="2">
        <v>29.698</v>
      </c>
      <c r="D44" s="13"/>
      <c r="E44" s="13"/>
      <c r="F44" s="13"/>
      <c r="G44" s="13"/>
      <c r="H44" s="13"/>
      <c r="I44" s="13"/>
      <c r="J44" s="8"/>
      <c r="K44" s="8"/>
      <c r="L44" s="8"/>
      <c r="M44" s="8"/>
      <c r="N44" s="10">
        <v>109</v>
      </c>
      <c r="O44" s="9">
        <f t="shared" si="5"/>
        <v>110</v>
      </c>
      <c r="P44" s="2">
        <v>-4.2889999999999997</v>
      </c>
      <c r="Q44" s="13"/>
      <c r="R44" s="13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x14ac:dyDescent="0.3">
      <c r="A45" s="10">
        <v>90</v>
      </c>
      <c r="B45" s="10">
        <f t="shared" si="3"/>
        <v>91</v>
      </c>
      <c r="C45" s="2">
        <v>29.6</v>
      </c>
      <c r="D45" s="13"/>
      <c r="E45" s="13"/>
      <c r="F45" s="13"/>
      <c r="G45" s="13"/>
      <c r="H45" s="13"/>
      <c r="I45" s="13"/>
      <c r="J45" s="8"/>
      <c r="K45" s="8"/>
      <c r="L45" s="8"/>
      <c r="M45" s="8"/>
      <c r="N45" s="10">
        <v>112</v>
      </c>
      <c r="O45" s="9">
        <f t="shared" si="5"/>
        <v>113</v>
      </c>
      <c r="P45" s="2">
        <v>126.73699999999999</v>
      </c>
      <c r="Q45" s="13"/>
      <c r="R45" s="13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x14ac:dyDescent="0.3">
      <c r="A46" s="10">
        <v>91</v>
      </c>
      <c r="B46" s="10">
        <f t="shared" si="3"/>
        <v>92</v>
      </c>
      <c r="C46" s="2">
        <v>29.318000000000001</v>
      </c>
      <c r="D46" s="13"/>
      <c r="E46" s="13"/>
      <c r="F46" s="13"/>
      <c r="G46" s="13"/>
      <c r="H46" s="13"/>
      <c r="I46" s="1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3">
      <c r="A47" s="10">
        <v>96</v>
      </c>
      <c r="B47" s="10">
        <f t="shared" si="3"/>
        <v>97</v>
      </c>
      <c r="C47" s="2">
        <v>27.384</v>
      </c>
      <c r="D47" s="13"/>
      <c r="E47" s="13"/>
      <c r="F47" s="13"/>
      <c r="G47" s="13"/>
      <c r="H47" s="13"/>
      <c r="I47" s="1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3">
      <c r="A48" s="10">
        <v>97</v>
      </c>
      <c r="B48" s="10">
        <f t="shared" si="3"/>
        <v>98</v>
      </c>
      <c r="C48" s="2">
        <v>27.457000000000001</v>
      </c>
      <c r="D48" s="13"/>
      <c r="E48" s="13"/>
      <c r="F48" s="13"/>
      <c r="G48" s="13"/>
      <c r="H48" s="13"/>
      <c r="I48" s="1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3">
      <c r="A49" s="10">
        <v>98</v>
      </c>
      <c r="B49" s="10">
        <f t="shared" si="3"/>
        <v>99</v>
      </c>
      <c r="C49" s="2">
        <v>27.472000000000001</v>
      </c>
      <c r="D49" s="13"/>
      <c r="E49" s="13"/>
      <c r="F49" s="13"/>
      <c r="G49" s="13"/>
      <c r="H49" s="13"/>
      <c r="I49" s="1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x14ac:dyDescent="0.3">
      <c r="A50" s="10">
        <v>102</v>
      </c>
      <c r="B50" s="10">
        <f t="shared" si="3"/>
        <v>103</v>
      </c>
      <c r="C50" s="2">
        <v>23.303000000000001</v>
      </c>
      <c r="D50" s="13"/>
      <c r="E50" s="13"/>
      <c r="F50" s="13"/>
      <c r="G50" s="13"/>
      <c r="H50" s="13"/>
      <c r="I50" s="1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x14ac:dyDescent="0.3">
      <c r="A51" s="10">
        <v>104</v>
      </c>
      <c r="B51" s="10">
        <f t="shared" si="3"/>
        <v>105</v>
      </c>
      <c r="C51" s="2">
        <v>25.832999999999998</v>
      </c>
      <c r="D51" s="13"/>
      <c r="E51" s="13"/>
      <c r="F51" s="13"/>
      <c r="G51" s="13"/>
      <c r="H51" s="13"/>
      <c r="I51" s="1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x14ac:dyDescent="0.3">
      <c r="A52" s="10">
        <v>106</v>
      </c>
      <c r="B52" s="10">
        <f t="shared" si="3"/>
        <v>107</v>
      </c>
      <c r="C52" s="2">
        <v>30.324000000000002</v>
      </c>
      <c r="D52" s="13"/>
      <c r="E52" s="13"/>
      <c r="F52" s="13"/>
      <c r="G52" s="13"/>
      <c r="H52" s="13"/>
      <c r="I52" s="1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3">
      <c r="A53" s="10">
        <v>107</v>
      </c>
      <c r="B53" s="10">
        <f t="shared" si="3"/>
        <v>108</v>
      </c>
      <c r="C53" s="2">
        <v>29.614999999999998</v>
      </c>
      <c r="D53" s="13"/>
      <c r="E53" s="13"/>
      <c r="F53" s="13"/>
      <c r="G53" s="13"/>
      <c r="H53" s="13"/>
      <c r="I53" s="1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x14ac:dyDescent="0.3">
      <c r="A54" s="10">
        <v>108</v>
      </c>
      <c r="B54" s="10">
        <f t="shared" si="3"/>
        <v>109</v>
      </c>
      <c r="C54" s="2">
        <v>29.800999999999998</v>
      </c>
      <c r="D54" s="13"/>
      <c r="E54" s="13"/>
      <c r="F54" s="13"/>
      <c r="G54" s="13"/>
      <c r="H54" s="13"/>
      <c r="I54" s="1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x14ac:dyDescent="0.3">
      <c r="A55" s="10">
        <v>113</v>
      </c>
      <c r="B55" s="10">
        <f t="shared" si="3"/>
        <v>114</v>
      </c>
      <c r="C55" s="2">
        <v>27.265999999999998</v>
      </c>
      <c r="D55" s="13"/>
      <c r="E55" s="13"/>
      <c r="F55" s="13"/>
      <c r="G55" s="13"/>
      <c r="H55" s="13"/>
      <c r="I55" s="1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x14ac:dyDescent="0.3">
      <c r="A56" s="10">
        <v>114</v>
      </c>
      <c r="B56" s="10">
        <f t="shared" si="3"/>
        <v>115</v>
      </c>
      <c r="C56" s="2">
        <v>27.501999999999999</v>
      </c>
      <c r="D56" s="13"/>
      <c r="E56" s="13"/>
      <c r="F56" s="13"/>
      <c r="G56" s="13"/>
      <c r="H56" s="13"/>
      <c r="I56" s="1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3">
      <c r="A57" s="10">
        <v>115</v>
      </c>
      <c r="B57" s="10">
        <f t="shared" si="3"/>
        <v>116</v>
      </c>
      <c r="C57" s="2">
        <v>27.42</v>
      </c>
      <c r="D57" s="13"/>
      <c r="E57" s="13"/>
      <c r="F57" s="13"/>
      <c r="G57" s="13"/>
      <c r="H57" s="13"/>
      <c r="I57" s="1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14" t="s">
        <v>34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x14ac:dyDescent="0.3">
      <c r="A61" s="9" t="s">
        <v>9</v>
      </c>
      <c r="B61" s="9"/>
      <c r="C61" s="17">
        <v>1</v>
      </c>
      <c r="D61" s="17">
        <v>4</v>
      </c>
      <c r="E61" s="17">
        <v>7</v>
      </c>
      <c r="F61" s="17">
        <v>14</v>
      </c>
      <c r="G61" s="17">
        <v>15</v>
      </c>
      <c r="H61" s="17">
        <v>17</v>
      </c>
      <c r="I61" s="17">
        <v>18</v>
      </c>
      <c r="J61" s="17">
        <v>19</v>
      </c>
      <c r="K61" s="17">
        <v>21</v>
      </c>
      <c r="L61" s="17">
        <v>22</v>
      </c>
      <c r="M61" s="17">
        <v>23</v>
      </c>
      <c r="N61" s="17">
        <v>27</v>
      </c>
      <c r="O61" s="17">
        <v>29</v>
      </c>
      <c r="P61" s="17">
        <v>31</v>
      </c>
      <c r="Q61" s="17">
        <v>32</v>
      </c>
      <c r="R61" s="17">
        <v>33</v>
      </c>
      <c r="S61" s="17">
        <v>38</v>
      </c>
      <c r="T61" s="17">
        <v>39</v>
      </c>
      <c r="U61" s="17">
        <v>40</v>
      </c>
      <c r="V61" s="17">
        <v>44</v>
      </c>
      <c r="W61" s="17">
        <v>46</v>
      </c>
      <c r="X61" s="17">
        <v>48</v>
      </c>
      <c r="Y61" s="17">
        <v>49</v>
      </c>
      <c r="Z61" s="17">
        <v>50</v>
      </c>
      <c r="AA61" s="17">
        <v>55</v>
      </c>
      <c r="AB61" s="17">
        <v>56</v>
      </c>
      <c r="AC61" s="17">
        <v>57</v>
      </c>
    </row>
    <row r="62" spans="1:29" x14ac:dyDescent="0.3">
      <c r="A62" s="9"/>
      <c r="B62" s="9" t="s">
        <v>10</v>
      </c>
      <c r="C62" s="17">
        <f>C61+1</f>
        <v>2</v>
      </c>
      <c r="D62" s="17">
        <f t="shared" ref="D62:V62" si="8">D61+1</f>
        <v>5</v>
      </c>
      <c r="E62" s="17">
        <f t="shared" si="8"/>
        <v>8</v>
      </c>
      <c r="F62" s="17">
        <f t="shared" si="8"/>
        <v>15</v>
      </c>
      <c r="G62" s="17">
        <f t="shared" si="8"/>
        <v>16</v>
      </c>
      <c r="H62" s="17">
        <f t="shared" si="8"/>
        <v>18</v>
      </c>
      <c r="I62" s="17">
        <f t="shared" si="8"/>
        <v>19</v>
      </c>
      <c r="J62" s="17">
        <f t="shared" si="8"/>
        <v>20</v>
      </c>
      <c r="K62" s="17">
        <f t="shared" si="8"/>
        <v>22</v>
      </c>
      <c r="L62" s="17">
        <f t="shared" si="8"/>
        <v>23</v>
      </c>
      <c r="M62" s="17">
        <f t="shared" si="8"/>
        <v>24</v>
      </c>
      <c r="N62" s="17">
        <f t="shared" si="8"/>
        <v>28</v>
      </c>
      <c r="O62" s="17">
        <f t="shared" si="8"/>
        <v>30</v>
      </c>
      <c r="P62" s="17">
        <f t="shared" si="8"/>
        <v>32</v>
      </c>
      <c r="Q62" s="17">
        <f t="shared" si="8"/>
        <v>33</v>
      </c>
      <c r="R62" s="17">
        <f t="shared" si="8"/>
        <v>34</v>
      </c>
      <c r="S62" s="17">
        <f t="shared" si="8"/>
        <v>39</v>
      </c>
      <c r="T62" s="17">
        <f t="shared" si="8"/>
        <v>40</v>
      </c>
      <c r="U62" s="17">
        <f t="shared" si="8"/>
        <v>41</v>
      </c>
      <c r="V62" s="17">
        <f t="shared" si="8"/>
        <v>45</v>
      </c>
      <c r="W62" s="17">
        <f>W61+1</f>
        <v>47</v>
      </c>
      <c r="X62" s="17">
        <f t="shared" ref="X62:AC62" si="9">X61+1</f>
        <v>49</v>
      </c>
      <c r="Y62" s="17">
        <f t="shared" si="9"/>
        <v>50</v>
      </c>
      <c r="Z62" s="17">
        <f t="shared" si="9"/>
        <v>51</v>
      </c>
      <c r="AA62" s="17">
        <f t="shared" si="9"/>
        <v>56</v>
      </c>
      <c r="AB62" s="17">
        <f t="shared" si="9"/>
        <v>57</v>
      </c>
      <c r="AC62" s="17">
        <f t="shared" si="9"/>
        <v>58</v>
      </c>
    </row>
    <row r="63" spans="1:29" x14ac:dyDescent="0.3">
      <c r="A63" s="18">
        <v>1</v>
      </c>
      <c r="B63" s="18">
        <f>A63+1</f>
        <v>2</v>
      </c>
      <c r="C63" s="18">
        <v>0</v>
      </c>
      <c r="D63" s="18">
        <v>0.92900000000000005</v>
      </c>
      <c r="E63" s="18">
        <v>0.84899999999999998</v>
      </c>
      <c r="F63" s="18">
        <v>-1.2E-2</v>
      </c>
      <c r="G63" s="18">
        <v>0</v>
      </c>
      <c r="H63" s="18">
        <v>0</v>
      </c>
      <c r="I63" s="18">
        <v>0</v>
      </c>
      <c r="J63" s="18">
        <v>1.2E-2</v>
      </c>
      <c r="K63" s="18">
        <v>0</v>
      </c>
      <c r="L63" s="18">
        <v>0</v>
      </c>
      <c r="M63" s="18">
        <v>0</v>
      </c>
      <c r="N63" s="18">
        <v>6.2E-2</v>
      </c>
      <c r="O63" s="18">
        <v>2.4E-2</v>
      </c>
      <c r="P63" s="18">
        <v>6.0000000000000001E-3</v>
      </c>
      <c r="Q63" s="18">
        <v>-2.1000000000000001E-2</v>
      </c>
      <c r="R63" s="18">
        <v>4.0000000000000001E-3</v>
      </c>
      <c r="S63" s="18">
        <v>0</v>
      </c>
      <c r="T63" s="18">
        <v>0</v>
      </c>
      <c r="U63" s="18">
        <v>-1E-3</v>
      </c>
      <c r="V63" s="18">
        <v>-0.14399999999999999</v>
      </c>
      <c r="W63" s="18">
        <v>0.03</v>
      </c>
      <c r="X63" s="18">
        <v>-0.02</v>
      </c>
      <c r="Y63" s="18">
        <v>1E-3</v>
      </c>
      <c r="Z63" s="18">
        <v>1E-3</v>
      </c>
      <c r="AA63" s="18">
        <v>0</v>
      </c>
      <c r="AB63" s="18">
        <v>0</v>
      </c>
      <c r="AC63" s="18">
        <v>0</v>
      </c>
    </row>
    <row r="64" spans="1:29" x14ac:dyDescent="0.3">
      <c r="A64" s="18">
        <v>4</v>
      </c>
      <c r="B64" s="18">
        <f t="shared" ref="B64:B89" si="10">A64+1</f>
        <v>5</v>
      </c>
      <c r="C64" s="28">
        <v>0.92900000000000005</v>
      </c>
      <c r="D64" s="18">
        <v>0</v>
      </c>
      <c r="E64" s="18">
        <v>0.67900000000000005</v>
      </c>
      <c r="F64" s="18">
        <v>-8.0000000000000002E-3</v>
      </c>
      <c r="G64" s="18">
        <v>7.0000000000000001E-3</v>
      </c>
      <c r="H64" s="18">
        <v>8.9999999999999993E-3</v>
      </c>
      <c r="I64" s="18">
        <v>-8.2000000000000003E-2</v>
      </c>
      <c r="J64" s="18">
        <v>1.2999999999999999E-2</v>
      </c>
      <c r="K64" s="18">
        <v>0.01</v>
      </c>
      <c r="L64" s="18">
        <v>-2.4E-2</v>
      </c>
      <c r="M64" s="18">
        <v>6.0000000000000001E-3</v>
      </c>
      <c r="N64" s="18">
        <v>-0.30599999999999999</v>
      </c>
      <c r="O64" s="18">
        <v>5.8000000000000003E-2</v>
      </c>
      <c r="P64" s="18">
        <v>2E-3</v>
      </c>
      <c r="Q64" s="18">
        <v>-2.8000000000000001E-2</v>
      </c>
      <c r="R64" s="18">
        <v>0</v>
      </c>
      <c r="S64" s="18">
        <v>-1E-3</v>
      </c>
      <c r="T64" s="18">
        <v>0</v>
      </c>
      <c r="U64" s="18">
        <v>-1E-3</v>
      </c>
      <c r="V64" s="18">
        <v>-5.0000000000000001E-3</v>
      </c>
      <c r="W64" s="18">
        <v>-2E-3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</row>
    <row r="65" spans="1:29" x14ac:dyDescent="0.3">
      <c r="A65" s="18">
        <v>7</v>
      </c>
      <c r="B65" s="18">
        <f t="shared" si="10"/>
        <v>8</v>
      </c>
      <c r="C65" s="28">
        <v>0.84899999999999998</v>
      </c>
      <c r="D65" s="30">
        <v>0.67900000000000005</v>
      </c>
      <c r="E65" s="18">
        <v>0</v>
      </c>
      <c r="F65" s="18">
        <v>4.0000000000000001E-3</v>
      </c>
      <c r="G65" s="18">
        <v>-6.0000000000000001E-3</v>
      </c>
      <c r="H65" s="18">
        <v>8.9999999999999993E-3</v>
      </c>
      <c r="I65" s="18">
        <v>-8.5999999999999993E-2</v>
      </c>
      <c r="J65" s="18">
        <v>1.6E-2</v>
      </c>
      <c r="K65" s="18">
        <v>1.2E-2</v>
      </c>
      <c r="L65" s="18">
        <v>-2.1999999999999999E-2</v>
      </c>
      <c r="M65" s="18">
        <v>2E-3</v>
      </c>
      <c r="N65" s="18">
        <v>3.5999999999999997E-2</v>
      </c>
      <c r="O65" s="18">
        <v>0</v>
      </c>
      <c r="P65" s="18">
        <v>4.0000000000000001E-3</v>
      </c>
      <c r="Q65" s="18">
        <v>0</v>
      </c>
      <c r="R65" s="18">
        <v>3.0000000000000001E-3</v>
      </c>
      <c r="S65" s="18">
        <v>0</v>
      </c>
      <c r="T65" s="18">
        <v>0</v>
      </c>
      <c r="U65" s="18">
        <v>0</v>
      </c>
      <c r="V65" s="18">
        <v>2.9000000000000001E-2</v>
      </c>
      <c r="W65" s="18">
        <v>7.0000000000000001E-3</v>
      </c>
      <c r="X65" s="18">
        <v>-2.1999999999999999E-2</v>
      </c>
      <c r="Y65" s="18">
        <v>2E-3</v>
      </c>
      <c r="Z65" s="18">
        <v>4.0000000000000001E-3</v>
      </c>
      <c r="AA65" s="18">
        <v>1E-3</v>
      </c>
      <c r="AB65" s="18">
        <v>0</v>
      </c>
      <c r="AC65" s="18">
        <v>1E-3</v>
      </c>
    </row>
    <row r="66" spans="1:29" x14ac:dyDescent="0.3">
      <c r="A66" s="18">
        <v>14</v>
      </c>
      <c r="B66" s="18">
        <f t="shared" si="10"/>
        <v>15</v>
      </c>
      <c r="C66" s="18">
        <v>-1.2E-2</v>
      </c>
      <c r="D66" s="18">
        <v>-8.0000000000000002E-3</v>
      </c>
      <c r="E66" s="18">
        <v>4.0000000000000001E-3</v>
      </c>
      <c r="F66" s="18">
        <v>0</v>
      </c>
      <c r="G66" s="18">
        <v>-9.1660000000000004</v>
      </c>
      <c r="H66" s="18">
        <v>1.3080000000000001</v>
      </c>
      <c r="I66" s="18">
        <v>-0.40200000000000002</v>
      </c>
      <c r="J66" s="18">
        <v>-5.3999999999999999E-2</v>
      </c>
      <c r="K66" s="18">
        <v>-0.39100000000000001</v>
      </c>
      <c r="L66" s="18">
        <v>-0.26500000000000001</v>
      </c>
      <c r="M66" s="18">
        <v>0.313</v>
      </c>
      <c r="N66" s="18">
        <v>1E-3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</row>
    <row r="67" spans="1:29" x14ac:dyDescent="0.3">
      <c r="A67" s="18">
        <v>15</v>
      </c>
      <c r="B67" s="18">
        <f t="shared" si="10"/>
        <v>16</v>
      </c>
      <c r="C67" s="18">
        <v>0</v>
      </c>
      <c r="D67" s="18">
        <v>7.0000000000000001E-3</v>
      </c>
      <c r="E67" s="18">
        <v>-6.0000000000000001E-3</v>
      </c>
      <c r="F67" s="21">
        <v>-9.1660000000000004</v>
      </c>
      <c r="G67" s="18">
        <v>0</v>
      </c>
      <c r="H67" s="18">
        <v>0.49</v>
      </c>
      <c r="I67" s="18">
        <v>-0.29699999999999999</v>
      </c>
      <c r="J67" s="18">
        <v>-0.318</v>
      </c>
      <c r="K67" s="18">
        <v>9.7000000000000003E-2</v>
      </c>
      <c r="L67" s="18">
        <v>-0.23499999999999999</v>
      </c>
      <c r="M67" s="18">
        <v>0.11799999999999999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</row>
    <row r="68" spans="1:29" x14ac:dyDescent="0.3">
      <c r="A68" s="18">
        <v>17</v>
      </c>
      <c r="B68" s="18">
        <f t="shared" si="10"/>
        <v>18</v>
      </c>
      <c r="C68" s="18">
        <v>0</v>
      </c>
      <c r="D68" s="18">
        <v>8.9999999999999993E-3</v>
      </c>
      <c r="E68" s="18">
        <v>8.9999999999999993E-3</v>
      </c>
      <c r="F68" s="34">
        <v>1.3080000000000001</v>
      </c>
      <c r="G68" s="34">
        <v>0.49</v>
      </c>
      <c r="H68" s="18">
        <v>0</v>
      </c>
      <c r="I68" s="18">
        <v>-13.454000000000001</v>
      </c>
      <c r="J68" s="18">
        <v>-12.461</v>
      </c>
      <c r="K68" s="18">
        <v>-0.153</v>
      </c>
      <c r="L68" s="18">
        <v>-0.20599999999999999</v>
      </c>
      <c r="M68" s="18">
        <v>-0.17399999999999999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</row>
    <row r="69" spans="1:29" x14ac:dyDescent="0.3">
      <c r="A69" s="18">
        <v>18</v>
      </c>
      <c r="B69" s="18">
        <f t="shared" si="10"/>
        <v>19</v>
      </c>
      <c r="C69" s="18">
        <v>0</v>
      </c>
      <c r="D69" s="18">
        <v>-8.2000000000000003E-2</v>
      </c>
      <c r="E69" s="18">
        <v>-8.5999999999999993E-2</v>
      </c>
      <c r="F69" s="34">
        <v>-0.40200000000000002</v>
      </c>
      <c r="G69" s="34">
        <v>-0.29699999999999999</v>
      </c>
      <c r="H69" s="23">
        <v>-13.454000000000001</v>
      </c>
      <c r="I69" s="18">
        <v>0</v>
      </c>
      <c r="J69" s="18">
        <v>-12.538</v>
      </c>
      <c r="K69" s="18">
        <v>2.1999999999999999E-2</v>
      </c>
      <c r="L69" s="18">
        <v>-0.158</v>
      </c>
      <c r="M69" s="18">
        <v>-0.21199999999999999</v>
      </c>
      <c r="N69" s="18">
        <v>2E-3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</row>
    <row r="70" spans="1:29" x14ac:dyDescent="0.3">
      <c r="A70" s="18">
        <v>19</v>
      </c>
      <c r="B70" s="18">
        <f t="shared" si="10"/>
        <v>20</v>
      </c>
      <c r="C70" s="18">
        <v>1.2E-2</v>
      </c>
      <c r="D70" s="18">
        <v>1.2999999999999999E-2</v>
      </c>
      <c r="E70" s="18">
        <v>1.6E-2</v>
      </c>
      <c r="F70" s="34">
        <v>-5.3999999999999999E-2</v>
      </c>
      <c r="G70" s="34">
        <v>-0.318</v>
      </c>
      <c r="H70" s="23">
        <v>-12.461</v>
      </c>
      <c r="I70" s="23">
        <v>-12.538</v>
      </c>
      <c r="J70" s="18">
        <v>0</v>
      </c>
      <c r="K70" s="18">
        <v>3.218</v>
      </c>
      <c r="L70" s="18">
        <v>-5.5E-2</v>
      </c>
      <c r="M70" s="18">
        <v>-9.2999999999999999E-2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</row>
    <row r="71" spans="1:29" x14ac:dyDescent="0.3">
      <c r="A71" s="18">
        <v>21</v>
      </c>
      <c r="B71" s="18">
        <f t="shared" si="10"/>
        <v>22</v>
      </c>
      <c r="C71" s="18">
        <v>0</v>
      </c>
      <c r="D71" s="18">
        <v>0.01</v>
      </c>
      <c r="E71" s="18">
        <v>1.2E-2</v>
      </c>
      <c r="F71" s="34">
        <v>-0.39100000000000001</v>
      </c>
      <c r="G71" s="34">
        <v>9.7000000000000003E-2</v>
      </c>
      <c r="H71" s="34">
        <v>-0.153</v>
      </c>
      <c r="I71" s="34">
        <v>2.1999999999999999E-2</v>
      </c>
      <c r="J71" s="34">
        <v>3.218</v>
      </c>
      <c r="K71" s="18">
        <v>0</v>
      </c>
      <c r="L71" s="18">
        <v>-13.316000000000001</v>
      </c>
      <c r="M71" s="18">
        <v>-12.265000000000001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</row>
    <row r="72" spans="1:29" x14ac:dyDescent="0.3">
      <c r="A72" s="18">
        <v>22</v>
      </c>
      <c r="B72" s="18">
        <f t="shared" si="10"/>
        <v>23</v>
      </c>
      <c r="C72" s="18">
        <v>0</v>
      </c>
      <c r="D72" s="18">
        <v>-2.4E-2</v>
      </c>
      <c r="E72" s="18">
        <v>-2.1999999999999999E-2</v>
      </c>
      <c r="F72" s="34">
        <v>-0.26500000000000001</v>
      </c>
      <c r="G72" s="34">
        <v>-0.23499999999999999</v>
      </c>
      <c r="H72" s="34">
        <v>-0.20599999999999999</v>
      </c>
      <c r="I72" s="34">
        <v>-0.158</v>
      </c>
      <c r="J72" s="34">
        <v>-5.5E-2</v>
      </c>
      <c r="K72" s="23">
        <v>-13.316000000000001</v>
      </c>
      <c r="L72" s="18">
        <v>0</v>
      </c>
      <c r="M72" s="18">
        <v>-13.680999999999999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</row>
    <row r="73" spans="1:29" x14ac:dyDescent="0.3">
      <c r="A73" s="18">
        <v>23</v>
      </c>
      <c r="B73" s="18">
        <f t="shared" si="10"/>
        <v>24</v>
      </c>
      <c r="C73" s="18">
        <v>0</v>
      </c>
      <c r="D73" s="18">
        <v>6.0000000000000001E-3</v>
      </c>
      <c r="E73" s="18">
        <v>2E-3</v>
      </c>
      <c r="F73" s="34">
        <v>0.313</v>
      </c>
      <c r="G73" s="34">
        <v>0.11799999999999999</v>
      </c>
      <c r="H73" s="34">
        <v>-0.17399999999999999</v>
      </c>
      <c r="I73" s="34">
        <v>-0.21199999999999999</v>
      </c>
      <c r="J73" s="34">
        <v>-9.2999999999999999E-2</v>
      </c>
      <c r="K73" s="23">
        <v>-12.265000000000001</v>
      </c>
      <c r="L73" s="23">
        <v>-13.680999999999999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</row>
    <row r="74" spans="1:29" x14ac:dyDescent="0.3">
      <c r="A74" s="18">
        <v>27</v>
      </c>
      <c r="B74" s="18">
        <f t="shared" si="10"/>
        <v>28</v>
      </c>
      <c r="C74" s="18">
        <v>6.2E-2</v>
      </c>
      <c r="D74" s="18">
        <v>-0.30599999999999999</v>
      </c>
      <c r="E74" s="18">
        <v>3.5999999999999997E-2</v>
      </c>
      <c r="F74" s="18">
        <v>1E-3</v>
      </c>
      <c r="G74" s="18">
        <v>0</v>
      </c>
      <c r="H74" s="18">
        <v>0</v>
      </c>
      <c r="I74" s="18">
        <v>2E-3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7.0819999999999999</v>
      </c>
      <c r="P74" s="18">
        <v>-0.183</v>
      </c>
      <c r="Q74" s="18">
        <v>-8.7999999999999995E-2</v>
      </c>
      <c r="R74" s="18">
        <v>-0.28699999999999998</v>
      </c>
      <c r="S74" s="18">
        <v>-5.0000000000000001E-3</v>
      </c>
      <c r="T74" s="18">
        <v>-1.0999999999999999E-2</v>
      </c>
      <c r="U74" s="18">
        <v>-3.2000000000000001E-2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</row>
    <row r="75" spans="1:29" x14ac:dyDescent="0.3">
      <c r="A75" s="18">
        <v>29</v>
      </c>
      <c r="B75" s="18">
        <f t="shared" si="10"/>
        <v>30</v>
      </c>
      <c r="C75" s="18">
        <v>2.4E-2</v>
      </c>
      <c r="D75" s="18">
        <v>5.8000000000000003E-2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27">
        <v>7.0819999999999999</v>
      </c>
      <c r="O75" s="18">
        <v>0</v>
      </c>
      <c r="P75" s="18">
        <v>3.8919999999999999</v>
      </c>
      <c r="Q75" s="18">
        <v>3.593</v>
      </c>
      <c r="R75" s="18">
        <v>13.238</v>
      </c>
      <c r="S75" s="18">
        <v>0.47099999999999997</v>
      </c>
      <c r="T75" s="18">
        <v>4.4999999999999998E-2</v>
      </c>
      <c r="U75" s="18">
        <v>0.61699999999999999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</row>
    <row r="76" spans="1:29" x14ac:dyDescent="0.3">
      <c r="A76" s="18">
        <v>31</v>
      </c>
      <c r="B76" s="18">
        <f t="shared" si="10"/>
        <v>32</v>
      </c>
      <c r="C76" s="18">
        <v>6.0000000000000001E-3</v>
      </c>
      <c r="D76" s="18">
        <v>2E-3</v>
      </c>
      <c r="E76" s="18">
        <v>4.0000000000000001E-3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36">
        <v>-0.183</v>
      </c>
      <c r="O76" s="24">
        <v>3.8919999999999999</v>
      </c>
      <c r="P76" s="18">
        <v>0</v>
      </c>
      <c r="Q76" s="18">
        <v>-13.273999999999999</v>
      </c>
      <c r="R76" s="18">
        <v>-12.026999999999999</v>
      </c>
      <c r="S76" s="18">
        <v>-6.3E-2</v>
      </c>
      <c r="T76" s="18">
        <v>6.7000000000000004E-2</v>
      </c>
      <c r="U76" s="18">
        <v>-5.8000000000000003E-2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</row>
    <row r="77" spans="1:29" x14ac:dyDescent="0.3">
      <c r="A77" s="18">
        <v>32</v>
      </c>
      <c r="B77" s="18">
        <f t="shared" si="10"/>
        <v>33</v>
      </c>
      <c r="C77" s="18">
        <v>-2.1000000000000001E-2</v>
      </c>
      <c r="D77" s="18">
        <v>-2.8000000000000001E-2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36">
        <v>-8.7999999999999995E-2</v>
      </c>
      <c r="O77" s="24">
        <v>3.593</v>
      </c>
      <c r="P77" s="23">
        <v>-13.273999999999999</v>
      </c>
      <c r="Q77" s="18">
        <v>0</v>
      </c>
      <c r="R77" s="18">
        <v>-13.061999999999999</v>
      </c>
      <c r="S77" s="18">
        <v>-7.0000000000000001E-3</v>
      </c>
      <c r="T77" s="18">
        <v>8.0000000000000002E-3</v>
      </c>
      <c r="U77" s="18">
        <v>-3.0000000000000001E-3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</row>
    <row r="78" spans="1:29" x14ac:dyDescent="0.3">
      <c r="A78" s="18">
        <v>33</v>
      </c>
      <c r="B78" s="18">
        <f t="shared" si="10"/>
        <v>34</v>
      </c>
      <c r="C78" s="18">
        <v>4.0000000000000001E-3</v>
      </c>
      <c r="D78" s="18">
        <v>0</v>
      </c>
      <c r="E78" s="18">
        <v>3.0000000000000001E-3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36">
        <v>-0.28699999999999998</v>
      </c>
      <c r="O78" s="24">
        <v>13.238</v>
      </c>
      <c r="P78" s="23">
        <v>-12.026999999999999</v>
      </c>
      <c r="Q78" s="23">
        <v>-13.061999999999999</v>
      </c>
      <c r="R78" s="18">
        <v>0</v>
      </c>
      <c r="S78" s="18">
        <v>4.0000000000000001E-3</v>
      </c>
      <c r="T78" s="18">
        <v>0</v>
      </c>
      <c r="U78" s="18">
        <v>5.0000000000000001E-3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</row>
    <row r="79" spans="1:29" x14ac:dyDescent="0.3">
      <c r="A79" s="18">
        <v>38</v>
      </c>
      <c r="B79" s="18">
        <f t="shared" si="10"/>
        <v>39</v>
      </c>
      <c r="C79" s="18">
        <v>0</v>
      </c>
      <c r="D79" s="18">
        <v>-1E-3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-5.0000000000000001E-3</v>
      </c>
      <c r="O79" s="18">
        <v>0.47099999999999997</v>
      </c>
      <c r="P79" s="18">
        <v>-6.3E-2</v>
      </c>
      <c r="Q79" s="18">
        <v>-7.0000000000000001E-3</v>
      </c>
      <c r="R79" s="18">
        <v>4.0000000000000001E-3</v>
      </c>
      <c r="S79" s="18">
        <v>0</v>
      </c>
      <c r="T79" s="18">
        <v>-10.63</v>
      </c>
      <c r="U79" s="18">
        <v>-10.327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</row>
    <row r="80" spans="1:29" x14ac:dyDescent="0.3">
      <c r="A80" s="18">
        <v>39</v>
      </c>
      <c r="B80" s="18">
        <f t="shared" si="10"/>
        <v>40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-1.0999999999999999E-2</v>
      </c>
      <c r="O80" s="18">
        <v>4.4999999999999998E-2</v>
      </c>
      <c r="P80" s="18">
        <v>6.7000000000000004E-2</v>
      </c>
      <c r="Q80" s="18">
        <v>8.0000000000000002E-3</v>
      </c>
      <c r="R80" s="18">
        <v>0</v>
      </c>
      <c r="S80" s="23">
        <v>-10.63</v>
      </c>
      <c r="T80" s="18">
        <v>0</v>
      </c>
      <c r="U80" s="18">
        <v>-10.223000000000001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</row>
    <row r="81" spans="1:29" x14ac:dyDescent="0.3">
      <c r="A81" s="18">
        <v>40</v>
      </c>
      <c r="B81" s="18">
        <f t="shared" si="10"/>
        <v>41</v>
      </c>
      <c r="C81" s="18">
        <v>-1E-3</v>
      </c>
      <c r="D81" s="18">
        <v>-1E-3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-3.2000000000000001E-2</v>
      </c>
      <c r="O81" s="18">
        <v>0.61699999999999999</v>
      </c>
      <c r="P81" s="18">
        <v>-5.8000000000000003E-2</v>
      </c>
      <c r="Q81" s="18">
        <v>-3.0000000000000001E-3</v>
      </c>
      <c r="R81" s="18">
        <v>5.0000000000000001E-3</v>
      </c>
      <c r="S81" s="23">
        <v>-10.327</v>
      </c>
      <c r="T81" s="23">
        <v>-10.223000000000001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</row>
    <row r="82" spans="1:29" x14ac:dyDescent="0.3">
      <c r="A82" s="18">
        <v>44</v>
      </c>
      <c r="B82" s="18">
        <f t="shared" si="10"/>
        <v>45</v>
      </c>
      <c r="C82" s="18">
        <v>-0.14399999999999999</v>
      </c>
      <c r="D82" s="18">
        <v>-5.0000000000000001E-3</v>
      </c>
      <c r="E82" s="18">
        <v>2.9000000000000001E-2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7.2130000000000001</v>
      </c>
      <c r="X82" s="18">
        <v>0.27300000000000002</v>
      </c>
      <c r="Y82" s="18">
        <v>-0.38100000000000001</v>
      </c>
      <c r="Z82" s="18">
        <v>-0.16900000000000001</v>
      </c>
      <c r="AA82" s="18">
        <v>-3.4000000000000002E-2</v>
      </c>
      <c r="AB82" s="18">
        <v>-1.2999999999999999E-2</v>
      </c>
      <c r="AC82" s="18">
        <v>-0.03</v>
      </c>
    </row>
    <row r="83" spans="1:29" x14ac:dyDescent="0.3">
      <c r="A83" s="18">
        <v>46</v>
      </c>
      <c r="B83" s="18">
        <f t="shared" si="10"/>
        <v>47</v>
      </c>
      <c r="C83" s="18">
        <v>0.03</v>
      </c>
      <c r="D83" s="18">
        <v>-2E-3</v>
      </c>
      <c r="E83" s="18">
        <v>7.0000000000000001E-3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27">
        <v>7.2130000000000001</v>
      </c>
      <c r="W83" s="18">
        <v>0</v>
      </c>
      <c r="X83" s="18">
        <v>4.0549999999999997</v>
      </c>
      <c r="Y83" s="18">
        <v>13.215999999999999</v>
      </c>
      <c r="Z83" s="18">
        <v>3.7029999999999998</v>
      </c>
      <c r="AA83" s="18">
        <v>0.627</v>
      </c>
      <c r="AB83" s="18">
        <v>4.2000000000000003E-2</v>
      </c>
      <c r="AC83" s="18">
        <v>0.499</v>
      </c>
    </row>
    <row r="84" spans="1:29" x14ac:dyDescent="0.3">
      <c r="A84" s="18">
        <v>48</v>
      </c>
      <c r="B84" s="18">
        <f t="shared" si="10"/>
        <v>49</v>
      </c>
      <c r="C84" s="18">
        <v>-0.02</v>
      </c>
      <c r="D84" s="18">
        <v>0</v>
      </c>
      <c r="E84" s="18">
        <v>-2.1999999999999999E-2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36">
        <v>0.27300000000000002</v>
      </c>
      <c r="W84" s="24">
        <v>4.0549999999999997</v>
      </c>
      <c r="X84" s="18">
        <v>0</v>
      </c>
      <c r="Y84" s="18">
        <v>-12.84</v>
      </c>
      <c r="Z84" s="18">
        <v>-13.395</v>
      </c>
      <c r="AA84" s="18">
        <v>0</v>
      </c>
      <c r="AB84" s="18">
        <v>-4.0000000000000001E-3</v>
      </c>
      <c r="AC84" s="18">
        <v>-6.0000000000000001E-3</v>
      </c>
    </row>
    <row r="85" spans="1:29" x14ac:dyDescent="0.3">
      <c r="A85" s="18">
        <v>49</v>
      </c>
      <c r="B85" s="18">
        <f t="shared" si="10"/>
        <v>50</v>
      </c>
      <c r="C85" s="18">
        <v>1E-3</v>
      </c>
      <c r="D85" s="18">
        <v>0</v>
      </c>
      <c r="E85" s="18">
        <v>2E-3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36">
        <v>-0.38100000000000001</v>
      </c>
      <c r="W85" s="24">
        <v>13.215999999999999</v>
      </c>
      <c r="X85" s="23">
        <v>-12.84</v>
      </c>
      <c r="Y85" s="18">
        <v>0</v>
      </c>
      <c r="Z85" s="18">
        <v>-12.616</v>
      </c>
      <c r="AA85" s="18">
        <v>-8.9999999999999993E-3</v>
      </c>
      <c r="AB85" s="18">
        <v>1.4E-2</v>
      </c>
      <c r="AC85" s="18">
        <v>-2.4E-2</v>
      </c>
    </row>
    <row r="86" spans="1:29" x14ac:dyDescent="0.3">
      <c r="A86" s="18">
        <v>50</v>
      </c>
      <c r="B86" s="18">
        <f t="shared" si="10"/>
        <v>51</v>
      </c>
      <c r="C86" s="18">
        <v>1E-3</v>
      </c>
      <c r="D86" s="18">
        <v>0</v>
      </c>
      <c r="E86" s="18">
        <v>4.0000000000000001E-3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36">
        <v>-0.16900000000000001</v>
      </c>
      <c r="W86" s="24">
        <v>3.7029999999999998</v>
      </c>
      <c r="X86" s="23">
        <v>-13.395</v>
      </c>
      <c r="Y86" s="23">
        <v>-12.616</v>
      </c>
      <c r="Z86" s="18">
        <v>0</v>
      </c>
      <c r="AA86" s="18">
        <v>0.04</v>
      </c>
      <c r="AB86" s="18">
        <v>2.1000000000000001E-2</v>
      </c>
      <c r="AC86" s="18">
        <v>-1.7000000000000001E-2</v>
      </c>
    </row>
    <row r="87" spans="1:29" x14ac:dyDescent="0.3">
      <c r="A87" s="18">
        <v>55</v>
      </c>
      <c r="B87" s="18">
        <f t="shared" si="10"/>
        <v>56</v>
      </c>
      <c r="C87" s="18">
        <v>0</v>
      </c>
      <c r="D87" s="18">
        <v>0</v>
      </c>
      <c r="E87" s="18">
        <v>1E-3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-3.4000000000000002E-2</v>
      </c>
      <c r="W87" s="18">
        <v>0.627</v>
      </c>
      <c r="X87" s="18">
        <v>0</v>
      </c>
      <c r="Y87" s="18">
        <v>-8.9999999999999993E-3</v>
      </c>
      <c r="Z87" s="18">
        <v>0.04</v>
      </c>
      <c r="AA87" s="18">
        <v>0</v>
      </c>
      <c r="AB87" s="18">
        <v>-10.526</v>
      </c>
      <c r="AC87" s="18">
        <v>-11.093999999999999</v>
      </c>
    </row>
    <row r="88" spans="1:29" x14ac:dyDescent="0.3">
      <c r="A88" s="18">
        <v>56</v>
      </c>
      <c r="B88" s="18">
        <f t="shared" si="10"/>
        <v>57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-1.2999999999999999E-2</v>
      </c>
      <c r="W88" s="18">
        <v>4.2000000000000003E-2</v>
      </c>
      <c r="X88" s="18">
        <v>-4.0000000000000001E-3</v>
      </c>
      <c r="Y88" s="18">
        <v>1.4E-2</v>
      </c>
      <c r="Z88" s="18">
        <v>2.1000000000000001E-2</v>
      </c>
      <c r="AA88" s="23">
        <v>-10.526</v>
      </c>
      <c r="AB88" s="18">
        <v>0</v>
      </c>
      <c r="AC88" s="18">
        <v>-10.733000000000001</v>
      </c>
    </row>
    <row r="89" spans="1:29" x14ac:dyDescent="0.3">
      <c r="A89" s="18">
        <v>57</v>
      </c>
      <c r="B89" s="18">
        <f t="shared" si="10"/>
        <v>58</v>
      </c>
      <c r="C89" s="18">
        <v>0</v>
      </c>
      <c r="D89" s="18">
        <v>0</v>
      </c>
      <c r="E89" s="18">
        <v>1E-3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-0.03</v>
      </c>
      <c r="W89" s="18">
        <v>0.499</v>
      </c>
      <c r="X89" s="18">
        <v>-6.0000000000000001E-3</v>
      </c>
      <c r="Y89" s="18">
        <v>-2.4E-2</v>
      </c>
      <c r="Z89" s="18">
        <v>-1.7000000000000001E-2</v>
      </c>
      <c r="AA89" s="23">
        <v>-11.093999999999999</v>
      </c>
      <c r="AB89" s="23">
        <v>-10.733000000000001</v>
      </c>
      <c r="AC89" s="18">
        <v>0</v>
      </c>
    </row>
    <row r="90" spans="1:29" x14ac:dyDescent="0.3">
      <c r="B90" s="12"/>
    </row>
    <row r="91" spans="1:29" x14ac:dyDescent="0.3">
      <c r="A91" s="53" t="s">
        <v>91</v>
      </c>
      <c r="B91" s="4">
        <f>MAX(ABS(MIN(C66:E89,F74:M89,N79:R89,S82:U89,V87:Z89)),MAX(C66:E89,F74:M89,N79:R89,S82:U89,V87:Z89))</f>
        <v>0.627</v>
      </c>
    </row>
    <row r="92" spans="1:29" x14ac:dyDescent="0.3">
      <c r="K92" s="15" t="s">
        <v>35</v>
      </c>
    </row>
    <row r="94" spans="1:29" x14ac:dyDescent="0.3">
      <c r="A94" s="1" t="s">
        <v>9</v>
      </c>
      <c r="B94" s="10"/>
      <c r="C94" s="1">
        <v>59</v>
      </c>
      <c r="D94" s="1">
        <v>62</v>
      </c>
      <c r="E94" s="1">
        <v>65</v>
      </c>
      <c r="F94" s="1">
        <v>72</v>
      </c>
      <c r="G94" s="1">
        <v>73</v>
      </c>
      <c r="H94" s="1">
        <v>75</v>
      </c>
      <c r="I94" s="1">
        <v>76</v>
      </c>
      <c r="J94" s="1">
        <v>77</v>
      </c>
      <c r="K94" s="1">
        <v>79</v>
      </c>
      <c r="L94" s="1">
        <v>80</v>
      </c>
      <c r="M94" s="1">
        <v>81</v>
      </c>
      <c r="N94" s="1">
        <v>85</v>
      </c>
      <c r="O94" s="1">
        <v>87</v>
      </c>
      <c r="P94" s="1">
        <v>89</v>
      </c>
      <c r="Q94" s="1">
        <v>90</v>
      </c>
      <c r="R94" s="1">
        <v>91</v>
      </c>
      <c r="S94" s="1">
        <v>96</v>
      </c>
      <c r="T94" s="1">
        <v>97</v>
      </c>
      <c r="U94" s="1">
        <v>98</v>
      </c>
      <c r="V94" s="1">
        <v>102</v>
      </c>
      <c r="W94" s="1">
        <v>104</v>
      </c>
      <c r="X94" s="1">
        <v>106</v>
      </c>
      <c r="Y94" s="1">
        <v>107</v>
      </c>
      <c r="Z94" s="1">
        <v>108</v>
      </c>
      <c r="AA94" s="1">
        <v>113</v>
      </c>
      <c r="AB94" s="1">
        <v>114</v>
      </c>
      <c r="AC94" s="1">
        <v>115</v>
      </c>
    </row>
    <row r="95" spans="1:29" x14ac:dyDescent="0.3">
      <c r="A95" s="1"/>
      <c r="B95" s="10" t="s">
        <v>36</v>
      </c>
      <c r="C95" s="1">
        <f>C94+1</f>
        <v>60</v>
      </c>
      <c r="D95" s="1">
        <f>D94+1</f>
        <v>63</v>
      </c>
      <c r="E95" s="1">
        <f t="shared" ref="E95:AC95" si="11">E94+1</f>
        <v>66</v>
      </c>
      <c r="F95" s="1">
        <f t="shared" si="11"/>
        <v>73</v>
      </c>
      <c r="G95" s="1">
        <f t="shared" si="11"/>
        <v>74</v>
      </c>
      <c r="H95" s="1">
        <f t="shared" si="11"/>
        <v>76</v>
      </c>
      <c r="I95" s="1">
        <f t="shared" si="11"/>
        <v>77</v>
      </c>
      <c r="J95" s="1">
        <f t="shared" si="11"/>
        <v>78</v>
      </c>
      <c r="K95" s="1">
        <f t="shared" si="11"/>
        <v>80</v>
      </c>
      <c r="L95" s="1">
        <f t="shared" si="11"/>
        <v>81</v>
      </c>
      <c r="M95" s="1">
        <f t="shared" si="11"/>
        <v>82</v>
      </c>
      <c r="N95" s="1">
        <f t="shared" si="11"/>
        <v>86</v>
      </c>
      <c r="O95" s="1">
        <f t="shared" si="11"/>
        <v>88</v>
      </c>
      <c r="P95" s="1">
        <f t="shared" si="11"/>
        <v>90</v>
      </c>
      <c r="Q95" s="1">
        <f t="shared" si="11"/>
        <v>91</v>
      </c>
      <c r="R95" s="1">
        <f t="shared" si="11"/>
        <v>92</v>
      </c>
      <c r="S95" s="1">
        <f t="shared" si="11"/>
        <v>97</v>
      </c>
      <c r="T95" s="1">
        <f t="shared" si="11"/>
        <v>98</v>
      </c>
      <c r="U95" s="1">
        <f t="shared" si="11"/>
        <v>99</v>
      </c>
      <c r="V95" s="1">
        <f t="shared" si="11"/>
        <v>103</v>
      </c>
      <c r="W95" s="1">
        <f t="shared" si="11"/>
        <v>105</v>
      </c>
      <c r="X95" s="1">
        <f t="shared" si="11"/>
        <v>107</v>
      </c>
      <c r="Y95" s="1">
        <f t="shared" si="11"/>
        <v>108</v>
      </c>
      <c r="Z95" s="1">
        <f t="shared" si="11"/>
        <v>109</v>
      </c>
      <c r="AA95" s="1">
        <f t="shared" si="11"/>
        <v>114</v>
      </c>
      <c r="AB95" s="1">
        <f t="shared" si="11"/>
        <v>115</v>
      </c>
      <c r="AC95" s="1">
        <f t="shared" si="11"/>
        <v>116</v>
      </c>
    </row>
    <row r="96" spans="1:29" x14ac:dyDescent="0.3">
      <c r="A96" s="1">
        <v>59</v>
      </c>
      <c r="B96" s="10">
        <f t="shared" ref="B96:B122" si="12">A96+1</f>
        <v>60</v>
      </c>
      <c r="C96" s="1">
        <v>0</v>
      </c>
      <c r="D96" s="1">
        <v>0.86199999999999999</v>
      </c>
      <c r="E96" s="1">
        <v>0.92500000000000004</v>
      </c>
      <c r="F96" s="1">
        <v>0</v>
      </c>
      <c r="G96" s="1">
        <v>-0.01</v>
      </c>
      <c r="H96" s="1">
        <v>0</v>
      </c>
      <c r="I96" s="1">
        <v>0</v>
      </c>
      <c r="J96" s="1">
        <v>0</v>
      </c>
      <c r="K96" s="1">
        <v>1.2999999999999999E-2</v>
      </c>
      <c r="L96" s="1">
        <v>0</v>
      </c>
      <c r="M96" s="1">
        <v>0</v>
      </c>
      <c r="N96" s="1">
        <v>-0.152</v>
      </c>
      <c r="O96" s="1">
        <v>-6.3E-2</v>
      </c>
      <c r="P96" s="1">
        <v>1.0999999999999999E-2</v>
      </c>
      <c r="Q96" s="1">
        <v>0</v>
      </c>
      <c r="R96" s="1">
        <v>2E-3</v>
      </c>
      <c r="S96" s="1">
        <v>0</v>
      </c>
      <c r="T96" s="1">
        <v>0</v>
      </c>
      <c r="U96" s="1">
        <v>0</v>
      </c>
      <c r="V96" s="1">
        <v>5.8999999999999997E-2</v>
      </c>
      <c r="W96" s="1">
        <v>-8.0000000000000002E-3</v>
      </c>
      <c r="X96" s="1">
        <v>4.0000000000000001E-3</v>
      </c>
      <c r="Y96" s="1">
        <v>-1.6E-2</v>
      </c>
      <c r="Z96" s="1">
        <v>6.0000000000000001E-3</v>
      </c>
      <c r="AA96" s="1">
        <v>-1E-3</v>
      </c>
      <c r="AB96" s="1">
        <v>-1E-3</v>
      </c>
      <c r="AC96" s="1">
        <v>0</v>
      </c>
    </row>
    <row r="97" spans="1:29" x14ac:dyDescent="0.3">
      <c r="A97" s="1">
        <v>62</v>
      </c>
      <c r="B97" s="10">
        <f t="shared" si="12"/>
        <v>63</v>
      </c>
      <c r="C97" s="29">
        <v>0.86199999999999999</v>
      </c>
      <c r="D97" s="1">
        <v>0</v>
      </c>
      <c r="E97" s="1">
        <v>0.69899999999999995</v>
      </c>
      <c r="F97" s="1">
        <v>-8.9999999999999993E-3</v>
      </c>
      <c r="G97" s="1">
        <v>5.0000000000000001E-3</v>
      </c>
      <c r="H97" s="1">
        <v>1.2E-2</v>
      </c>
      <c r="I97" s="1">
        <v>2E-3</v>
      </c>
      <c r="J97" s="1">
        <v>-1.6E-2</v>
      </c>
      <c r="K97" s="1">
        <v>1.7000000000000001E-2</v>
      </c>
      <c r="L97" s="1">
        <v>-9.4E-2</v>
      </c>
      <c r="M97" s="1">
        <v>8.0000000000000002E-3</v>
      </c>
      <c r="N97" s="1">
        <v>3.2000000000000001E-2</v>
      </c>
      <c r="O97" s="1">
        <v>-8.4000000000000005E-2</v>
      </c>
      <c r="P97" s="1">
        <v>1.0999999999999999E-2</v>
      </c>
      <c r="Q97" s="1">
        <v>0</v>
      </c>
      <c r="R97" s="1">
        <v>3.0000000000000001E-3</v>
      </c>
      <c r="S97" s="1">
        <v>0</v>
      </c>
      <c r="T97" s="1">
        <v>0</v>
      </c>
      <c r="U97" s="1">
        <v>0</v>
      </c>
      <c r="V97" s="1">
        <v>0.03</v>
      </c>
      <c r="W97" s="1">
        <v>0</v>
      </c>
      <c r="X97" s="1">
        <v>3.0000000000000001E-3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</row>
    <row r="98" spans="1:29" x14ac:dyDescent="0.3">
      <c r="A98" s="1">
        <v>65</v>
      </c>
      <c r="B98" s="10">
        <f t="shared" si="12"/>
        <v>66</v>
      </c>
      <c r="C98" s="29">
        <v>0.92500000000000004</v>
      </c>
      <c r="D98" s="31">
        <v>0.69899999999999995</v>
      </c>
      <c r="E98" s="1">
        <v>0</v>
      </c>
      <c r="F98" s="1">
        <v>0.01</v>
      </c>
      <c r="G98" s="1">
        <v>-1.2E-2</v>
      </c>
      <c r="H98" s="1">
        <v>8.9999999999999993E-3</v>
      </c>
      <c r="I98" s="1">
        <v>6.0000000000000001E-3</v>
      </c>
      <c r="J98" s="1">
        <v>-1.7999999999999999E-2</v>
      </c>
      <c r="K98" s="1">
        <v>1.2999999999999999E-2</v>
      </c>
      <c r="L98" s="1">
        <v>-8.7999999999999995E-2</v>
      </c>
      <c r="M98" s="1">
        <v>6.0000000000000001E-3</v>
      </c>
      <c r="N98" s="1">
        <v>1E-3</v>
      </c>
      <c r="O98" s="1">
        <v>-5.6000000000000001E-2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-0.32900000000000001</v>
      </c>
      <c r="W98" s="1">
        <v>8.4000000000000005E-2</v>
      </c>
      <c r="X98" s="1">
        <v>1E-3</v>
      </c>
      <c r="Y98" s="1">
        <v>-1.9E-2</v>
      </c>
      <c r="Z98" s="1">
        <v>1E-3</v>
      </c>
      <c r="AA98" s="1">
        <v>0</v>
      </c>
      <c r="AB98" s="1">
        <v>-1E-3</v>
      </c>
      <c r="AC98" s="1">
        <v>0</v>
      </c>
    </row>
    <row r="99" spans="1:29" x14ac:dyDescent="0.3">
      <c r="A99" s="1">
        <v>72</v>
      </c>
      <c r="B99" s="10">
        <f t="shared" si="12"/>
        <v>73</v>
      </c>
      <c r="C99" s="1">
        <v>0</v>
      </c>
      <c r="D99" s="1">
        <v>-8.9999999999999993E-3</v>
      </c>
      <c r="E99" s="1">
        <v>0.01</v>
      </c>
      <c r="F99" s="1">
        <v>0</v>
      </c>
      <c r="G99" s="1">
        <v>-8.7360000000000007</v>
      </c>
      <c r="H99" s="1">
        <v>5.1999999999999998E-2</v>
      </c>
      <c r="I99" s="1">
        <v>-6.3E-2</v>
      </c>
      <c r="J99" s="1">
        <v>-0.221</v>
      </c>
      <c r="K99" s="1">
        <v>-0.315</v>
      </c>
      <c r="L99" s="1">
        <v>-0.28899999999999998</v>
      </c>
      <c r="M99" s="1">
        <v>0.46100000000000002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</row>
    <row r="100" spans="1:29" x14ac:dyDescent="0.3">
      <c r="A100" s="1">
        <v>73</v>
      </c>
      <c r="B100" s="10">
        <f t="shared" si="12"/>
        <v>74</v>
      </c>
      <c r="C100" s="1">
        <v>-0.01</v>
      </c>
      <c r="D100" s="1">
        <v>5.0000000000000001E-3</v>
      </c>
      <c r="E100" s="1">
        <v>-1.2E-2</v>
      </c>
      <c r="F100" s="20">
        <v>-8.7360000000000007</v>
      </c>
      <c r="G100" s="1">
        <v>0</v>
      </c>
      <c r="H100" s="1">
        <v>-0.39</v>
      </c>
      <c r="I100" s="1">
        <v>0.184</v>
      </c>
      <c r="J100" s="1">
        <v>-0.26500000000000001</v>
      </c>
      <c r="K100" s="1">
        <v>-8.4000000000000005E-2</v>
      </c>
      <c r="L100" s="1">
        <v>-0.42899999999999999</v>
      </c>
      <c r="M100" s="1">
        <v>1.474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</row>
    <row r="101" spans="1:29" x14ac:dyDescent="0.3">
      <c r="A101" s="1">
        <v>75</v>
      </c>
      <c r="B101" s="10">
        <f t="shared" si="12"/>
        <v>76</v>
      </c>
      <c r="C101" s="1">
        <v>0</v>
      </c>
      <c r="D101" s="1">
        <v>1.2E-2</v>
      </c>
      <c r="E101" s="1">
        <v>8.9999999999999993E-3</v>
      </c>
      <c r="F101" s="33">
        <v>5.1999999999999998E-2</v>
      </c>
      <c r="G101" s="33">
        <v>-0.39</v>
      </c>
      <c r="H101" s="1">
        <v>0</v>
      </c>
      <c r="I101" s="1">
        <v>-12.178000000000001</v>
      </c>
      <c r="J101" s="1">
        <v>-13.226000000000001</v>
      </c>
      <c r="K101" s="1">
        <v>3.2010000000000001</v>
      </c>
      <c r="L101" s="1">
        <v>8.6999999999999994E-2</v>
      </c>
      <c r="M101" s="1">
        <v>-0.21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</row>
    <row r="102" spans="1:29" x14ac:dyDescent="0.3">
      <c r="A102" s="1">
        <v>76</v>
      </c>
      <c r="B102" s="10">
        <f t="shared" si="12"/>
        <v>77</v>
      </c>
      <c r="C102" s="1">
        <v>0</v>
      </c>
      <c r="D102" s="1">
        <v>2E-3</v>
      </c>
      <c r="E102" s="1">
        <v>6.0000000000000001E-3</v>
      </c>
      <c r="F102" s="33">
        <v>-6.3E-2</v>
      </c>
      <c r="G102" s="33">
        <v>0.184</v>
      </c>
      <c r="H102" s="16">
        <v>-12.178000000000001</v>
      </c>
      <c r="I102" s="1">
        <v>0</v>
      </c>
      <c r="J102" s="1">
        <v>-13.706</v>
      </c>
      <c r="K102" s="1">
        <v>-3.3000000000000002E-2</v>
      </c>
      <c r="L102" s="1">
        <v>-0.22</v>
      </c>
      <c r="M102" s="1">
        <v>-0.19400000000000001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</row>
    <row r="103" spans="1:29" x14ac:dyDescent="0.3">
      <c r="A103" s="1">
        <v>77</v>
      </c>
      <c r="B103" s="10">
        <f t="shared" si="12"/>
        <v>78</v>
      </c>
      <c r="C103" s="1">
        <v>0</v>
      </c>
      <c r="D103" s="1">
        <v>-1.6E-2</v>
      </c>
      <c r="E103" s="1">
        <v>-1.7999999999999999E-2</v>
      </c>
      <c r="F103" s="33">
        <v>-0.221</v>
      </c>
      <c r="G103" s="33">
        <v>-0.26500000000000001</v>
      </c>
      <c r="H103" s="16">
        <v>-13.226000000000001</v>
      </c>
      <c r="I103" s="16">
        <v>-13.706</v>
      </c>
      <c r="J103" s="1">
        <v>0</v>
      </c>
      <c r="K103" s="1">
        <v>-9.7000000000000003E-2</v>
      </c>
      <c r="L103" s="1">
        <v>-0.13400000000000001</v>
      </c>
      <c r="M103" s="1">
        <v>-0.185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</row>
    <row r="104" spans="1:29" x14ac:dyDescent="0.3">
      <c r="A104" s="1">
        <v>79</v>
      </c>
      <c r="B104" s="10">
        <f t="shared" si="12"/>
        <v>80</v>
      </c>
      <c r="C104" s="1">
        <v>1.2999999999999999E-2</v>
      </c>
      <c r="D104" s="1">
        <v>1.7000000000000001E-2</v>
      </c>
      <c r="E104" s="1">
        <v>1.2999999999999999E-2</v>
      </c>
      <c r="F104" s="33">
        <v>-0.315</v>
      </c>
      <c r="G104" s="33">
        <v>-8.4000000000000005E-2</v>
      </c>
      <c r="H104" s="33">
        <v>3.2010000000000001</v>
      </c>
      <c r="I104" s="33">
        <v>-3.3000000000000002E-2</v>
      </c>
      <c r="J104" s="33">
        <v>-9.7000000000000003E-2</v>
      </c>
      <c r="K104" s="1">
        <v>0</v>
      </c>
      <c r="L104" s="1">
        <v>-12.379</v>
      </c>
      <c r="M104" s="1">
        <v>-12.561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</row>
    <row r="105" spans="1:29" x14ac:dyDescent="0.3">
      <c r="A105" s="1">
        <v>80</v>
      </c>
      <c r="B105" s="10">
        <f t="shared" si="12"/>
        <v>81</v>
      </c>
      <c r="C105" s="1">
        <v>0</v>
      </c>
      <c r="D105" s="1">
        <v>-9.4E-2</v>
      </c>
      <c r="E105" s="1">
        <v>-8.7999999999999995E-2</v>
      </c>
      <c r="F105" s="33">
        <v>-0.28899999999999998</v>
      </c>
      <c r="G105" s="33">
        <v>-0.42899999999999999</v>
      </c>
      <c r="H105" s="33">
        <v>8.6999999999999994E-2</v>
      </c>
      <c r="I105" s="33">
        <v>-0.22</v>
      </c>
      <c r="J105" s="33">
        <v>-0.13400000000000001</v>
      </c>
      <c r="K105" s="16">
        <v>-12.379</v>
      </c>
      <c r="L105" s="1">
        <v>0</v>
      </c>
      <c r="M105" s="1">
        <v>-13.238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1E-3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</row>
    <row r="106" spans="1:29" x14ac:dyDescent="0.3">
      <c r="A106" s="1">
        <v>81</v>
      </c>
      <c r="B106" s="10">
        <f t="shared" si="12"/>
        <v>82</v>
      </c>
      <c r="C106" s="1">
        <v>0</v>
      </c>
      <c r="D106" s="1">
        <v>8.0000000000000002E-3</v>
      </c>
      <c r="E106" s="1">
        <v>6.0000000000000001E-3</v>
      </c>
      <c r="F106" s="33">
        <v>0.46100000000000002</v>
      </c>
      <c r="G106" s="33">
        <v>1.474</v>
      </c>
      <c r="H106" s="33">
        <v>-0.21</v>
      </c>
      <c r="I106" s="33">
        <v>-0.19400000000000001</v>
      </c>
      <c r="J106" s="33">
        <v>-0.185</v>
      </c>
      <c r="K106" s="16">
        <v>-12.561</v>
      </c>
      <c r="L106" s="16">
        <v>-13.238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</row>
    <row r="107" spans="1:29" x14ac:dyDescent="0.3">
      <c r="A107" s="1">
        <v>85</v>
      </c>
      <c r="B107" s="10">
        <f t="shared" si="12"/>
        <v>86</v>
      </c>
      <c r="C107" s="1">
        <v>-0.152</v>
      </c>
      <c r="D107" s="1">
        <v>3.2000000000000001E-2</v>
      </c>
      <c r="E107" s="1">
        <v>1E-3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5.3920000000000003</v>
      </c>
      <c r="P107" s="1">
        <v>-0.373</v>
      </c>
      <c r="Q107" s="1">
        <v>-0.18099999999999999</v>
      </c>
      <c r="R107" s="1">
        <v>-0.222</v>
      </c>
      <c r="S107" s="1">
        <v>-3.3000000000000002E-2</v>
      </c>
      <c r="T107" s="1">
        <v>-2.4E-2</v>
      </c>
      <c r="U107" s="1">
        <v>-2.1999999999999999E-2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</row>
    <row r="108" spans="1:29" x14ac:dyDescent="0.3">
      <c r="A108" s="1">
        <v>87</v>
      </c>
      <c r="B108" s="10">
        <f t="shared" si="12"/>
        <v>88</v>
      </c>
      <c r="C108" s="1">
        <v>-6.3E-2</v>
      </c>
      <c r="D108" s="1">
        <v>-8.4000000000000005E-2</v>
      </c>
      <c r="E108" s="1">
        <v>-5.6000000000000001E-2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26">
        <v>5.3920000000000003</v>
      </c>
      <c r="O108" s="1">
        <v>0</v>
      </c>
      <c r="P108" s="1">
        <v>2.9870000000000001</v>
      </c>
      <c r="Q108" s="1">
        <v>13.568</v>
      </c>
      <c r="R108" s="1">
        <v>4.7060000000000004</v>
      </c>
      <c r="S108" s="1">
        <v>7.9000000000000001E-2</v>
      </c>
      <c r="T108" s="1">
        <v>0.107</v>
      </c>
      <c r="U108" s="1">
        <v>3.1E-2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</row>
    <row r="109" spans="1:29" x14ac:dyDescent="0.3">
      <c r="A109" s="1">
        <v>89</v>
      </c>
      <c r="B109" s="10">
        <f t="shared" si="12"/>
        <v>90</v>
      </c>
      <c r="C109" s="1">
        <v>1.0999999999999999E-2</v>
      </c>
      <c r="D109" s="1">
        <v>1.0999999999999999E-2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32">
        <v>-0.373</v>
      </c>
      <c r="O109" s="25">
        <v>2.9870000000000001</v>
      </c>
      <c r="P109" s="1">
        <v>0</v>
      </c>
      <c r="Q109" s="1">
        <v>-13.042999999999999</v>
      </c>
      <c r="R109" s="1">
        <v>-14.292</v>
      </c>
      <c r="S109" s="1">
        <v>2.1999999999999999E-2</v>
      </c>
      <c r="T109" s="1">
        <v>4.0000000000000001E-3</v>
      </c>
      <c r="U109" s="1">
        <v>-2E-3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</row>
    <row r="110" spans="1:29" x14ac:dyDescent="0.3">
      <c r="A110" s="1">
        <v>90</v>
      </c>
      <c r="B110" s="10">
        <f t="shared" si="12"/>
        <v>91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32">
        <v>-0.18099999999999999</v>
      </c>
      <c r="O110" s="25">
        <v>13.568</v>
      </c>
      <c r="P110" s="16">
        <v>-13.042999999999999</v>
      </c>
      <c r="Q110" s="1">
        <v>0</v>
      </c>
      <c r="R110" s="1">
        <v>-11.603</v>
      </c>
      <c r="S110" s="1">
        <v>-2.3E-2</v>
      </c>
      <c r="T110" s="1">
        <v>-2.3E-2</v>
      </c>
      <c r="U110" s="1">
        <v>3.0000000000000001E-3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</row>
    <row r="111" spans="1:29" x14ac:dyDescent="0.3">
      <c r="A111" s="1">
        <v>91</v>
      </c>
      <c r="B111" s="10">
        <f t="shared" si="12"/>
        <v>92</v>
      </c>
      <c r="C111" s="1">
        <v>2E-3</v>
      </c>
      <c r="D111" s="1">
        <v>3.0000000000000001E-3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32">
        <v>-0.222</v>
      </c>
      <c r="O111" s="25">
        <v>4.7060000000000004</v>
      </c>
      <c r="P111" s="16">
        <v>-14.292</v>
      </c>
      <c r="Q111" s="16">
        <v>-11.603</v>
      </c>
      <c r="R111" s="1">
        <v>0</v>
      </c>
      <c r="S111" s="1">
        <v>7.0000000000000007E-2</v>
      </c>
      <c r="T111" s="1">
        <v>1.9E-2</v>
      </c>
      <c r="U111" s="1">
        <v>7.0000000000000001E-3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</row>
    <row r="112" spans="1:29" x14ac:dyDescent="0.3">
      <c r="A112" s="1">
        <v>96</v>
      </c>
      <c r="B112" s="10">
        <f t="shared" si="12"/>
        <v>97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-3.3000000000000002E-2</v>
      </c>
      <c r="O112" s="1">
        <v>7.9000000000000001E-2</v>
      </c>
      <c r="P112" s="1">
        <v>2.1999999999999999E-2</v>
      </c>
      <c r="Q112" s="1">
        <v>-2.3E-2</v>
      </c>
      <c r="R112" s="1">
        <v>7.0000000000000007E-2</v>
      </c>
      <c r="S112" s="1">
        <v>0</v>
      </c>
      <c r="T112" s="1">
        <v>-10.234</v>
      </c>
      <c r="U112" s="1">
        <v>-10.548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</row>
    <row r="113" spans="1:29" x14ac:dyDescent="0.3">
      <c r="A113" s="1">
        <v>97</v>
      </c>
      <c r="B113" s="10">
        <f t="shared" si="12"/>
        <v>98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-2.4E-2</v>
      </c>
      <c r="O113" s="1">
        <v>0.107</v>
      </c>
      <c r="P113" s="1">
        <v>4.0000000000000001E-3</v>
      </c>
      <c r="Q113" s="1">
        <v>-2.3E-2</v>
      </c>
      <c r="R113" s="1">
        <v>1.9E-2</v>
      </c>
      <c r="S113" s="16">
        <v>-10.234</v>
      </c>
      <c r="T113" s="1">
        <v>0</v>
      </c>
      <c r="U113" s="1">
        <v>-11.022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</row>
    <row r="114" spans="1:29" x14ac:dyDescent="0.3">
      <c r="A114" s="1">
        <v>98</v>
      </c>
      <c r="B114" s="10">
        <f t="shared" si="12"/>
        <v>99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-2.1999999999999999E-2</v>
      </c>
      <c r="O114" s="1">
        <v>3.1E-2</v>
      </c>
      <c r="P114" s="1">
        <v>-2E-3</v>
      </c>
      <c r="Q114" s="1">
        <v>3.0000000000000001E-3</v>
      </c>
      <c r="R114" s="1">
        <v>7.0000000000000001E-3</v>
      </c>
      <c r="S114" s="16">
        <v>-10.548</v>
      </c>
      <c r="T114" s="16">
        <v>-11.022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</row>
    <row r="115" spans="1:29" x14ac:dyDescent="0.3">
      <c r="A115" s="1">
        <v>102</v>
      </c>
      <c r="B115" s="10">
        <f t="shared" si="12"/>
        <v>103</v>
      </c>
      <c r="C115" s="1">
        <v>5.8999999999999997E-2</v>
      </c>
      <c r="D115" s="1">
        <v>0.03</v>
      </c>
      <c r="E115" s="1">
        <v>-0.32900000000000001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1E-3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9.6940000000000008</v>
      </c>
      <c r="X115" s="1">
        <v>-0.14799999999999999</v>
      </c>
      <c r="Y115" s="1">
        <v>-0.33300000000000002</v>
      </c>
      <c r="Z115" s="1">
        <v>-0.114</v>
      </c>
      <c r="AA115" s="1">
        <v>5.0000000000000001E-3</v>
      </c>
      <c r="AB115" s="1">
        <v>-0.01</v>
      </c>
      <c r="AC115" s="1">
        <v>-1.2999999999999999E-2</v>
      </c>
    </row>
    <row r="116" spans="1:29" x14ac:dyDescent="0.3">
      <c r="A116" s="1">
        <v>104</v>
      </c>
      <c r="B116" s="10">
        <f t="shared" si="12"/>
        <v>105</v>
      </c>
      <c r="C116" s="1">
        <v>-8.0000000000000002E-3</v>
      </c>
      <c r="D116" s="1">
        <v>0</v>
      </c>
      <c r="E116" s="1">
        <v>8.4000000000000005E-2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26">
        <v>9.6940000000000008</v>
      </c>
      <c r="W116" s="1">
        <v>0</v>
      </c>
      <c r="X116" s="1">
        <v>4.407</v>
      </c>
      <c r="Y116" s="1">
        <v>3.2639999999999998</v>
      </c>
      <c r="Z116" s="1">
        <v>12.994</v>
      </c>
      <c r="AA116" s="1">
        <v>0.04</v>
      </c>
      <c r="AB116" s="1">
        <v>0.65200000000000002</v>
      </c>
      <c r="AC116" s="1">
        <v>0.6</v>
      </c>
    </row>
    <row r="117" spans="1:29" x14ac:dyDescent="0.3">
      <c r="A117" s="1">
        <v>106</v>
      </c>
      <c r="B117" s="10">
        <f t="shared" si="12"/>
        <v>107</v>
      </c>
      <c r="C117" s="1">
        <v>4.0000000000000001E-3</v>
      </c>
      <c r="D117" s="1">
        <v>3.0000000000000001E-3</v>
      </c>
      <c r="E117" s="1">
        <v>1E-3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32">
        <v>-0.14799999999999999</v>
      </c>
      <c r="W117" s="25">
        <v>4.407</v>
      </c>
      <c r="X117" s="1">
        <v>0</v>
      </c>
      <c r="Y117" s="1">
        <v>-13.148999999999999</v>
      </c>
      <c r="Z117" s="1">
        <v>-12.098000000000001</v>
      </c>
      <c r="AA117" s="1">
        <v>5.8000000000000003E-2</v>
      </c>
      <c r="AB117" s="1">
        <v>-6.4000000000000001E-2</v>
      </c>
      <c r="AC117" s="1">
        <v>-7.0000000000000007E-2</v>
      </c>
    </row>
    <row r="118" spans="1:29" x14ac:dyDescent="0.3">
      <c r="A118" s="1">
        <v>107</v>
      </c>
      <c r="B118" s="10">
        <f t="shared" si="12"/>
        <v>108</v>
      </c>
      <c r="C118" s="1">
        <v>-1.6E-2</v>
      </c>
      <c r="D118" s="1">
        <v>0</v>
      </c>
      <c r="E118" s="1">
        <v>-1.9E-2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32">
        <v>-0.33300000000000002</v>
      </c>
      <c r="W118" s="25">
        <v>3.2639999999999998</v>
      </c>
      <c r="X118" s="16">
        <v>-13.148999999999999</v>
      </c>
      <c r="Y118" s="1">
        <v>0</v>
      </c>
      <c r="Z118" s="1">
        <v>-12.849</v>
      </c>
      <c r="AA118" s="1">
        <v>0.01</v>
      </c>
      <c r="AB118" s="1">
        <v>-2E-3</v>
      </c>
      <c r="AC118" s="1">
        <v>-0.01</v>
      </c>
    </row>
    <row r="119" spans="1:29" x14ac:dyDescent="0.3">
      <c r="A119" s="1">
        <v>108</v>
      </c>
      <c r="B119" s="10">
        <f t="shared" si="12"/>
        <v>109</v>
      </c>
      <c r="C119" s="1">
        <v>6.0000000000000001E-3</v>
      </c>
      <c r="D119" s="1">
        <v>0</v>
      </c>
      <c r="E119" s="1">
        <v>1E-3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32">
        <v>-0.114</v>
      </c>
      <c r="W119" s="25">
        <v>12.994</v>
      </c>
      <c r="X119" s="16">
        <v>-12.098000000000001</v>
      </c>
      <c r="Y119" s="16">
        <v>-12.849</v>
      </c>
      <c r="Z119" s="1">
        <v>0</v>
      </c>
      <c r="AA119" s="1">
        <v>-2E-3</v>
      </c>
      <c r="AB119" s="1">
        <v>5.0000000000000001E-3</v>
      </c>
      <c r="AC119" s="1">
        <v>-4.0000000000000001E-3</v>
      </c>
    </row>
    <row r="120" spans="1:29" x14ac:dyDescent="0.3">
      <c r="A120" s="1">
        <v>113</v>
      </c>
      <c r="B120" s="10">
        <f t="shared" si="12"/>
        <v>114</v>
      </c>
      <c r="C120" s="1">
        <v>-1E-3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5.0000000000000001E-3</v>
      </c>
      <c r="W120" s="1">
        <v>0.04</v>
      </c>
      <c r="X120" s="1">
        <v>5.8000000000000003E-2</v>
      </c>
      <c r="Y120" s="1">
        <v>0.01</v>
      </c>
      <c r="Z120" s="1">
        <v>-2E-3</v>
      </c>
      <c r="AA120" s="1">
        <v>0</v>
      </c>
      <c r="AB120" s="1">
        <v>-9.9139999999999997</v>
      </c>
      <c r="AC120" s="1">
        <v>-11.295</v>
      </c>
    </row>
    <row r="121" spans="1:29" x14ac:dyDescent="0.3">
      <c r="A121" s="1">
        <v>114</v>
      </c>
      <c r="B121" s="10">
        <f t="shared" si="12"/>
        <v>115</v>
      </c>
      <c r="C121" s="1">
        <v>-1E-3</v>
      </c>
      <c r="D121" s="1">
        <v>0</v>
      </c>
      <c r="E121" s="1">
        <v>-1E-3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-0.01</v>
      </c>
      <c r="W121" s="1">
        <v>0.65200000000000002</v>
      </c>
      <c r="X121" s="1">
        <v>-6.4000000000000001E-2</v>
      </c>
      <c r="Y121" s="1">
        <v>-2E-3</v>
      </c>
      <c r="Z121" s="1">
        <v>5.0000000000000001E-3</v>
      </c>
      <c r="AA121" s="16">
        <v>-9.9139999999999997</v>
      </c>
      <c r="AB121" s="1">
        <v>0</v>
      </c>
      <c r="AC121" s="1">
        <v>-10.137</v>
      </c>
    </row>
    <row r="122" spans="1:29" x14ac:dyDescent="0.3">
      <c r="A122" s="1">
        <v>115</v>
      </c>
      <c r="B122" s="10">
        <f t="shared" si="12"/>
        <v>116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-1.2999999999999999E-2</v>
      </c>
      <c r="W122" s="1">
        <v>0.6</v>
      </c>
      <c r="X122" s="1">
        <v>-7.0000000000000007E-2</v>
      </c>
      <c r="Y122" s="1">
        <v>-0.01</v>
      </c>
      <c r="Z122" s="1">
        <v>-4.0000000000000001E-3</v>
      </c>
      <c r="AA122" s="16">
        <v>-11.295</v>
      </c>
      <c r="AB122" s="16">
        <v>-10.137</v>
      </c>
      <c r="AC122" s="1">
        <v>0</v>
      </c>
    </row>
    <row r="123" spans="1:29" x14ac:dyDescent="0.3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53" t="s">
        <v>91</v>
      </c>
      <c r="B124" s="4">
        <f>MAX(ABS(MIN(C99:E122,F107:M122,N112:R122,S115:U122,V120:Z122)),MAX(C99:E122,F107:M122,N112:R122,S115:U122,V120:Z122))</f>
        <v>0.65200000000000002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K125" s="15" t="s">
        <v>37</v>
      </c>
    </row>
    <row r="127" spans="1:29" x14ac:dyDescent="0.3">
      <c r="A127" s="1" t="s">
        <v>9</v>
      </c>
      <c r="B127" s="10"/>
      <c r="C127" s="1">
        <v>1</v>
      </c>
      <c r="D127" s="1">
        <v>4</v>
      </c>
      <c r="E127" s="1">
        <v>7</v>
      </c>
      <c r="F127" s="1">
        <v>14</v>
      </c>
      <c r="G127" s="1">
        <v>15</v>
      </c>
      <c r="H127" s="1">
        <v>17</v>
      </c>
      <c r="I127" s="1">
        <v>18</v>
      </c>
      <c r="J127" s="1">
        <v>19</v>
      </c>
      <c r="K127" s="1">
        <v>21</v>
      </c>
      <c r="L127" s="1">
        <v>22</v>
      </c>
      <c r="M127" s="1">
        <v>23</v>
      </c>
      <c r="N127" s="1">
        <v>27</v>
      </c>
      <c r="O127" s="1">
        <v>29</v>
      </c>
      <c r="P127" s="1">
        <v>31</v>
      </c>
      <c r="Q127" s="1">
        <v>32</v>
      </c>
      <c r="R127" s="1">
        <v>33</v>
      </c>
      <c r="S127" s="1">
        <v>38</v>
      </c>
      <c r="T127" s="1">
        <v>39</v>
      </c>
      <c r="U127" s="1">
        <v>40</v>
      </c>
      <c r="V127" s="1">
        <v>44</v>
      </c>
      <c r="W127" s="1">
        <v>46</v>
      </c>
      <c r="X127" s="1">
        <v>48</v>
      </c>
      <c r="Y127" s="1">
        <v>49</v>
      </c>
      <c r="Z127" s="1">
        <v>50</v>
      </c>
      <c r="AA127" s="1">
        <v>55</v>
      </c>
      <c r="AB127" s="1">
        <v>56</v>
      </c>
      <c r="AC127" s="1">
        <v>57</v>
      </c>
    </row>
    <row r="128" spans="1:29" x14ac:dyDescent="0.3">
      <c r="A128" s="1"/>
      <c r="B128" s="10" t="s">
        <v>36</v>
      </c>
      <c r="C128" s="1">
        <f>C127+1</f>
        <v>2</v>
      </c>
      <c r="D128" s="1">
        <f>D127+1</f>
        <v>5</v>
      </c>
      <c r="E128" s="1">
        <f t="shared" ref="E128:AC128" si="13">E127+1</f>
        <v>8</v>
      </c>
      <c r="F128" s="1">
        <f t="shared" si="13"/>
        <v>15</v>
      </c>
      <c r="G128" s="1">
        <f t="shared" si="13"/>
        <v>16</v>
      </c>
      <c r="H128" s="1">
        <f t="shared" si="13"/>
        <v>18</v>
      </c>
      <c r="I128" s="1">
        <f t="shared" si="13"/>
        <v>19</v>
      </c>
      <c r="J128" s="1">
        <f t="shared" si="13"/>
        <v>20</v>
      </c>
      <c r="K128" s="1">
        <f t="shared" si="13"/>
        <v>22</v>
      </c>
      <c r="L128" s="1">
        <f t="shared" si="13"/>
        <v>23</v>
      </c>
      <c r="M128" s="1">
        <f t="shared" si="13"/>
        <v>24</v>
      </c>
      <c r="N128" s="1">
        <f t="shared" si="13"/>
        <v>28</v>
      </c>
      <c r="O128" s="1">
        <f t="shared" si="13"/>
        <v>30</v>
      </c>
      <c r="P128" s="1">
        <f t="shared" si="13"/>
        <v>32</v>
      </c>
      <c r="Q128" s="1">
        <f t="shared" si="13"/>
        <v>33</v>
      </c>
      <c r="R128" s="1">
        <f t="shared" si="13"/>
        <v>34</v>
      </c>
      <c r="S128" s="1">
        <f t="shared" si="13"/>
        <v>39</v>
      </c>
      <c r="T128" s="1">
        <f t="shared" si="13"/>
        <v>40</v>
      </c>
      <c r="U128" s="1">
        <f t="shared" si="13"/>
        <v>41</v>
      </c>
      <c r="V128" s="1">
        <f t="shared" si="13"/>
        <v>45</v>
      </c>
      <c r="W128" s="1">
        <f t="shared" si="13"/>
        <v>47</v>
      </c>
      <c r="X128" s="1">
        <f t="shared" si="13"/>
        <v>49</v>
      </c>
      <c r="Y128" s="1">
        <f t="shared" si="13"/>
        <v>50</v>
      </c>
      <c r="Z128" s="1">
        <f t="shared" si="13"/>
        <v>51</v>
      </c>
      <c r="AA128" s="1">
        <f t="shared" si="13"/>
        <v>56</v>
      </c>
      <c r="AB128" s="1">
        <f t="shared" si="13"/>
        <v>57</v>
      </c>
      <c r="AC128" s="1">
        <f t="shared" si="13"/>
        <v>58</v>
      </c>
    </row>
    <row r="129" spans="1:29" x14ac:dyDescent="0.3">
      <c r="A129" s="1">
        <v>59</v>
      </c>
      <c r="B129" s="10">
        <f t="shared" ref="B129:B155" si="14">A129+1</f>
        <v>60</v>
      </c>
      <c r="C129" s="1">
        <v>1E-3</v>
      </c>
      <c r="D129" s="1">
        <v>-1.4999999999999999E-2</v>
      </c>
      <c r="E129" s="1">
        <v>2E-3</v>
      </c>
      <c r="F129" s="1">
        <v>-3.0000000000000001E-3</v>
      </c>
      <c r="G129" s="1">
        <v>3.0000000000000001E-3</v>
      </c>
      <c r="H129" s="1">
        <v>1E-3</v>
      </c>
      <c r="I129" s="1">
        <v>3.0000000000000001E-3</v>
      </c>
      <c r="J129" s="1">
        <v>2E-3</v>
      </c>
      <c r="K129" s="1">
        <v>-0.125</v>
      </c>
      <c r="L129" s="1">
        <v>-2.1999999999999999E-2</v>
      </c>
      <c r="M129" s="1">
        <v>5.0000000000000001E-3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1E-3</v>
      </c>
      <c r="U129" s="1">
        <v>1E-3</v>
      </c>
      <c r="V129" s="1">
        <v>5.0000000000000001E-3</v>
      </c>
      <c r="W129" s="1">
        <v>-1E-3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</row>
    <row r="130" spans="1:29" x14ac:dyDescent="0.3">
      <c r="A130" s="1">
        <v>62</v>
      </c>
      <c r="B130" s="10">
        <f t="shared" si="14"/>
        <v>63</v>
      </c>
      <c r="C130" s="1">
        <v>2E-3</v>
      </c>
      <c r="D130" s="1">
        <v>-0.02</v>
      </c>
      <c r="E130" s="1">
        <v>-4.0000000000000001E-3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-1E-3</v>
      </c>
      <c r="L130" s="1">
        <v>0</v>
      </c>
      <c r="M130" s="1">
        <v>-1E-3</v>
      </c>
      <c r="N130" s="1">
        <v>-6.0000000000000001E-3</v>
      </c>
      <c r="O130" s="1">
        <v>3.0000000000000001E-3</v>
      </c>
      <c r="P130" s="1">
        <v>0</v>
      </c>
      <c r="Q130" s="1">
        <v>3.0000000000000001E-3</v>
      </c>
      <c r="R130" s="1">
        <v>0</v>
      </c>
      <c r="S130" s="1">
        <v>-1E-3</v>
      </c>
      <c r="T130" s="1">
        <v>-6.4000000000000001E-2</v>
      </c>
      <c r="U130" s="1">
        <v>5.0000000000000001E-3</v>
      </c>
      <c r="V130" s="1">
        <v>7.0000000000000001E-3</v>
      </c>
      <c r="W130" s="1">
        <v>-1E-3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</row>
    <row r="131" spans="1:29" x14ac:dyDescent="0.3">
      <c r="A131" s="1">
        <v>65</v>
      </c>
      <c r="B131" s="10">
        <f t="shared" si="14"/>
        <v>66</v>
      </c>
      <c r="C131" s="1">
        <v>-0.01</v>
      </c>
      <c r="D131" s="1">
        <v>-1.6E-2</v>
      </c>
      <c r="E131" s="1">
        <v>-1.0999999999999999E-2</v>
      </c>
      <c r="F131" s="1">
        <v>-1E-3</v>
      </c>
      <c r="G131" s="1">
        <v>0</v>
      </c>
      <c r="H131" s="1">
        <v>0</v>
      </c>
      <c r="I131" s="1">
        <v>0</v>
      </c>
      <c r="J131" s="1">
        <v>0</v>
      </c>
      <c r="K131" s="1">
        <v>-1E-3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-2.8000000000000001E-2</v>
      </c>
      <c r="W131" s="1">
        <v>1E-3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</row>
    <row r="132" spans="1:29" x14ac:dyDescent="0.3">
      <c r="A132" s="1">
        <v>72</v>
      </c>
      <c r="B132" s="10">
        <f t="shared" si="14"/>
        <v>73</v>
      </c>
      <c r="C132" s="1">
        <v>2E-3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1E-3</v>
      </c>
      <c r="O132" s="1">
        <v>0</v>
      </c>
      <c r="P132" s="1">
        <v>0</v>
      </c>
      <c r="Q132" s="1">
        <v>0</v>
      </c>
      <c r="R132" s="1">
        <v>0</v>
      </c>
      <c r="S132" s="1">
        <v>-2.4E-2</v>
      </c>
      <c r="T132" s="1">
        <v>-6.0000000000000001E-3</v>
      </c>
      <c r="U132" s="1">
        <v>7.0000000000000001E-3</v>
      </c>
      <c r="V132" s="1">
        <v>1E-3</v>
      </c>
      <c r="W132" s="1">
        <v>3.0000000000000001E-3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</row>
    <row r="133" spans="1:29" x14ac:dyDescent="0.3">
      <c r="A133" s="1">
        <v>73</v>
      </c>
      <c r="B133" s="10">
        <f t="shared" si="14"/>
        <v>74</v>
      </c>
      <c r="C133" s="1">
        <v>-5.0000000000000001E-3</v>
      </c>
      <c r="D133" s="1">
        <v>-1E-3</v>
      </c>
      <c r="E133" s="1">
        <v>-1E-3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1E-3</v>
      </c>
      <c r="O133" s="1">
        <v>-1E-3</v>
      </c>
      <c r="P133" s="1">
        <v>0</v>
      </c>
      <c r="Q133" s="1">
        <v>0</v>
      </c>
      <c r="R133" s="1">
        <v>0</v>
      </c>
      <c r="S133" s="1">
        <v>-3.6999999999999998E-2</v>
      </c>
      <c r="T133" s="1">
        <v>-8.0000000000000002E-3</v>
      </c>
      <c r="U133" s="1">
        <v>-4.0000000000000001E-3</v>
      </c>
      <c r="V133" s="1">
        <v>2E-3</v>
      </c>
      <c r="W133" s="1">
        <v>0</v>
      </c>
      <c r="X133" s="1">
        <v>0</v>
      </c>
      <c r="Y133" s="1">
        <v>1E-3</v>
      </c>
      <c r="Z133" s="1">
        <v>1E-3</v>
      </c>
      <c r="AA133" s="1">
        <v>0</v>
      </c>
      <c r="AB133" s="1">
        <v>0</v>
      </c>
      <c r="AC133" s="1">
        <v>0</v>
      </c>
    </row>
    <row r="134" spans="1:29" x14ac:dyDescent="0.3">
      <c r="A134" s="1">
        <v>75</v>
      </c>
      <c r="B134" s="10">
        <f t="shared" si="14"/>
        <v>76</v>
      </c>
      <c r="C134" s="1">
        <v>-8.5999999999999993E-2</v>
      </c>
      <c r="D134" s="1">
        <v>-1E-3</v>
      </c>
      <c r="E134" s="1">
        <v>-3.0000000000000001E-3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-1E-3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4.0000000000000001E-3</v>
      </c>
      <c r="W134" s="1">
        <v>-4.0000000000000001E-3</v>
      </c>
      <c r="X134" s="1">
        <v>0</v>
      </c>
      <c r="Y134" s="1">
        <v>0</v>
      </c>
      <c r="Z134" s="1">
        <v>-3.0000000000000001E-3</v>
      </c>
      <c r="AA134" s="1">
        <v>0</v>
      </c>
      <c r="AB134" s="1">
        <v>0</v>
      </c>
      <c r="AC134" s="1">
        <v>0</v>
      </c>
    </row>
    <row r="135" spans="1:29" x14ac:dyDescent="0.3">
      <c r="A135" s="1">
        <v>76</v>
      </c>
      <c r="B135" s="10">
        <f t="shared" si="14"/>
        <v>77</v>
      </c>
      <c r="C135" s="1">
        <v>-1E-3</v>
      </c>
      <c r="D135" s="1">
        <v>0</v>
      </c>
      <c r="E135" s="1">
        <v>-1E-3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-2.5000000000000001E-2</v>
      </c>
      <c r="W135" s="1">
        <v>-6.2E-2</v>
      </c>
      <c r="X135" s="1">
        <v>-1E-3</v>
      </c>
      <c r="Y135" s="1">
        <v>-1.0999999999999999E-2</v>
      </c>
      <c r="Z135" s="1">
        <v>-0.06</v>
      </c>
      <c r="AA135" s="1">
        <v>1E-3</v>
      </c>
      <c r="AB135" s="1">
        <v>0</v>
      </c>
      <c r="AC135" s="1">
        <v>0</v>
      </c>
    </row>
    <row r="136" spans="1:29" x14ac:dyDescent="0.3">
      <c r="A136" s="1">
        <v>77</v>
      </c>
      <c r="B136" s="10">
        <f t="shared" si="14"/>
        <v>78</v>
      </c>
      <c r="C136" s="1">
        <v>-8.0000000000000002E-3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-1E-3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3.3000000000000002E-2</v>
      </c>
      <c r="W136" s="1">
        <v>-1.0999999999999999E-2</v>
      </c>
      <c r="X136" s="1">
        <v>1E-3</v>
      </c>
      <c r="Y136" s="1">
        <v>-3.0000000000000001E-3</v>
      </c>
      <c r="Z136" s="1">
        <v>-6.0000000000000001E-3</v>
      </c>
      <c r="AA136" s="1">
        <v>0</v>
      </c>
      <c r="AB136" s="1">
        <v>0</v>
      </c>
      <c r="AC136" s="1">
        <v>0</v>
      </c>
    </row>
    <row r="137" spans="1:29" x14ac:dyDescent="0.3">
      <c r="A137" s="1">
        <v>79</v>
      </c>
      <c r="B137" s="10">
        <f t="shared" si="14"/>
        <v>80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-5.0000000000000001E-3</v>
      </c>
      <c r="W137" s="1">
        <v>-3.0000000000000001E-3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</row>
    <row r="138" spans="1:29" x14ac:dyDescent="0.3">
      <c r="A138" s="1">
        <v>80</v>
      </c>
      <c r="B138" s="10">
        <f t="shared" si="14"/>
        <v>81</v>
      </c>
      <c r="C138" s="1">
        <v>4.0000000000000001E-3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1.7999999999999999E-2</v>
      </c>
      <c r="W138" s="1">
        <v>-5.0000000000000001E-3</v>
      </c>
      <c r="X138" s="1">
        <v>0</v>
      </c>
      <c r="Y138" s="1">
        <v>1E-3</v>
      </c>
      <c r="Z138" s="1">
        <v>0</v>
      </c>
      <c r="AA138" s="1">
        <v>0</v>
      </c>
      <c r="AB138" s="1">
        <v>0</v>
      </c>
      <c r="AC138" s="1">
        <v>0</v>
      </c>
    </row>
    <row r="139" spans="1:29" x14ac:dyDescent="0.3">
      <c r="A139" s="1">
        <v>81</v>
      </c>
      <c r="B139" s="10">
        <f t="shared" si="14"/>
        <v>82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1E-3</v>
      </c>
      <c r="T139" s="1">
        <v>0</v>
      </c>
      <c r="U139" s="1">
        <v>0</v>
      </c>
      <c r="V139" s="1">
        <v>1E-3</v>
      </c>
      <c r="W139" s="1">
        <v>-2.7E-2</v>
      </c>
      <c r="X139" s="1">
        <v>0</v>
      </c>
      <c r="Y139" s="1">
        <v>1E-3</v>
      </c>
      <c r="Z139" s="1">
        <v>0</v>
      </c>
      <c r="AA139" s="1">
        <v>0</v>
      </c>
      <c r="AB139" s="1">
        <v>0</v>
      </c>
      <c r="AC139" s="1">
        <v>0</v>
      </c>
    </row>
    <row r="140" spans="1:29" x14ac:dyDescent="0.3">
      <c r="A140" s="1">
        <v>85</v>
      </c>
      <c r="B140" s="10">
        <f t="shared" si="14"/>
        <v>86</v>
      </c>
      <c r="C140" s="1">
        <v>0</v>
      </c>
      <c r="D140" s="1">
        <v>-4.4999999999999998E-2</v>
      </c>
      <c r="E140" s="1">
        <v>2E-3</v>
      </c>
      <c r="F140" s="1">
        <v>7.0000000000000001E-3</v>
      </c>
      <c r="G140" s="1">
        <v>2E-3</v>
      </c>
      <c r="H140" s="1">
        <v>2E-3</v>
      </c>
      <c r="I140" s="1">
        <v>3.0000000000000001E-3</v>
      </c>
      <c r="J140" s="1">
        <v>-1E-3</v>
      </c>
      <c r="K140" s="1">
        <v>4.0000000000000001E-3</v>
      </c>
      <c r="L140" s="1">
        <v>1.2E-2</v>
      </c>
      <c r="M140" s="1">
        <v>-2.5999999999999999E-2</v>
      </c>
      <c r="N140" s="1">
        <v>1E-3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</row>
    <row r="141" spans="1:29" x14ac:dyDescent="0.3">
      <c r="A141" s="1">
        <v>87</v>
      </c>
      <c r="B141" s="10">
        <f t="shared" si="14"/>
        <v>88</v>
      </c>
      <c r="C141" s="1">
        <v>0</v>
      </c>
      <c r="D141" s="1">
        <v>-0.01</v>
      </c>
      <c r="E141" s="1">
        <v>0</v>
      </c>
      <c r="F141" s="1">
        <v>-1E-3</v>
      </c>
      <c r="G141" s="1">
        <v>-2E-3</v>
      </c>
      <c r="H141" s="1">
        <v>-3.0000000000000001E-3</v>
      </c>
      <c r="I141" s="1">
        <v>1.0999999999999999E-2</v>
      </c>
      <c r="J141" s="1">
        <v>-2E-3</v>
      </c>
      <c r="K141" s="1">
        <v>-1E-3</v>
      </c>
      <c r="L141" s="1">
        <v>-3.0000000000000001E-3</v>
      </c>
      <c r="M141" s="1">
        <v>-6.0000000000000001E-3</v>
      </c>
      <c r="N141" s="1">
        <v>1E-3</v>
      </c>
      <c r="O141" s="1">
        <v>-1.4999999999999999E-2</v>
      </c>
      <c r="P141" s="1">
        <v>0</v>
      </c>
      <c r="Q141" s="1">
        <v>1E-3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</row>
    <row r="142" spans="1:29" x14ac:dyDescent="0.3">
      <c r="A142" s="1">
        <v>89</v>
      </c>
      <c r="B142" s="10">
        <f t="shared" si="14"/>
        <v>90</v>
      </c>
      <c r="C142" s="1">
        <v>0</v>
      </c>
      <c r="D142" s="1">
        <v>0</v>
      </c>
      <c r="E142" s="1">
        <v>0</v>
      </c>
      <c r="F142" s="1">
        <v>-1E-3</v>
      </c>
      <c r="G142" s="1">
        <v>-1E-3</v>
      </c>
      <c r="H142" s="1">
        <v>-1.7000000000000001E-2</v>
      </c>
      <c r="I142" s="1">
        <v>8.9999999999999993E-3</v>
      </c>
      <c r="J142" s="1">
        <v>-2E-3</v>
      </c>
      <c r="K142" s="1">
        <v>-8.9999999999999993E-3</v>
      </c>
      <c r="L142" s="1">
        <v>5.0000000000000001E-3</v>
      </c>
      <c r="M142" s="1">
        <v>-1.9E-2</v>
      </c>
      <c r="N142" s="1">
        <v>0</v>
      </c>
      <c r="O142" s="1">
        <v>-1E-3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</row>
    <row r="143" spans="1:29" x14ac:dyDescent="0.3">
      <c r="A143" s="1">
        <v>90</v>
      </c>
      <c r="B143" s="10">
        <f t="shared" si="14"/>
        <v>91</v>
      </c>
      <c r="C143" s="1">
        <v>0</v>
      </c>
      <c r="D143" s="1">
        <v>-1E-3</v>
      </c>
      <c r="E143" s="1">
        <v>0</v>
      </c>
      <c r="F143" s="1">
        <v>-1E-3</v>
      </c>
      <c r="G143" s="1">
        <v>0</v>
      </c>
      <c r="H143" s="1">
        <v>-0.20300000000000001</v>
      </c>
      <c r="I143" s="1">
        <v>-8.9999999999999993E-3</v>
      </c>
      <c r="J143" s="1">
        <v>-1.6E-2</v>
      </c>
      <c r="K143" s="1">
        <v>0</v>
      </c>
      <c r="L143" s="1">
        <v>2E-3</v>
      </c>
      <c r="M143" s="1">
        <v>1.4999999999999999E-2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</row>
    <row r="144" spans="1:29" x14ac:dyDescent="0.3">
      <c r="A144" s="1">
        <v>91</v>
      </c>
      <c r="B144" s="10">
        <f t="shared" si="14"/>
        <v>92</v>
      </c>
      <c r="C144" s="1">
        <v>0</v>
      </c>
      <c r="D144" s="1">
        <v>-2E-3</v>
      </c>
      <c r="E144" s="1">
        <v>0</v>
      </c>
      <c r="F144" s="1">
        <v>-1E-3</v>
      </c>
      <c r="G144" s="1">
        <v>-1E-3</v>
      </c>
      <c r="H144" s="1">
        <v>-9.1999999999999998E-2</v>
      </c>
      <c r="I144" s="1">
        <v>-1.0999999999999999E-2</v>
      </c>
      <c r="J144" s="1">
        <v>-8.9999999999999993E-3</v>
      </c>
      <c r="K144" s="1">
        <v>-2.7E-2</v>
      </c>
      <c r="L144" s="1">
        <v>-1.2E-2</v>
      </c>
      <c r="M144" s="1">
        <v>-0.159</v>
      </c>
      <c r="N144" s="1">
        <v>-2E-3</v>
      </c>
      <c r="O144" s="1">
        <v>1E-3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</row>
    <row r="145" spans="1:29" x14ac:dyDescent="0.3">
      <c r="A145" s="1">
        <v>96</v>
      </c>
      <c r="B145" s="10">
        <f t="shared" si="14"/>
        <v>97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-1E-3</v>
      </c>
      <c r="O145" s="1">
        <v>2E-3</v>
      </c>
      <c r="P145" s="1">
        <v>0</v>
      </c>
      <c r="Q145" s="1">
        <v>0</v>
      </c>
      <c r="R145" s="1">
        <v>-1E-3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</row>
    <row r="146" spans="1:29" x14ac:dyDescent="0.3">
      <c r="A146" s="1">
        <v>97</v>
      </c>
      <c r="B146" s="10">
        <f t="shared" si="14"/>
        <v>98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1E-3</v>
      </c>
      <c r="O146" s="1">
        <v>-7.9000000000000001E-2</v>
      </c>
      <c r="P146" s="1">
        <v>0</v>
      </c>
      <c r="Q146" s="1">
        <v>1E-3</v>
      </c>
      <c r="R146" s="1">
        <v>6.0000000000000001E-3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</row>
    <row r="147" spans="1:29" x14ac:dyDescent="0.3">
      <c r="A147" s="1">
        <v>98</v>
      </c>
      <c r="B147" s="10">
        <f t="shared" si="14"/>
        <v>99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2E-3</v>
      </c>
      <c r="O147" s="1">
        <v>-2.7E-2</v>
      </c>
      <c r="P147" s="1">
        <v>1E-3</v>
      </c>
      <c r="Q147" s="1">
        <v>1E-3</v>
      </c>
      <c r="R147" s="1">
        <v>7.0000000000000001E-3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</row>
    <row r="148" spans="1:29" x14ac:dyDescent="0.3">
      <c r="A148" s="1">
        <v>102</v>
      </c>
      <c r="B148" s="10">
        <f t="shared" si="14"/>
        <v>103</v>
      </c>
      <c r="C148" s="1">
        <v>-1E-3</v>
      </c>
      <c r="D148" s="1">
        <v>0</v>
      </c>
      <c r="E148" s="1">
        <v>-1E-3</v>
      </c>
      <c r="F148" s="1">
        <v>0</v>
      </c>
      <c r="G148" s="1">
        <v>-1E-3</v>
      </c>
      <c r="H148" s="1">
        <v>0</v>
      </c>
      <c r="I148" s="1">
        <v>0</v>
      </c>
      <c r="J148" s="1">
        <v>0</v>
      </c>
      <c r="K148" s="1">
        <v>-5.0000000000000001E-3</v>
      </c>
      <c r="L148" s="1">
        <v>-1E-3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1E-3</v>
      </c>
      <c r="W148" s="1">
        <v>-1E-3</v>
      </c>
      <c r="X148" s="1">
        <v>0</v>
      </c>
      <c r="Y148" s="1">
        <v>0</v>
      </c>
      <c r="Z148" s="1">
        <v>3.0000000000000001E-3</v>
      </c>
      <c r="AA148" s="1">
        <v>1E-3</v>
      </c>
      <c r="AB148" s="1">
        <v>1E-3</v>
      </c>
      <c r="AC148" s="1">
        <v>1E-3</v>
      </c>
    </row>
    <row r="149" spans="1:29" x14ac:dyDescent="0.3">
      <c r="A149" s="1">
        <v>104</v>
      </c>
      <c r="B149" s="10">
        <f t="shared" si="14"/>
        <v>105</v>
      </c>
      <c r="C149" s="1">
        <v>0</v>
      </c>
      <c r="D149" s="1">
        <v>0</v>
      </c>
      <c r="E149" s="1">
        <v>6.0000000000000001E-3</v>
      </c>
      <c r="F149" s="1">
        <v>-6.0000000000000001E-3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-1E-3</v>
      </c>
      <c r="W149" s="1">
        <v>0</v>
      </c>
      <c r="X149" s="1">
        <v>0</v>
      </c>
      <c r="Y149" s="1">
        <v>0</v>
      </c>
      <c r="Z149" s="1">
        <v>0</v>
      </c>
      <c r="AA149" s="1">
        <v>1.0999999999999999E-2</v>
      </c>
      <c r="AB149" s="1">
        <v>1.2999999999999999E-2</v>
      </c>
      <c r="AC149" s="1">
        <v>-3.0000000000000001E-3</v>
      </c>
    </row>
    <row r="150" spans="1:29" x14ac:dyDescent="0.3">
      <c r="A150" s="1">
        <v>106</v>
      </c>
      <c r="B150" s="10">
        <f t="shared" si="14"/>
        <v>107</v>
      </c>
      <c r="C150" s="1">
        <v>0</v>
      </c>
      <c r="D150" s="1">
        <v>0</v>
      </c>
      <c r="E150" s="1">
        <v>1E-3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-4.0000000000000001E-3</v>
      </c>
      <c r="AB150" s="1">
        <v>3.0000000000000001E-3</v>
      </c>
      <c r="AC150" s="1">
        <v>1E-3</v>
      </c>
    </row>
    <row r="151" spans="1:29" x14ac:dyDescent="0.3">
      <c r="A151" s="1">
        <v>107</v>
      </c>
      <c r="B151" s="10">
        <f t="shared" si="14"/>
        <v>108</v>
      </c>
      <c r="C151" s="1">
        <v>0</v>
      </c>
      <c r="D151" s="1">
        <v>0</v>
      </c>
      <c r="E151" s="1">
        <v>3.0000000000000001E-3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-5.0000000000000001E-3</v>
      </c>
      <c r="AB151" s="1">
        <v>-3.0000000000000001E-3</v>
      </c>
      <c r="AC151" s="1">
        <v>1E-3</v>
      </c>
    </row>
    <row r="152" spans="1:29" x14ac:dyDescent="0.3">
      <c r="A152" s="1">
        <v>108</v>
      </c>
      <c r="B152" s="10">
        <f t="shared" si="14"/>
        <v>109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1E-3</v>
      </c>
      <c r="X152" s="1">
        <v>0</v>
      </c>
      <c r="Y152" s="1">
        <v>0</v>
      </c>
      <c r="Z152" s="1">
        <v>-1E-3</v>
      </c>
      <c r="AA152" s="1">
        <v>-2.9000000000000001E-2</v>
      </c>
      <c r="AB152" s="1">
        <v>-1E-3</v>
      </c>
      <c r="AC152" s="1">
        <v>0</v>
      </c>
    </row>
    <row r="153" spans="1:29" x14ac:dyDescent="0.3">
      <c r="A153" s="1">
        <v>113</v>
      </c>
      <c r="B153" s="10">
        <f t="shared" si="14"/>
        <v>114</v>
      </c>
      <c r="C153" s="1">
        <v>0</v>
      </c>
      <c r="D153" s="1">
        <v>0</v>
      </c>
      <c r="E153" s="1">
        <v>-4.4999999999999998E-2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5.0000000000000001E-3</v>
      </c>
      <c r="W153" s="1">
        <v>0</v>
      </c>
      <c r="X153" s="1">
        <v>0</v>
      </c>
      <c r="Y153" s="1">
        <v>0</v>
      </c>
      <c r="Z153" s="1">
        <v>0</v>
      </c>
      <c r="AA153" s="1">
        <v>-2E-3</v>
      </c>
      <c r="AB153" s="1">
        <v>-1E-3</v>
      </c>
      <c r="AC153" s="1">
        <v>-0.01</v>
      </c>
    </row>
    <row r="154" spans="1:29" x14ac:dyDescent="0.3">
      <c r="A154" s="1">
        <v>114</v>
      </c>
      <c r="B154" s="10">
        <f t="shared" si="14"/>
        <v>115</v>
      </c>
      <c r="C154" s="1">
        <v>-1E-3</v>
      </c>
      <c r="D154" s="1">
        <v>-1E-3</v>
      </c>
      <c r="E154" s="1">
        <v>1.2999999999999999E-2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1.4E-2</v>
      </c>
      <c r="W154" s="1">
        <v>-1E-3</v>
      </c>
      <c r="X154" s="1">
        <v>0</v>
      </c>
      <c r="Y154" s="1">
        <v>0</v>
      </c>
      <c r="Z154" s="1">
        <v>0</v>
      </c>
      <c r="AA154" s="1">
        <v>-6.0000000000000001E-3</v>
      </c>
      <c r="AB154" s="1">
        <v>-1E-3</v>
      </c>
      <c r="AC154" s="1">
        <v>-1.9E-2</v>
      </c>
    </row>
    <row r="155" spans="1:29" x14ac:dyDescent="0.3">
      <c r="A155" s="1">
        <v>115</v>
      </c>
      <c r="B155" s="10">
        <f t="shared" si="14"/>
        <v>116</v>
      </c>
      <c r="C155" s="1">
        <v>-1E-3</v>
      </c>
      <c r="D155" s="1">
        <v>-1E-3</v>
      </c>
      <c r="E155" s="1">
        <v>-3.0000000000000001E-3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7.0000000000000001E-3</v>
      </c>
      <c r="W155" s="1">
        <v>-1E-3</v>
      </c>
      <c r="X155" s="1">
        <v>0</v>
      </c>
      <c r="Y155" s="1">
        <v>0</v>
      </c>
      <c r="Z155" s="1">
        <v>0</v>
      </c>
      <c r="AA155" s="1">
        <v>-0.02</v>
      </c>
      <c r="AB155" s="1">
        <v>-8.0000000000000002E-3</v>
      </c>
      <c r="AC155" s="1">
        <v>-9.6000000000000002E-2</v>
      </c>
    </row>
    <row r="156" spans="1:29" x14ac:dyDescent="0.3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H157" s="1"/>
      <c r="I157" s="53" t="s">
        <v>91</v>
      </c>
      <c r="J157" s="4">
        <f>MAX(ABS(MIN(C129:AC155)),MAX(C129:AC155))</f>
        <v>0.20300000000000001</v>
      </c>
      <c r="K157" s="1"/>
      <c r="L157" s="1"/>
      <c r="M157" s="1"/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3" t="s">
        <v>11</v>
      </c>
      <c r="C158" s="1"/>
      <c r="D158" s="1"/>
      <c r="E158" s="1"/>
      <c r="F158" s="1"/>
      <c r="K158" s="15"/>
    </row>
    <row r="159" spans="1:29" x14ac:dyDescent="0.3">
      <c r="A159" s="22" t="s">
        <v>12</v>
      </c>
      <c r="B159" s="5" t="s">
        <v>13</v>
      </c>
      <c r="C159" s="16" t="s">
        <v>14</v>
      </c>
      <c r="D159" s="16" t="s">
        <v>15</v>
      </c>
      <c r="E159" s="16" t="s">
        <v>16</v>
      </c>
      <c r="F159" s="19"/>
    </row>
    <row r="160" spans="1:29" x14ac:dyDescent="0.3">
      <c r="A160" s="22">
        <f>AVERAGE(F67,F100)</f>
        <v>-8.9510000000000005</v>
      </c>
      <c r="B160" s="5">
        <f>AVERAGE(H69,H70,I70,H102,H103,I103)</f>
        <v>-12.927166666666666</v>
      </c>
      <c r="C160" s="16">
        <f>AVERAGE(K72,K73,L73,K105,K106,L106)</f>
        <v>-12.906666666666666</v>
      </c>
      <c r="D160" s="16">
        <f>AVERAGE(P77,P78,Q78,X85,X86,Y86,P110,P111,Q111,X118,X119,Y119)</f>
        <v>-12.853999999999999</v>
      </c>
      <c r="E160" s="16">
        <f>AVERAGE(S80,S81,T81,AA88,AA89,AB89,S113,S114,T114,AA121,AA122,AB122)</f>
        <v>-10.556916666666668</v>
      </c>
      <c r="F160" s="1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3" t="s">
        <v>17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26" t="s">
        <v>18</v>
      </c>
      <c r="B163" s="25" t="s">
        <v>19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26">
        <f>AVERAGE(N75,V83,N108,V116)</f>
        <v>7.3452500000000001</v>
      </c>
      <c r="B164" s="25">
        <f>AVERAGE(W117:W119,O109:O111,W84:W86,O76:O78)</f>
        <v>6.968583333333334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1" t="s">
        <v>20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29" t="s">
        <v>21</v>
      </c>
      <c r="B167" s="31" t="s">
        <v>22</v>
      </c>
      <c r="C167" s="33" t="s">
        <v>23</v>
      </c>
      <c r="D167" s="33" t="s">
        <v>24</v>
      </c>
      <c r="E167" s="33" t="s">
        <v>25</v>
      </c>
      <c r="F167" s="32" t="s">
        <v>38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29">
        <f>AVERAGE(C64,C65,C97:C98)</f>
        <v>0.8912500000000001</v>
      </c>
      <c r="B168" s="31">
        <f>AVERAGE(D65,D98)</f>
        <v>0.68900000000000006</v>
      </c>
      <c r="C168" s="33">
        <f>AVERAGE(F68:F70,F101:F103,G71:G73,G104:G106)</f>
        <v>0.13008333333333333</v>
      </c>
      <c r="D168" s="33">
        <f>AVERAGE(F71:F73,G68:G70,F104:F106,G101:G103)</f>
        <v>-9.0166666666666659E-2</v>
      </c>
      <c r="E168" s="33">
        <f>AVERAGE(H71:J73,H104:J106)</f>
        <v>0.24466666666666662</v>
      </c>
      <c r="F168" s="35">
        <f>AVERAGE(N76:N78,V84:V86,N109:N111,V117:V119)</f>
        <v>-0.18383333333333332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610A7-03B2-435B-B0BD-B2F8CCCC7F00}">
  <dimension ref="A1:AC168"/>
  <sheetViews>
    <sheetView topLeftCell="A61" workbookViewId="0">
      <selection activeCell="H91" sqref="H91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9">
        <v>1</v>
      </c>
      <c r="B3" s="9">
        <f>A3+1</f>
        <v>2</v>
      </c>
      <c r="C3" s="4">
        <v>22.436</v>
      </c>
      <c r="D3" s="4">
        <f>AVERAGE(C3,C31)</f>
        <v>22.522500000000001</v>
      </c>
      <c r="E3" s="4">
        <f>AVERAGE(C3,C31)</f>
        <v>22.522500000000001</v>
      </c>
      <c r="F3" s="4">
        <f>31.732-D3</f>
        <v>9.2094999999999985</v>
      </c>
      <c r="G3" s="4">
        <f>31.732-E3</f>
        <v>9.2094999999999985</v>
      </c>
      <c r="H3" s="40">
        <v>8.2200000000000006</v>
      </c>
      <c r="I3" s="39">
        <v>8.2899999999999991</v>
      </c>
      <c r="J3" s="7">
        <f t="shared" ref="J3:J16" si="0">D3*(-0.9419)+29.628</f>
        <v>8.414057249999999</v>
      </c>
      <c r="K3" s="7">
        <f t="shared" ref="K3:K16" si="1">E3*(-0.9589)+30.087</f>
        <v>8.4901747499999978</v>
      </c>
      <c r="L3" s="8"/>
      <c r="M3" s="8"/>
      <c r="N3" s="9">
        <v>0</v>
      </c>
      <c r="O3" s="9">
        <f>N3+1</f>
        <v>1</v>
      </c>
      <c r="P3" s="4">
        <v>39.984999999999999</v>
      </c>
      <c r="Q3" s="4">
        <f>AVERAGE(P3,P25)</f>
        <v>42.018000000000001</v>
      </c>
      <c r="R3" s="4">
        <f>190.298-Q3</f>
        <v>148.28</v>
      </c>
      <c r="S3" s="40">
        <v>129.679</v>
      </c>
      <c r="T3" s="6">
        <f t="shared" ref="T3:T17" si="2">Q3*(-0.927)+170.25</f>
        <v>131.29931399999998</v>
      </c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">
      <c r="A4" s="9">
        <v>4</v>
      </c>
      <c r="B4" s="9">
        <f t="shared" ref="B4:B57" si="3">A4+1</f>
        <v>5</v>
      </c>
      <c r="C4" s="4">
        <v>23.123000000000001</v>
      </c>
      <c r="D4" s="4">
        <f>AVERAGE(C4:C5,C32,C33)</f>
        <v>23.00825</v>
      </c>
      <c r="E4" s="4">
        <f>AVERAGE(C4:C5,C32,C33)</f>
        <v>23.00825</v>
      </c>
      <c r="F4" s="4">
        <f>31.732-D4</f>
        <v>8.723749999999999</v>
      </c>
      <c r="G4" s="4">
        <f t="shared" ref="G4:G19" si="4">31.732-E4</f>
        <v>8.723749999999999</v>
      </c>
      <c r="H4" s="40">
        <v>8.19</v>
      </c>
      <c r="I4" s="39">
        <v>8.2899999999999991</v>
      </c>
      <c r="J4" s="7">
        <f t="shared" si="0"/>
        <v>7.9565293250000018</v>
      </c>
      <c r="K4" s="7">
        <f t="shared" si="1"/>
        <v>8.0243890749999984</v>
      </c>
      <c r="L4" s="8"/>
      <c r="M4" s="8"/>
      <c r="N4" s="9">
        <v>2</v>
      </c>
      <c r="O4" s="9">
        <f t="shared" ref="O4:O45" si="5">N4+1</f>
        <v>3</v>
      </c>
      <c r="P4" s="4">
        <v>39.122</v>
      </c>
      <c r="Q4" s="4">
        <f>AVERAGE(P4,P8,P26,P30)</f>
        <v>40.830249999999999</v>
      </c>
      <c r="R4" s="4">
        <f t="shared" ref="R4:R18" si="6">190.298-Q4</f>
        <v>149.46775</v>
      </c>
      <c r="S4" s="40">
        <v>134.90299999999999</v>
      </c>
      <c r="T4" s="6">
        <f t="shared" si="2"/>
        <v>132.40035825000001</v>
      </c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9">
        <v>7</v>
      </c>
      <c r="B5" s="9">
        <f t="shared" si="3"/>
        <v>8</v>
      </c>
      <c r="C5" s="4">
        <v>22.817</v>
      </c>
      <c r="D5" s="4"/>
      <c r="E5" s="4"/>
      <c r="F5" s="4"/>
      <c r="G5" s="4"/>
      <c r="H5" s="40"/>
      <c r="I5" s="39"/>
      <c r="J5" s="7"/>
      <c r="K5" s="7"/>
      <c r="L5" s="8"/>
      <c r="M5" s="8"/>
      <c r="N5" s="9">
        <v>3</v>
      </c>
      <c r="O5" s="9">
        <f t="shared" si="5"/>
        <v>4</v>
      </c>
      <c r="P5" s="4">
        <v>46.191000000000003</v>
      </c>
      <c r="Q5" s="4">
        <f>AVERAGE(P5,P7,P27,P29)</f>
        <v>44.278749999999995</v>
      </c>
      <c r="R5" s="4">
        <f t="shared" si="6"/>
        <v>146.01925</v>
      </c>
      <c r="S5" s="40">
        <v>129.083</v>
      </c>
      <c r="T5" s="6">
        <f t="shared" si="2"/>
        <v>129.20359875</v>
      </c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9">
        <v>14</v>
      </c>
      <c r="B6" s="9">
        <f t="shared" si="3"/>
        <v>15</v>
      </c>
      <c r="C6" s="4">
        <v>26.856999999999999</v>
      </c>
      <c r="D6" s="4">
        <f>AVERAGE(C6,C34)</f>
        <v>26.930500000000002</v>
      </c>
      <c r="E6" s="4">
        <f>AVERAGE(C6,C7,C34,C35)</f>
        <v>27.006249999999998</v>
      </c>
      <c r="F6" s="4">
        <f t="shared" ref="F6:F19" si="7">31.732-D6</f>
        <v>4.8014999999999972</v>
      </c>
      <c r="G6" s="4">
        <f t="shared" si="4"/>
        <v>4.7257500000000014</v>
      </c>
      <c r="H6" s="40">
        <v>4.1900000000000004</v>
      </c>
      <c r="I6" s="39">
        <v>4.16</v>
      </c>
      <c r="J6" s="7">
        <f t="shared" si="0"/>
        <v>4.2621620500000006</v>
      </c>
      <c r="K6" s="7">
        <f t="shared" si="1"/>
        <v>4.1907068750000036</v>
      </c>
      <c r="L6" s="8"/>
      <c r="M6" s="8"/>
      <c r="N6" s="9">
        <v>5</v>
      </c>
      <c r="O6" s="9">
        <f t="shared" si="5"/>
        <v>6</v>
      </c>
      <c r="P6" s="4">
        <v>46.942999999999998</v>
      </c>
      <c r="Q6" s="4">
        <f>AVERAGE(P6,P28)</f>
        <v>46.698</v>
      </c>
      <c r="R6" s="4">
        <f t="shared" si="6"/>
        <v>143.6</v>
      </c>
      <c r="S6" s="40">
        <v>128.334</v>
      </c>
      <c r="T6" s="6">
        <f t="shared" si="2"/>
        <v>126.960954</v>
      </c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">
      <c r="A7" s="9">
        <v>15</v>
      </c>
      <c r="B7" s="9">
        <f t="shared" si="3"/>
        <v>16</v>
      </c>
      <c r="C7" s="4">
        <v>27.030999999999999</v>
      </c>
      <c r="D7" s="4">
        <f>AVERAGE(C7,C35)</f>
        <v>27.082000000000001</v>
      </c>
      <c r="E7" s="4"/>
      <c r="F7" s="4">
        <f t="shared" si="7"/>
        <v>4.6499999999999986</v>
      </c>
      <c r="G7" s="4"/>
      <c r="H7" s="40">
        <v>4.17</v>
      </c>
      <c r="I7" s="39"/>
      <c r="J7" s="7">
        <f t="shared" si="0"/>
        <v>4.1194641999999995</v>
      </c>
      <c r="K7" s="7">
        <f t="shared" si="1"/>
        <v>30.087</v>
      </c>
      <c r="L7" s="8"/>
      <c r="M7" s="8"/>
      <c r="N7" s="9">
        <v>6</v>
      </c>
      <c r="O7" s="9">
        <f t="shared" si="5"/>
        <v>7</v>
      </c>
      <c r="P7" s="4">
        <v>44.628999999999998</v>
      </c>
      <c r="Q7" s="4"/>
      <c r="R7" s="4"/>
      <c r="S7" s="40"/>
      <c r="T7" s="6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">
      <c r="A8" s="9">
        <v>17</v>
      </c>
      <c r="B8" s="9">
        <f t="shared" si="3"/>
        <v>18</v>
      </c>
      <c r="C8" s="4">
        <v>30.123999999999999</v>
      </c>
      <c r="D8" s="4">
        <f>AVERAGE(C8:C10,C36:C38)</f>
        <v>29.9605</v>
      </c>
      <c r="E8" s="4">
        <f>AVERAGE(C8:C10,C36:C38)</f>
        <v>29.9605</v>
      </c>
      <c r="F8" s="4">
        <f>31.732-D8</f>
        <v>1.7714999999999996</v>
      </c>
      <c r="G8" s="4">
        <f>31.732-E8</f>
        <v>1.7714999999999996</v>
      </c>
      <c r="H8" s="40">
        <v>1.42</v>
      </c>
      <c r="I8" s="39">
        <v>1.41</v>
      </c>
      <c r="J8" s="7">
        <f t="shared" si="0"/>
        <v>1.408205050000003</v>
      </c>
      <c r="K8" s="7">
        <f t="shared" si="1"/>
        <v>1.3578765500000003</v>
      </c>
      <c r="L8" s="8"/>
      <c r="M8" s="8"/>
      <c r="N8" s="9">
        <v>8</v>
      </c>
      <c r="O8" s="9">
        <f t="shared" si="5"/>
        <v>9</v>
      </c>
      <c r="P8" s="4">
        <v>40.78</v>
      </c>
      <c r="Q8" s="4"/>
      <c r="R8" s="4"/>
      <c r="S8" s="40"/>
      <c r="T8" s="6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">
      <c r="A9" s="9">
        <v>18</v>
      </c>
      <c r="B9" s="9">
        <f t="shared" si="3"/>
        <v>19</v>
      </c>
      <c r="C9" s="4">
        <v>30.126000000000001</v>
      </c>
      <c r="D9" s="4"/>
      <c r="E9" s="4"/>
      <c r="F9" s="4"/>
      <c r="G9" s="4"/>
      <c r="H9" s="40"/>
      <c r="I9" s="39"/>
      <c r="J9" s="7"/>
      <c r="K9" s="7"/>
      <c r="L9" s="8"/>
      <c r="M9" s="8"/>
      <c r="N9" s="9">
        <v>10</v>
      </c>
      <c r="O9" s="9">
        <f t="shared" si="5"/>
        <v>11</v>
      </c>
      <c r="P9" s="4">
        <v>7.9569999999999999</v>
      </c>
      <c r="Q9" s="4">
        <f>AVERAGE(P9,P31)</f>
        <v>8.9294999999999991</v>
      </c>
      <c r="R9" s="4">
        <f t="shared" si="6"/>
        <v>181.36850000000001</v>
      </c>
      <c r="S9" s="40">
        <v>161.78100000000001</v>
      </c>
      <c r="T9" s="6">
        <f t="shared" si="2"/>
        <v>161.9723535</v>
      </c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">
      <c r="A10" s="9">
        <v>19</v>
      </c>
      <c r="B10" s="9">
        <f t="shared" si="3"/>
        <v>20</v>
      </c>
      <c r="C10" s="4">
        <v>29.878</v>
      </c>
      <c r="D10" s="4"/>
      <c r="E10" s="4"/>
      <c r="F10" s="4"/>
      <c r="G10" s="4"/>
      <c r="H10" s="40"/>
      <c r="I10" s="39"/>
      <c r="J10" s="7"/>
      <c r="K10" s="7"/>
      <c r="L10" s="8"/>
      <c r="M10" s="8"/>
      <c r="N10" s="9">
        <v>12</v>
      </c>
      <c r="O10" s="9">
        <f t="shared" si="5"/>
        <v>13</v>
      </c>
      <c r="P10" s="4">
        <v>109.398</v>
      </c>
      <c r="Q10" s="4">
        <f>AVERAGE(P10,P32)</f>
        <v>109.94200000000001</v>
      </c>
      <c r="R10" s="4">
        <f t="shared" si="6"/>
        <v>80.355999999999995</v>
      </c>
      <c r="S10" s="40">
        <v>67.471999999999994</v>
      </c>
      <c r="T10" s="6">
        <f t="shared" si="2"/>
        <v>68.333765999999983</v>
      </c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">
      <c r="A11" s="9">
        <v>21</v>
      </c>
      <c r="B11" s="9">
        <f t="shared" si="3"/>
        <v>22</v>
      </c>
      <c r="C11" s="4">
        <v>28.899000000000001</v>
      </c>
      <c r="D11" s="4">
        <f>AVERAGE(C11:C13,C39:C41)</f>
        <v>29.820833333333329</v>
      </c>
      <c r="E11" s="4">
        <f>AVERAGE(C11:C13,C39:C41)</f>
        <v>29.820833333333329</v>
      </c>
      <c r="F11" s="4">
        <f t="shared" si="7"/>
        <v>1.91116666666667</v>
      </c>
      <c r="G11" s="4">
        <f t="shared" si="4"/>
        <v>1.91116666666667</v>
      </c>
      <c r="H11" s="40">
        <v>1.53</v>
      </c>
      <c r="I11" s="39">
        <v>1.4650000000000001</v>
      </c>
      <c r="J11" s="7">
        <f t="shared" si="0"/>
        <v>1.5397570833333383</v>
      </c>
      <c r="K11" s="7">
        <f t="shared" si="1"/>
        <v>1.4918029166666713</v>
      </c>
      <c r="L11" s="8"/>
      <c r="M11" s="8"/>
      <c r="N11" s="9">
        <v>13</v>
      </c>
      <c r="O11" s="9">
        <f t="shared" si="5"/>
        <v>14</v>
      </c>
      <c r="P11" s="4">
        <v>98.778999999999996</v>
      </c>
      <c r="Q11" s="4">
        <f>AVERAGE(P11,P33)</f>
        <v>98.835499999999996</v>
      </c>
      <c r="R11" s="4">
        <f t="shared" si="6"/>
        <v>91.462500000000006</v>
      </c>
      <c r="S11" s="40">
        <v>79.352000000000004</v>
      </c>
      <c r="T11" s="6">
        <f t="shared" si="2"/>
        <v>78.6294915</v>
      </c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">
      <c r="A12" s="9">
        <v>22</v>
      </c>
      <c r="B12" s="9">
        <f t="shared" si="3"/>
        <v>23</v>
      </c>
      <c r="C12" s="4">
        <v>29.902999999999999</v>
      </c>
      <c r="D12" s="4"/>
      <c r="E12" s="4"/>
      <c r="F12" s="4"/>
      <c r="G12" s="4"/>
      <c r="H12" s="40"/>
      <c r="I12" s="39"/>
      <c r="J12" s="7"/>
      <c r="K12" s="7"/>
      <c r="L12" s="8"/>
      <c r="M12" s="8"/>
      <c r="N12" s="9">
        <v>16</v>
      </c>
      <c r="O12" s="9">
        <f t="shared" si="5"/>
        <v>17</v>
      </c>
      <c r="P12" s="4">
        <v>154.321</v>
      </c>
      <c r="Q12" s="4">
        <f>AVERAGE(P12,P34,P13,P35)</f>
        <v>155.69775000000001</v>
      </c>
      <c r="R12" s="4">
        <f t="shared" si="6"/>
        <v>34.600249999999988</v>
      </c>
      <c r="S12" s="40">
        <v>27.001999999999999</v>
      </c>
      <c r="T12" s="6">
        <f t="shared" si="2"/>
        <v>25.918185749999992</v>
      </c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">
      <c r="A13" s="9">
        <v>23</v>
      </c>
      <c r="B13" s="9">
        <f t="shared" si="3"/>
        <v>24</v>
      </c>
      <c r="C13" s="4">
        <v>29.439</v>
      </c>
      <c r="D13" s="4"/>
      <c r="E13" s="4"/>
      <c r="F13" s="4"/>
      <c r="G13" s="4"/>
      <c r="H13" s="40"/>
      <c r="I13" s="39"/>
      <c r="J13" s="7"/>
      <c r="K13" s="7"/>
      <c r="L13" s="8"/>
      <c r="M13" s="8"/>
      <c r="N13" s="9">
        <v>20</v>
      </c>
      <c r="O13" s="9">
        <f t="shared" si="5"/>
        <v>21</v>
      </c>
      <c r="P13" s="4">
        <v>156.869</v>
      </c>
      <c r="Q13" s="4"/>
      <c r="R13" s="4"/>
      <c r="S13" s="40"/>
      <c r="T13" s="6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">
      <c r="A14" s="9">
        <v>27</v>
      </c>
      <c r="B14" s="9">
        <f t="shared" si="3"/>
        <v>28</v>
      </c>
      <c r="C14" s="4">
        <v>23.873000000000001</v>
      </c>
      <c r="D14" s="4">
        <f>AVERAGE(C14,C22,C42,C50)</f>
        <v>22.63</v>
      </c>
      <c r="E14" s="4">
        <f>AVERAGE(C14,C22,C42,C50)</f>
        <v>22.63</v>
      </c>
      <c r="F14" s="4">
        <f t="shared" si="7"/>
        <v>9.1020000000000003</v>
      </c>
      <c r="G14" s="4">
        <f t="shared" si="4"/>
        <v>9.1020000000000003</v>
      </c>
      <c r="H14" s="40">
        <v>8.1199999999999992</v>
      </c>
      <c r="I14" s="39">
        <v>7.6150000000000002</v>
      </c>
      <c r="J14" s="7">
        <f t="shared" si="0"/>
        <v>8.3128030000000024</v>
      </c>
      <c r="K14" s="7">
        <f t="shared" si="1"/>
        <v>8.3870930000000001</v>
      </c>
      <c r="L14" s="8"/>
      <c r="M14" s="8"/>
      <c r="N14" s="9">
        <v>24</v>
      </c>
      <c r="O14" s="9">
        <f t="shared" si="5"/>
        <v>25</v>
      </c>
      <c r="P14" s="4">
        <v>9.266</v>
      </c>
      <c r="Q14" s="4">
        <f>AVERAGE(P14,P19,P36,P41)</f>
        <v>6.8067500000000001</v>
      </c>
      <c r="R14" s="4">
        <f t="shared" si="6"/>
        <v>183.49125000000001</v>
      </c>
      <c r="S14" s="40">
        <v>166.965</v>
      </c>
      <c r="T14" s="6">
        <f t="shared" si="2"/>
        <v>163.94014275000001</v>
      </c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3">
      <c r="A15" s="9">
        <v>29</v>
      </c>
      <c r="B15" s="9">
        <f t="shared" si="3"/>
        <v>30</v>
      </c>
      <c r="C15" s="4">
        <v>25.834</v>
      </c>
      <c r="D15" s="4">
        <f>AVERAGE(C15,C23,C43,C51)</f>
        <v>26.239249999999998</v>
      </c>
      <c r="E15" s="4">
        <f>AVERAGE(C15,C23,C43,C51)</f>
        <v>26.239249999999998</v>
      </c>
      <c r="F15" s="4">
        <f t="shared" si="7"/>
        <v>5.4927500000000009</v>
      </c>
      <c r="G15" s="4">
        <f t="shared" si="4"/>
        <v>5.4927500000000009</v>
      </c>
      <c r="H15" s="40">
        <v>4.8600000000000003</v>
      </c>
      <c r="I15" s="39">
        <v>4.84</v>
      </c>
      <c r="J15" s="7">
        <f t="shared" si="0"/>
        <v>4.9132504250000011</v>
      </c>
      <c r="K15" s="7">
        <f t="shared" si="1"/>
        <v>4.926183175000002</v>
      </c>
      <c r="L15" s="8"/>
      <c r="M15" s="8"/>
      <c r="N15" s="9">
        <v>28</v>
      </c>
      <c r="O15" s="9">
        <f t="shared" si="5"/>
        <v>29</v>
      </c>
      <c r="P15" s="4">
        <v>132.02199999999999</v>
      </c>
      <c r="Q15" s="4">
        <f>AVERAGE(P15,P20,P37,P42)</f>
        <v>130.06675000000001</v>
      </c>
      <c r="R15" s="4">
        <f t="shared" si="6"/>
        <v>60.231249999999989</v>
      </c>
      <c r="S15" s="40">
        <v>48.85</v>
      </c>
      <c r="T15" s="6">
        <f t="shared" si="2"/>
        <v>49.678122749999986</v>
      </c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3">
      <c r="A16" s="9">
        <v>31</v>
      </c>
      <c r="B16" s="9">
        <f t="shared" si="3"/>
        <v>32</v>
      </c>
      <c r="C16" s="4">
        <v>29.87</v>
      </c>
      <c r="D16" s="4">
        <f>AVERAGE(C16:C18,C24:C26,C44:C46, C52:C54)</f>
        <v>29.743083333333331</v>
      </c>
      <c r="E16" s="4">
        <f>AVERAGE(C16:C18,C24:C26,C44:C46, C52:C54)</f>
        <v>29.743083333333331</v>
      </c>
      <c r="F16" s="4">
        <f t="shared" si="7"/>
        <v>1.9889166666666682</v>
      </c>
      <c r="G16" s="4">
        <f t="shared" si="4"/>
        <v>1.9889166666666682</v>
      </c>
      <c r="H16" s="40">
        <v>1.61</v>
      </c>
      <c r="I16" s="39">
        <v>1.57</v>
      </c>
      <c r="J16" s="7">
        <f t="shared" si="0"/>
        <v>1.6129898083333352</v>
      </c>
      <c r="K16" s="7">
        <f t="shared" si="1"/>
        <v>1.5663573916666707</v>
      </c>
      <c r="L16" s="8"/>
      <c r="M16" s="8"/>
      <c r="N16" s="9">
        <v>30</v>
      </c>
      <c r="O16" s="9">
        <f t="shared" si="5"/>
        <v>31</v>
      </c>
      <c r="P16" s="4">
        <v>167.006</v>
      </c>
      <c r="Q16" s="4">
        <f>AVERAGE(P16,P21,P38,P43)</f>
        <v>166.67975000000001</v>
      </c>
      <c r="R16" s="4">
        <f t="shared" si="6"/>
        <v>23.618249999999989</v>
      </c>
      <c r="S16" s="40">
        <v>15.823</v>
      </c>
      <c r="T16" s="6">
        <f t="shared" si="2"/>
        <v>15.737871749999982</v>
      </c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">
      <c r="A17" s="9">
        <v>32</v>
      </c>
      <c r="B17" s="9">
        <f t="shared" si="3"/>
        <v>33</v>
      </c>
      <c r="C17" s="4">
        <v>30.065000000000001</v>
      </c>
      <c r="D17" s="4"/>
      <c r="E17" s="4"/>
      <c r="F17" s="4"/>
      <c r="G17" s="4"/>
      <c r="H17" s="40"/>
      <c r="I17" s="39"/>
      <c r="J17" s="7"/>
      <c r="K17" s="7"/>
      <c r="L17" s="8"/>
      <c r="M17" s="8"/>
      <c r="N17" s="9">
        <v>34</v>
      </c>
      <c r="O17" s="9">
        <f t="shared" si="5"/>
        <v>35</v>
      </c>
      <c r="P17" s="4">
        <v>-4.0540000000000003</v>
      </c>
      <c r="Q17" s="4">
        <f>AVERAGE(P17,P22,P39,P44)</f>
        <v>-7.14975</v>
      </c>
      <c r="R17" s="4">
        <f t="shared" si="6"/>
        <v>197.44775000000001</v>
      </c>
      <c r="S17" s="40">
        <v>173.23</v>
      </c>
      <c r="T17" s="6">
        <f t="shared" si="2"/>
        <v>176.87781824999999</v>
      </c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3">
      <c r="A18" s="9">
        <v>33</v>
      </c>
      <c r="B18" s="9">
        <f t="shared" si="3"/>
        <v>34</v>
      </c>
      <c r="C18" s="4">
        <v>29.46</v>
      </c>
      <c r="D18" s="4"/>
      <c r="E18" s="4"/>
      <c r="F18" s="4"/>
      <c r="G18" s="4"/>
      <c r="H18" s="40"/>
      <c r="I18" s="39"/>
      <c r="J18" s="7"/>
      <c r="K18" s="7"/>
      <c r="L18" s="8"/>
      <c r="M18" s="8"/>
      <c r="N18" s="9">
        <v>37</v>
      </c>
      <c r="O18" s="9">
        <f t="shared" si="5"/>
        <v>38</v>
      </c>
      <c r="P18" s="4">
        <v>128.042</v>
      </c>
      <c r="Q18" s="4">
        <f>AVERAGE(P18,P23,P40,P45)</f>
        <v>126.61275000000001</v>
      </c>
      <c r="R18" s="4">
        <f t="shared" si="6"/>
        <v>63.685249999999996</v>
      </c>
      <c r="S18" s="40">
        <v>51.445</v>
      </c>
      <c r="T18" s="6">
        <f>Q18*(-0.927)+170.25</f>
        <v>52.879980749999987</v>
      </c>
      <c r="U18" s="8"/>
      <c r="V18" s="8"/>
      <c r="W18" s="8"/>
      <c r="X18" s="8"/>
      <c r="Y18" s="8"/>
      <c r="Z18" s="8"/>
      <c r="AA18" s="8"/>
      <c r="AB18" s="8"/>
      <c r="AC18" s="8"/>
    </row>
    <row r="19" spans="1:29" x14ac:dyDescent="0.3">
      <c r="A19" s="9">
        <v>38</v>
      </c>
      <c r="B19" s="9">
        <f t="shared" si="3"/>
        <v>39</v>
      </c>
      <c r="C19" s="4">
        <v>27.553000000000001</v>
      </c>
      <c r="D19" s="4">
        <f>AVERAGE(C19:C21,C27:C29,C47:C49,C55:C57)</f>
        <v>27.428499999999996</v>
      </c>
      <c r="E19" s="4">
        <f>AVERAGE(C19:C21,C27:C29,C47:C49,C55:C57)</f>
        <v>27.428499999999996</v>
      </c>
      <c r="F19" s="4">
        <f t="shared" si="7"/>
        <v>4.3035000000000032</v>
      </c>
      <c r="G19" s="4">
        <f t="shared" si="4"/>
        <v>4.3035000000000032</v>
      </c>
      <c r="H19" s="40">
        <v>3.82</v>
      </c>
      <c r="I19" s="39">
        <v>3.81</v>
      </c>
      <c r="J19" s="7">
        <f>D19*(-0.9419)+29.628</f>
        <v>3.7930958500000038</v>
      </c>
      <c r="K19" s="7">
        <f>E19*(-0.9589)+30.087</f>
        <v>3.785811350000003</v>
      </c>
      <c r="L19" s="8"/>
      <c r="M19" s="8"/>
      <c r="N19" s="9">
        <v>41</v>
      </c>
      <c r="O19" s="9">
        <f t="shared" si="5"/>
        <v>42</v>
      </c>
      <c r="P19" s="4">
        <v>8.1280000000000001</v>
      </c>
      <c r="Q19" s="4"/>
      <c r="R19" s="4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3">
      <c r="A20" s="9">
        <v>39</v>
      </c>
      <c r="B20" s="9">
        <f t="shared" si="3"/>
        <v>40</v>
      </c>
      <c r="C20" s="4">
        <v>27.609000000000002</v>
      </c>
      <c r="D20" s="4"/>
      <c r="E20" s="4"/>
      <c r="F20" s="4"/>
      <c r="G20" s="4"/>
      <c r="H20" s="4"/>
      <c r="I20" s="13"/>
      <c r="J20" s="8"/>
      <c r="K20" s="8"/>
      <c r="L20" s="8"/>
      <c r="M20" s="8"/>
      <c r="N20" s="9">
        <v>45</v>
      </c>
      <c r="O20" s="9">
        <f t="shared" si="5"/>
        <v>46</v>
      </c>
      <c r="P20" s="4">
        <v>131.673</v>
      </c>
      <c r="Q20" s="4"/>
      <c r="R20" s="4"/>
      <c r="S20" s="37" t="s">
        <v>84</v>
      </c>
      <c r="T20" s="38">
        <f>AVERAGE(ABS(T3-S3),ABS(T4-S4),ABS(T5-S5),ABS(T6-S6),ABS(T9-S9),ABS(T10-S10),ABS(T11-S11),ABS(T12-S12),ABS(T14-S14),ABS(T15-S15),ABS(T16-S16),ABS(T17-S17),ABS(T18-S18))</f>
        <v>1.345919230769226</v>
      </c>
      <c r="U20" s="8"/>
      <c r="V20" s="8"/>
      <c r="W20" s="8"/>
      <c r="X20" s="8"/>
      <c r="Y20" s="8"/>
      <c r="Z20" s="8"/>
      <c r="AA20" s="8"/>
      <c r="AB20" s="8"/>
      <c r="AC20" s="8"/>
    </row>
    <row r="21" spans="1:29" x14ac:dyDescent="0.3">
      <c r="A21" s="9">
        <v>40</v>
      </c>
      <c r="B21" s="9">
        <f t="shared" si="3"/>
        <v>41</v>
      </c>
      <c r="C21" s="4">
        <v>27.734000000000002</v>
      </c>
      <c r="D21" s="4"/>
      <c r="E21" s="4"/>
      <c r="F21" s="4"/>
      <c r="G21" s="4"/>
      <c r="H21" s="4"/>
      <c r="I21" s="37" t="s">
        <v>39</v>
      </c>
      <c r="J21" s="38">
        <f>AVERAGE(ABS(J3-H3),ABS(J4-H4),ABS(J6-H6),ABS(J7-H7),ABS(J8-H8),ABS(J11-H11),ABS(J15-H15),ABS(J16-H16),ABS(J19-H19))</f>
        <v>7.2769132407407094E-2</v>
      </c>
      <c r="K21" s="38">
        <f>AVERAGE(ABS(K3-I3),ABS(K4-I4),ABS(K6-I6),ABS(K8-I8),ABS(K11-I11),ABS(K15-I15),ABS(K16-I16),ABS(K19-I19))</f>
        <v>8.6179168750000285E-2</v>
      </c>
      <c r="L21" s="8"/>
      <c r="M21" s="8"/>
      <c r="N21" s="9">
        <v>47</v>
      </c>
      <c r="O21" s="9">
        <f t="shared" si="5"/>
        <v>48</v>
      </c>
      <c r="P21" s="4">
        <v>165.72900000000001</v>
      </c>
      <c r="Q21" s="4"/>
      <c r="R21" s="4"/>
      <c r="S21" s="6"/>
      <c r="T21" s="6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3">
      <c r="A22" s="9">
        <v>44</v>
      </c>
      <c r="B22" s="9">
        <f t="shared" si="3"/>
        <v>45</v>
      </c>
      <c r="C22" s="4">
        <v>22.783999999999999</v>
      </c>
      <c r="D22" s="4"/>
      <c r="E22" s="4"/>
      <c r="F22" s="4"/>
      <c r="G22" s="4"/>
      <c r="H22" s="4"/>
      <c r="I22" s="37" t="s">
        <v>40</v>
      </c>
      <c r="J22" s="38">
        <f>ABS(J14-H14)</f>
        <v>0.19280300000000317</v>
      </c>
      <c r="K22" s="38">
        <f>ABS(K14-I14)</f>
        <v>0.77209299999999992</v>
      </c>
      <c r="L22" s="8"/>
      <c r="M22" s="8"/>
      <c r="N22" s="9">
        <v>51</v>
      </c>
      <c r="O22" s="9">
        <f t="shared" si="5"/>
        <v>52</v>
      </c>
      <c r="P22" s="4">
        <v>-8.1910000000000007</v>
      </c>
      <c r="Q22" s="4"/>
      <c r="R22" s="4"/>
      <c r="S22" s="6"/>
      <c r="T22" s="6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3">
      <c r="A23" s="9">
        <v>46</v>
      </c>
      <c r="B23" s="9">
        <f t="shared" si="3"/>
        <v>47</v>
      </c>
      <c r="C23" s="4">
        <v>25.82</v>
      </c>
      <c r="D23" s="4"/>
      <c r="E23" s="4"/>
      <c r="F23" s="4"/>
      <c r="G23" s="4"/>
      <c r="H23" s="4"/>
      <c r="I23" s="13"/>
      <c r="J23" s="8"/>
      <c r="K23" s="8"/>
      <c r="L23" s="8"/>
      <c r="M23" s="8"/>
      <c r="N23" s="9">
        <v>54</v>
      </c>
      <c r="O23" s="9">
        <f t="shared" si="5"/>
        <v>55</v>
      </c>
      <c r="P23" s="4">
        <v>126.548</v>
      </c>
      <c r="Q23" s="4"/>
      <c r="R23" s="4"/>
      <c r="S23" s="6"/>
      <c r="T23" s="6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3">
      <c r="A24" s="9">
        <v>48</v>
      </c>
      <c r="B24" s="9">
        <f t="shared" si="3"/>
        <v>49</v>
      </c>
      <c r="C24" s="4">
        <v>29.917000000000002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9"/>
      <c r="O24" s="9"/>
      <c r="P24" s="13"/>
      <c r="Q24" s="13"/>
      <c r="R24" s="13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3">
      <c r="A25" s="9">
        <v>49</v>
      </c>
      <c r="B25" s="9">
        <f t="shared" si="3"/>
        <v>50</v>
      </c>
      <c r="C25" s="4">
        <v>29.725999999999999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0">
        <v>58</v>
      </c>
      <c r="O25" s="9">
        <f t="shared" si="5"/>
        <v>59</v>
      </c>
      <c r="P25" s="2">
        <v>44.051000000000002</v>
      </c>
      <c r="Q25" s="13"/>
      <c r="R25" s="13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3">
      <c r="A26" s="9">
        <v>50</v>
      </c>
      <c r="B26" s="9">
        <f t="shared" si="3"/>
        <v>51</v>
      </c>
      <c r="C26" s="4">
        <v>29.911000000000001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0">
        <v>60</v>
      </c>
      <c r="O26" s="9">
        <f t="shared" si="5"/>
        <v>61</v>
      </c>
      <c r="P26" s="2">
        <v>39.271000000000001</v>
      </c>
      <c r="Q26" s="13"/>
      <c r="R26" s="13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3">
      <c r="A27" s="9">
        <v>55</v>
      </c>
      <c r="B27" s="9">
        <f t="shared" si="3"/>
        <v>56</v>
      </c>
      <c r="C27" s="4">
        <v>27.507999999999999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0">
        <v>61</v>
      </c>
      <c r="O27" s="9">
        <f t="shared" si="5"/>
        <v>62</v>
      </c>
      <c r="P27" s="2">
        <v>41.930999999999997</v>
      </c>
      <c r="Q27" s="13"/>
      <c r="R27" s="13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x14ac:dyDescent="0.3">
      <c r="A28" s="9">
        <v>56</v>
      </c>
      <c r="B28" s="9">
        <f t="shared" si="3"/>
        <v>57</v>
      </c>
      <c r="C28" s="4">
        <v>27.013000000000002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0">
        <v>63</v>
      </c>
      <c r="O28" s="9">
        <f t="shared" si="5"/>
        <v>64</v>
      </c>
      <c r="P28" s="2">
        <v>46.453000000000003</v>
      </c>
      <c r="Q28" s="13"/>
      <c r="R28" s="13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3">
      <c r="A29" s="10">
        <v>57</v>
      </c>
      <c r="B29" s="10">
        <f t="shared" si="3"/>
        <v>58</v>
      </c>
      <c r="C29" s="2">
        <v>27.402999999999999</v>
      </c>
      <c r="D29" s="2"/>
      <c r="E29" s="13"/>
      <c r="F29" s="13"/>
      <c r="G29" s="13"/>
      <c r="H29" s="13"/>
      <c r="I29" s="13"/>
      <c r="J29" s="8"/>
      <c r="K29" s="8"/>
      <c r="L29" s="8"/>
      <c r="M29" s="8"/>
      <c r="N29" s="10">
        <v>64</v>
      </c>
      <c r="O29" s="9">
        <f t="shared" si="5"/>
        <v>65</v>
      </c>
      <c r="P29" s="2">
        <v>44.363999999999997</v>
      </c>
      <c r="Q29" s="13"/>
      <c r="R29" s="13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x14ac:dyDescent="0.3">
      <c r="A30" s="11"/>
      <c r="B30" s="10"/>
      <c r="C30" s="13"/>
      <c r="D30" s="13"/>
      <c r="E30" s="13"/>
      <c r="F30" s="13"/>
      <c r="G30" s="13"/>
      <c r="H30" s="13"/>
      <c r="I30" s="13"/>
      <c r="J30" s="8"/>
      <c r="K30" s="8"/>
      <c r="L30" s="8"/>
      <c r="M30" s="8"/>
      <c r="N30" s="10">
        <v>66</v>
      </c>
      <c r="O30" s="9">
        <f t="shared" si="5"/>
        <v>67</v>
      </c>
      <c r="P30" s="2">
        <v>44.148000000000003</v>
      </c>
      <c r="Q30" s="13"/>
      <c r="R30" s="13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x14ac:dyDescent="0.3">
      <c r="A31" s="10">
        <v>59</v>
      </c>
      <c r="B31" s="10">
        <f t="shared" si="3"/>
        <v>60</v>
      </c>
      <c r="C31" s="2">
        <v>22.609000000000002</v>
      </c>
      <c r="D31" s="13"/>
      <c r="E31" s="13"/>
      <c r="F31" s="13"/>
      <c r="G31" s="13"/>
      <c r="H31" s="13"/>
      <c r="I31" s="13"/>
      <c r="J31" s="8"/>
      <c r="K31" s="8"/>
      <c r="L31" s="8"/>
      <c r="M31" s="8"/>
      <c r="N31" s="10">
        <v>68</v>
      </c>
      <c r="O31" s="9">
        <f t="shared" si="5"/>
        <v>69</v>
      </c>
      <c r="P31" s="2">
        <v>9.9019999999999992</v>
      </c>
      <c r="Q31" s="13"/>
      <c r="R31" s="13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x14ac:dyDescent="0.3">
      <c r="A32" s="10">
        <v>62</v>
      </c>
      <c r="B32" s="10">
        <f t="shared" si="3"/>
        <v>63</v>
      </c>
      <c r="C32" s="2">
        <v>23.131</v>
      </c>
      <c r="D32" s="13"/>
      <c r="E32" s="13"/>
      <c r="F32" s="13"/>
      <c r="G32" s="13"/>
      <c r="H32" s="13"/>
      <c r="I32" s="13"/>
      <c r="J32" s="8"/>
      <c r="K32" s="8"/>
      <c r="L32" s="8"/>
      <c r="M32" s="8"/>
      <c r="N32" s="10">
        <v>70</v>
      </c>
      <c r="O32" s="9">
        <f t="shared" si="5"/>
        <v>71</v>
      </c>
      <c r="P32" s="2">
        <v>110.486</v>
      </c>
      <c r="Q32" s="13"/>
      <c r="R32" s="13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x14ac:dyDescent="0.3">
      <c r="A33" s="10">
        <v>65</v>
      </c>
      <c r="B33" s="10">
        <f t="shared" si="3"/>
        <v>66</v>
      </c>
      <c r="C33" s="2">
        <v>22.962</v>
      </c>
      <c r="D33" s="13"/>
      <c r="E33" s="13"/>
      <c r="F33" s="13"/>
      <c r="G33" s="13"/>
      <c r="H33" s="13"/>
      <c r="I33" s="13"/>
      <c r="J33" s="8"/>
      <c r="K33" s="8"/>
      <c r="L33" s="8"/>
      <c r="M33" s="8"/>
      <c r="N33" s="10">
        <v>71</v>
      </c>
      <c r="O33" s="9">
        <f t="shared" si="5"/>
        <v>72</v>
      </c>
      <c r="P33" s="2">
        <v>98.891999999999996</v>
      </c>
      <c r="Q33" s="13"/>
      <c r="R33" s="13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3">
      <c r="A34" s="10">
        <v>72</v>
      </c>
      <c r="B34" s="10">
        <f t="shared" si="3"/>
        <v>73</v>
      </c>
      <c r="C34" s="2">
        <v>27.004000000000001</v>
      </c>
      <c r="D34" s="13"/>
      <c r="E34" s="13"/>
      <c r="F34" s="13"/>
      <c r="G34" s="13"/>
      <c r="H34" s="13"/>
      <c r="I34" s="13"/>
      <c r="J34" s="8"/>
      <c r="K34" s="8"/>
      <c r="L34" s="8"/>
      <c r="M34" s="8"/>
      <c r="N34" s="10">
        <v>74</v>
      </c>
      <c r="O34" s="9">
        <f t="shared" si="5"/>
        <v>75</v>
      </c>
      <c r="P34" s="2">
        <v>156.89099999999999</v>
      </c>
      <c r="Q34" s="13"/>
      <c r="R34" s="13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3">
      <c r="A35" s="10">
        <v>73</v>
      </c>
      <c r="B35" s="10">
        <f t="shared" si="3"/>
        <v>74</v>
      </c>
      <c r="C35" s="2">
        <v>27.132999999999999</v>
      </c>
      <c r="D35" s="13"/>
      <c r="E35" s="13"/>
      <c r="F35" s="13"/>
      <c r="G35" s="13"/>
      <c r="H35" s="13"/>
      <c r="I35" s="13"/>
      <c r="J35" s="8"/>
      <c r="K35" s="8"/>
      <c r="L35" s="8"/>
      <c r="M35" s="8"/>
      <c r="N35" s="10">
        <v>78</v>
      </c>
      <c r="O35" s="9">
        <f t="shared" si="5"/>
        <v>79</v>
      </c>
      <c r="P35" s="2">
        <v>154.71</v>
      </c>
      <c r="Q35" s="13"/>
      <c r="R35" s="1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x14ac:dyDescent="0.3">
      <c r="A36" s="10">
        <v>75</v>
      </c>
      <c r="B36" s="10">
        <f t="shared" si="3"/>
        <v>76</v>
      </c>
      <c r="C36" s="2">
        <v>29.587</v>
      </c>
      <c r="D36" s="13"/>
      <c r="E36" s="13"/>
      <c r="F36" s="13"/>
      <c r="G36" s="13"/>
      <c r="H36" s="13"/>
      <c r="I36" s="13"/>
      <c r="J36" s="8"/>
      <c r="K36" s="8"/>
      <c r="L36" s="8"/>
      <c r="M36" s="8"/>
      <c r="N36" s="10">
        <v>82</v>
      </c>
      <c r="O36" s="9">
        <f t="shared" si="5"/>
        <v>83</v>
      </c>
      <c r="P36" s="2">
        <v>2.6110000000000002</v>
      </c>
      <c r="Q36" s="13"/>
      <c r="R36" s="13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3">
      <c r="A37" s="10">
        <v>76</v>
      </c>
      <c r="B37" s="10">
        <f t="shared" si="3"/>
        <v>77</v>
      </c>
      <c r="C37" s="2">
        <v>29.975999999999999</v>
      </c>
      <c r="D37" s="13"/>
      <c r="E37" s="13"/>
      <c r="F37" s="13"/>
      <c r="G37" s="13"/>
      <c r="H37" s="13"/>
      <c r="I37" s="13"/>
      <c r="J37" s="8"/>
      <c r="K37" s="8"/>
      <c r="L37" s="8"/>
      <c r="M37" s="8"/>
      <c r="N37" s="10">
        <v>86</v>
      </c>
      <c r="O37" s="9">
        <f t="shared" si="5"/>
        <v>87</v>
      </c>
      <c r="P37" s="2">
        <v>127.74299999999999</v>
      </c>
      <c r="Q37" s="13"/>
      <c r="R37" s="13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3">
      <c r="A38" s="10">
        <v>77</v>
      </c>
      <c r="B38" s="10">
        <f t="shared" si="3"/>
        <v>78</v>
      </c>
      <c r="C38" s="2">
        <v>30.071999999999999</v>
      </c>
      <c r="D38" s="13"/>
      <c r="E38" s="13"/>
      <c r="F38" s="13"/>
      <c r="G38" s="13"/>
      <c r="H38" s="13"/>
      <c r="I38" s="13"/>
      <c r="J38" s="8"/>
      <c r="K38" s="8"/>
      <c r="L38" s="8"/>
      <c r="M38" s="8"/>
      <c r="N38" s="10">
        <v>88</v>
      </c>
      <c r="O38" s="9">
        <f t="shared" si="5"/>
        <v>89</v>
      </c>
      <c r="P38" s="2">
        <v>166.15799999999999</v>
      </c>
      <c r="Q38" s="13"/>
      <c r="R38" s="1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3">
      <c r="A39" s="10">
        <v>79</v>
      </c>
      <c r="B39" s="10">
        <f t="shared" si="3"/>
        <v>80</v>
      </c>
      <c r="C39" s="2">
        <v>30.199000000000002</v>
      </c>
      <c r="D39" s="13"/>
      <c r="E39" s="13"/>
      <c r="F39" s="13"/>
      <c r="G39" s="13"/>
      <c r="H39" s="13"/>
      <c r="I39" s="13"/>
      <c r="J39" s="8"/>
      <c r="K39" s="8"/>
      <c r="L39" s="8"/>
      <c r="M39" s="8"/>
      <c r="N39" s="10">
        <v>92</v>
      </c>
      <c r="O39" s="9">
        <f t="shared" si="5"/>
        <v>93</v>
      </c>
      <c r="P39" s="2">
        <v>-7.8220000000000001</v>
      </c>
      <c r="Q39" s="13"/>
      <c r="R39" s="13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3">
      <c r="A40" s="10">
        <v>80</v>
      </c>
      <c r="B40" s="10">
        <f t="shared" si="3"/>
        <v>81</v>
      </c>
      <c r="C40" s="2">
        <v>30.271999999999998</v>
      </c>
      <c r="D40" s="13"/>
      <c r="E40" s="13"/>
      <c r="F40" s="13"/>
      <c r="G40" s="13"/>
      <c r="H40" s="13"/>
      <c r="I40" s="13"/>
      <c r="J40" s="8"/>
      <c r="K40" s="8"/>
      <c r="L40" s="8"/>
      <c r="M40" s="8"/>
      <c r="N40" s="10">
        <v>95</v>
      </c>
      <c r="O40" s="9">
        <f t="shared" si="5"/>
        <v>96</v>
      </c>
      <c r="P40" s="2">
        <v>125.199</v>
      </c>
      <c r="Q40" s="13"/>
      <c r="R40" s="13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x14ac:dyDescent="0.3">
      <c r="A41" s="10">
        <v>81</v>
      </c>
      <c r="B41" s="10">
        <f t="shared" si="3"/>
        <v>82</v>
      </c>
      <c r="C41" s="2">
        <v>30.213000000000001</v>
      </c>
      <c r="D41" s="13"/>
      <c r="E41" s="13"/>
      <c r="F41" s="13"/>
      <c r="G41" s="13"/>
      <c r="H41" s="13"/>
      <c r="I41" s="13"/>
      <c r="J41" s="8"/>
      <c r="K41" s="8"/>
      <c r="L41" s="8"/>
      <c r="M41" s="8"/>
      <c r="N41" s="10">
        <v>99</v>
      </c>
      <c r="O41" s="9">
        <f t="shared" si="5"/>
        <v>100</v>
      </c>
      <c r="P41" s="2">
        <v>7.2220000000000004</v>
      </c>
      <c r="Q41" s="13"/>
      <c r="R41" s="1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3">
      <c r="A42" s="10">
        <v>85</v>
      </c>
      <c r="B42" s="10">
        <f t="shared" si="3"/>
        <v>86</v>
      </c>
      <c r="C42" s="2">
        <v>21.478000000000002</v>
      </c>
      <c r="D42" s="13"/>
      <c r="E42" s="13"/>
      <c r="F42" s="13"/>
      <c r="G42" s="13"/>
      <c r="H42" s="13"/>
      <c r="I42" s="13"/>
      <c r="J42" s="8"/>
      <c r="K42" s="8"/>
      <c r="L42" s="8"/>
      <c r="M42" s="8"/>
      <c r="N42" s="10">
        <v>103</v>
      </c>
      <c r="O42" s="9">
        <f t="shared" si="5"/>
        <v>104</v>
      </c>
      <c r="P42" s="2">
        <v>128.82900000000001</v>
      </c>
      <c r="Q42" s="13"/>
      <c r="R42" s="1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3">
      <c r="A43" s="10">
        <v>87</v>
      </c>
      <c r="B43" s="10">
        <f t="shared" si="3"/>
        <v>88</v>
      </c>
      <c r="C43" s="2">
        <v>26.83</v>
      </c>
      <c r="D43" s="13"/>
      <c r="E43" s="13"/>
      <c r="F43" s="13"/>
      <c r="G43" s="13"/>
      <c r="H43" s="13"/>
      <c r="I43" s="13"/>
      <c r="J43" s="8"/>
      <c r="K43" s="8"/>
      <c r="L43" s="8"/>
      <c r="M43" s="8"/>
      <c r="N43" s="10">
        <v>105</v>
      </c>
      <c r="O43" s="9">
        <f t="shared" si="5"/>
        <v>106</v>
      </c>
      <c r="P43" s="2">
        <v>167.82599999999999</v>
      </c>
      <c r="Q43" s="13"/>
      <c r="R43" s="1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3">
      <c r="A44" s="10">
        <v>89</v>
      </c>
      <c r="B44" s="10">
        <f t="shared" si="3"/>
        <v>90</v>
      </c>
      <c r="C44" s="2">
        <v>29.338999999999999</v>
      </c>
      <c r="D44" s="13"/>
      <c r="E44" s="13"/>
      <c r="F44" s="13"/>
      <c r="G44" s="13"/>
      <c r="H44" s="13"/>
      <c r="I44" s="13"/>
      <c r="J44" s="8"/>
      <c r="K44" s="8"/>
      <c r="L44" s="8"/>
      <c r="M44" s="8"/>
      <c r="N44" s="10">
        <v>109</v>
      </c>
      <c r="O44" s="9">
        <f t="shared" si="5"/>
        <v>110</v>
      </c>
      <c r="P44" s="2">
        <v>-8.532</v>
      </c>
      <c r="Q44" s="13"/>
      <c r="R44" s="13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x14ac:dyDescent="0.3">
      <c r="A45" s="10">
        <v>90</v>
      </c>
      <c r="B45" s="10">
        <f t="shared" si="3"/>
        <v>91</v>
      </c>
      <c r="C45" s="2">
        <v>29.757000000000001</v>
      </c>
      <c r="D45" s="13"/>
      <c r="E45" s="13"/>
      <c r="F45" s="13"/>
      <c r="G45" s="13"/>
      <c r="H45" s="13"/>
      <c r="I45" s="13"/>
      <c r="J45" s="8"/>
      <c r="K45" s="8"/>
      <c r="L45" s="8"/>
      <c r="M45" s="8"/>
      <c r="N45" s="10">
        <v>112</v>
      </c>
      <c r="O45" s="9">
        <f t="shared" si="5"/>
        <v>113</v>
      </c>
      <c r="P45" s="2">
        <v>126.66200000000001</v>
      </c>
      <c r="Q45" s="13"/>
      <c r="R45" s="13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x14ac:dyDescent="0.3">
      <c r="A46" s="10">
        <v>91</v>
      </c>
      <c r="B46" s="10">
        <f t="shared" si="3"/>
        <v>92</v>
      </c>
      <c r="C46" s="2">
        <v>29.655999999999999</v>
      </c>
      <c r="D46" s="13"/>
      <c r="E46" s="13"/>
      <c r="F46" s="13"/>
      <c r="G46" s="13"/>
      <c r="H46" s="13"/>
      <c r="I46" s="1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3">
      <c r="A47" s="10">
        <v>96</v>
      </c>
      <c r="B47" s="10">
        <f t="shared" si="3"/>
        <v>97</v>
      </c>
      <c r="C47" s="2">
        <v>27.524000000000001</v>
      </c>
      <c r="D47" s="13"/>
      <c r="E47" s="13"/>
      <c r="F47" s="13"/>
      <c r="G47" s="13"/>
      <c r="H47" s="13"/>
      <c r="I47" s="1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3">
      <c r="A48" s="10">
        <v>97</v>
      </c>
      <c r="B48" s="10">
        <f t="shared" si="3"/>
        <v>98</v>
      </c>
      <c r="C48" s="2">
        <v>27.689</v>
      </c>
      <c r="D48" s="13"/>
      <c r="E48" s="13"/>
      <c r="F48" s="13"/>
      <c r="G48" s="13"/>
      <c r="H48" s="13"/>
      <c r="I48" s="1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3">
      <c r="A49" s="10">
        <v>98</v>
      </c>
      <c r="B49" s="10">
        <f t="shared" si="3"/>
        <v>99</v>
      </c>
      <c r="C49" s="2">
        <v>27.158000000000001</v>
      </c>
      <c r="D49" s="13"/>
      <c r="E49" s="13"/>
      <c r="F49" s="13"/>
      <c r="G49" s="13"/>
      <c r="H49" s="13"/>
      <c r="I49" s="1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x14ac:dyDescent="0.3">
      <c r="A50" s="10">
        <v>102</v>
      </c>
      <c r="B50" s="10">
        <f t="shared" si="3"/>
        <v>103</v>
      </c>
      <c r="C50" s="2">
        <v>22.385000000000002</v>
      </c>
      <c r="D50" s="13"/>
      <c r="E50" s="13"/>
      <c r="F50" s="13"/>
      <c r="G50" s="13"/>
      <c r="H50" s="13"/>
      <c r="I50" s="1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x14ac:dyDescent="0.3">
      <c r="A51" s="10">
        <v>104</v>
      </c>
      <c r="B51" s="10">
        <f t="shared" si="3"/>
        <v>105</v>
      </c>
      <c r="C51" s="2">
        <v>26.472999999999999</v>
      </c>
      <c r="D51" s="13"/>
      <c r="E51" s="13"/>
      <c r="F51" s="13"/>
      <c r="G51" s="13"/>
      <c r="H51" s="13"/>
      <c r="I51" s="1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x14ac:dyDescent="0.3">
      <c r="A52" s="10">
        <v>106</v>
      </c>
      <c r="B52" s="10">
        <f t="shared" si="3"/>
        <v>107</v>
      </c>
      <c r="C52" s="2">
        <v>29.811</v>
      </c>
      <c r="D52" s="13"/>
      <c r="E52" s="13"/>
      <c r="F52" s="13"/>
      <c r="G52" s="13"/>
      <c r="H52" s="13"/>
      <c r="I52" s="1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3">
      <c r="A53" s="10">
        <v>107</v>
      </c>
      <c r="B53" s="10">
        <f t="shared" si="3"/>
        <v>108</v>
      </c>
      <c r="C53" s="2">
        <v>29.609000000000002</v>
      </c>
      <c r="D53" s="13"/>
      <c r="E53" s="13"/>
      <c r="F53" s="13"/>
      <c r="G53" s="13"/>
      <c r="H53" s="13"/>
      <c r="I53" s="1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x14ac:dyDescent="0.3">
      <c r="A54" s="10">
        <v>108</v>
      </c>
      <c r="B54" s="10">
        <f t="shared" si="3"/>
        <v>109</v>
      </c>
      <c r="C54" s="2">
        <v>29.795999999999999</v>
      </c>
      <c r="D54" s="13"/>
      <c r="E54" s="13"/>
      <c r="F54" s="13"/>
      <c r="G54" s="13"/>
      <c r="H54" s="13"/>
      <c r="I54" s="1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x14ac:dyDescent="0.3">
      <c r="A55" s="10">
        <v>113</v>
      </c>
      <c r="B55" s="10">
        <f t="shared" si="3"/>
        <v>114</v>
      </c>
      <c r="C55" s="2">
        <v>27.172999999999998</v>
      </c>
      <c r="D55" s="13"/>
      <c r="E55" s="13"/>
      <c r="F55" s="13"/>
      <c r="G55" s="13"/>
      <c r="H55" s="13"/>
      <c r="I55" s="1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x14ac:dyDescent="0.3">
      <c r="A56" s="10">
        <v>114</v>
      </c>
      <c r="B56" s="10">
        <f t="shared" si="3"/>
        <v>115</v>
      </c>
      <c r="C56" s="2">
        <v>27.395</v>
      </c>
      <c r="D56" s="13"/>
      <c r="E56" s="13"/>
      <c r="F56" s="13"/>
      <c r="G56" s="13"/>
      <c r="H56" s="13"/>
      <c r="I56" s="1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3">
      <c r="A57" s="10">
        <v>115</v>
      </c>
      <c r="B57" s="10">
        <f t="shared" si="3"/>
        <v>116</v>
      </c>
      <c r="C57" s="2">
        <v>27.382999999999999</v>
      </c>
      <c r="D57" s="13"/>
      <c r="E57" s="13"/>
      <c r="F57" s="13"/>
      <c r="G57" s="13"/>
      <c r="H57" s="13"/>
      <c r="I57" s="1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14" t="s">
        <v>34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x14ac:dyDescent="0.3">
      <c r="A61" s="9" t="s">
        <v>9</v>
      </c>
      <c r="B61" s="9"/>
      <c r="C61" s="17">
        <v>1</v>
      </c>
      <c r="D61" s="17">
        <v>4</v>
      </c>
      <c r="E61" s="17">
        <v>7</v>
      </c>
      <c r="F61" s="17">
        <v>14</v>
      </c>
      <c r="G61" s="17">
        <v>15</v>
      </c>
      <c r="H61" s="17">
        <v>17</v>
      </c>
      <c r="I61" s="17">
        <v>18</v>
      </c>
      <c r="J61" s="17">
        <v>19</v>
      </c>
      <c r="K61" s="17">
        <v>21</v>
      </c>
      <c r="L61" s="17">
        <v>22</v>
      </c>
      <c r="M61" s="17">
        <v>23</v>
      </c>
      <c r="N61" s="17">
        <v>27</v>
      </c>
      <c r="O61" s="17">
        <v>29</v>
      </c>
      <c r="P61" s="17">
        <v>31</v>
      </c>
      <c r="Q61" s="17">
        <v>32</v>
      </c>
      <c r="R61" s="17">
        <v>33</v>
      </c>
      <c r="S61" s="17">
        <v>38</v>
      </c>
      <c r="T61" s="17">
        <v>39</v>
      </c>
      <c r="U61" s="17">
        <v>40</v>
      </c>
      <c r="V61" s="17">
        <v>44</v>
      </c>
      <c r="W61" s="17">
        <v>46</v>
      </c>
      <c r="X61" s="17">
        <v>48</v>
      </c>
      <c r="Y61" s="17">
        <v>49</v>
      </c>
      <c r="Z61" s="17">
        <v>50</v>
      </c>
      <c r="AA61" s="17">
        <v>55</v>
      </c>
      <c r="AB61" s="17">
        <v>56</v>
      </c>
      <c r="AC61" s="17">
        <v>57</v>
      </c>
    </row>
    <row r="62" spans="1:29" x14ac:dyDescent="0.3">
      <c r="A62" s="9"/>
      <c r="B62" s="9" t="s">
        <v>10</v>
      </c>
      <c r="C62" s="17">
        <f>C61+1</f>
        <v>2</v>
      </c>
      <c r="D62" s="17">
        <f t="shared" ref="D62:V62" si="8">D61+1</f>
        <v>5</v>
      </c>
      <c r="E62" s="17">
        <f t="shared" si="8"/>
        <v>8</v>
      </c>
      <c r="F62" s="17">
        <f t="shared" si="8"/>
        <v>15</v>
      </c>
      <c r="G62" s="17">
        <f t="shared" si="8"/>
        <v>16</v>
      </c>
      <c r="H62" s="17">
        <f t="shared" si="8"/>
        <v>18</v>
      </c>
      <c r="I62" s="17">
        <f t="shared" si="8"/>
        <v>19</v>
      </c>
      <c r="J62" s="17">
        <f t="shared" si="8"/>
        <v>20</v>
      </c>
      <c r="K62" s="17">
        <f t="shared" si="8"/>
        <v>22</v>
      </c>
      <c r="L62" s="17">
        <f t="shared" si="8"/>
        <v>23</v>
      </c>
      <c r="M62" s="17">
        <f t="shared" si="8"/>
        <v>24</v>
      </c>
      <c r="N62" s="17">
        <f t="shared" si="8"/>
        <v>28</v>
      </c>
      <c r="O62" s="17">
        <f t="shared" si="8"/>
        <v>30</v>
      </c>
      <c r="P62" s="17">
        <f t="shared" si="8"/>
        <v>32</v>
      </c>
      <c r="Q62" s="17">
        <f t="shared" si="8"/>
        <v>33</v>
      </c>
      <c r="R62" s="17">
        <f t="shared" si="8"/>
        <v>34</v>
      </c>
      <c r="S62" s="17">
        <f t="shared" si="8"/>
        <v>39</v>
      </c>
      <c r="T62" s="17">
        <f t="shared" si="8"/>
        <v>40</v>
      </c>
      <c r="U62" s="17">
        <f t="shared" si="8"/>
        <v>41</v>
      </c>
      <c r="V62" s="17">
        <f t="shared" si="8"/>
        <v>45</v>
      </c>
      <c r="W62" s="17">
        <f>W61+1</f>
        <v>47</v>
      </c>
      <c r="X62" s="17">
        <f t="shared" ref="X62:AC62" si="9">X61+1</f>
        <v>49</v>
      </c>
      <c r="Y62" s="17">
        <f t="shared" si="9"/>
        <v>50</v>
      </c>
      <c r="Z62" s="17">
        <f t="shared" si="9"/>
        <v>51</v>
      </c>
      <c r="AA62" s="17">
        <f t="shared" si="9"/>
        <v>56</v>
      </c>
      <c r="AB62" s="17">
        <f t="shared" si="9"/>
        <v>57</v>
      </c>
      <c r="AC62" s="17">
        <f t="shared" si="9"/>
        <v>58</v>
      </c>
    </row>
    <row r="63" spans="1:29" x14ac:dyDescent="0.3">
      <c r="A63" s="18">
        <v>1</v>
      </c>
      <c r="B63" s="18">
        <f>A63+1</f>
        <v>2</v>
      </c>
      <c r="C63" s="18">
        <v>0</v>
      </c>
      <c r="D63" s="18">
        <v>0.96399999999999997</v>
      </c>
      <c r="E63" s="18">
        <v>1.0329999999999999</v>
      </c>
      <c r="F63" s="18">
        <v>-1.0999999999999999E-2</v>
      </c>
      <c r="G63" s="18">
        <v>0</v>
      </c>
      <c r="H63" s="18">
        <v>0</v>
      </c>
      <c r="I63" s="18">
        <v>1.2E-2</v>
      </c>
      <c r="J63" s="18">
        <v>0</v>
      </c>
      <c r="K63" s="18">
        <v>0</v>
      </c>
      <c r="L63" s="18">
        <v>0</v>
      </c>
      <c r="M63" s="18">
        <v>0</v>
      </c>
      <c r="N63" s="18">
        <v>5.8999999999999997E-2</v>
      </c>
      <c r="O63" s="18">
        <v>-1E-3</v>
      </c>
      <c r="P63" s="18">
        <v>2E-3</v>
      </c>
      <c r="Q63" s="18">
        <v>4.0000000000000001E-3</v>
      </c>
      <c r="R63" s="18">
        <v>-2E-3</v>
      </c>
      <c r="S63" s="18">
        <v>0</v>
      </c>
      <c r="T63" s="18">
        <v>0</v>
      </c>
      <c r="U63" s="18">
        <v>0</v>
      </c>
      <c r="V63" s="18">
        <v>5.1999999999999998E-2</v>
      </c>
      <c r="W63" s="18">
        <v>-8.9999999999999993E-3</v>
      </c>
      <c r="X63" s="18">
        <v>1E-3</v>
      </c>
      <c r="Y63" s="18">
        <v>3.0000000000000001E-3</v>
      </c>
      <c r="Z63" s="18">
        <v>6.0000000000000001E-3</v>
      </c>
      <c r="AA63" s="18">
        <v>1E-3</v>
      </c>
      <c r="AB63" s="18">
        <v>1E-3</v>
      </c>
      <c r="AC63" s="18">
        <v>0</v>
      </c>
    </row>
    <row r="64" spans="1:29" x14ac:dyDescent="0.3">
      <c r="A64" s="18">
        <v>4</v>
      </c>
      <c r="B64" s="18">
        <f t="shared" ref="B64:B89" si="10">A64+1</f>
        <v>5</v>
      </c>
      <c r="C64" s="28">
        <v>0.96399999999999997</v>
      </c>
      <c r="D64" s="18">
        <v>0</v>
      </c>
      <c r="E64" s="18">
        <v>0.53300000000000003</v>
      </c>
      <c r="F64" s="18">
        <v>-1.4E-2</v>
      </c>
      <c r="G64" s="18">
        <v>1.0999999999999999E-2</v>
      </c>
      <c r="H64" s="18">
        <v>-8.2000000000000003E-2</v>
      </c>
      <c r="I64" s="18">
        <v>1.2E-2</v>
      </c>
      <c r="J64" s="18">
        <v>7.0000000000000001E-3</v>
      </c>
      <c r="K64" s="18">
        <v>8.9999999999999993E-3</v>
      </c>
      <c r="L64" s="18">
        <v>-0.02</v>
      </c>
      <c r="M64" s="18">
        <v>6.0000000000000001E-3</v>
      </c>
      <c r="N64" s="18">
        <v>-0.33100000000000002</v>
      </c>
      <c r="O64" s="18">
        <v>9.8000000000000004E-2</v>
      </c>
      <c r="P64" s="18">
        <v>-1E-3</v>
      </c>
      <c r="Q64" s="18">
        <v>1E-3</v>
      </c>
      <c r="R64" s="18">
        <v>-8.9999999999999993E-3</v>
      </c>
      <c r="S64" s="18">
        <v>0</v>
      </c>
      <c r="T64" s="18">
        <v>0</v>
      </c>
      <c r="U64" s="18">
        <v>0</v>
      </c>
      <c r="V64" s="18">
        <v>2.3E-2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</row>
    <row r="65" spans="1:29" x14ac:dyDescent="0.3">
      <c r="A65" s="18">
        <v>7</v>
      </c>
      <c r="B65" s="18">
        <f t="shared" si="10"/>
        <v>8</v>
      </c>
      <c r="C65" s="28">
        <v>1.0329999999999999</v>
      </c>
      <c r="D65" s="30">
        <v>0.53300000000000003</v>
      </c>
      <c r="E65" s="18">
        <v>0</v>
      </c>
      <c r="F65" s="18">
        <v>0</v>
      </c>
      <c r="G65" s="18">
        <v>-5.0000000000000001E-3</v>
      </c>
      <c r="H65" s="18">
        <v>-8.5999999999999993E-2</v>
      </c>
      <c r="I65" s="18">
        <v>1.6E-2</v>
      </c>
      <c r="J65" s="18">
        <v>7.0000000000000001E-3</v>
      </c>
      <c r="K65" s="18">
        <v>1.2E-2</v>
      </c>
      <c r="L65" s="18">
        <v>-1.6E-2</v>
      </c>
      <c r="M65" s="18">
        <v>1E-3</v>
      </c>
      <c r="N65" s="18">
        <v>2.7E-2</v>
      </c>
      <c r="O65" s="18">
        <v>7.0000000000000001E-3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-0.36399999999999999</v>
      </c>
      <c r="W65" s="18">
        <v>0.08</v>
      </c>
      <c r="X65" s="18">
        <v>-5.0000000000000001E-3</v>
      </c>
      <c r="Y65" s="18">
        <v>0</v>
      </c>
      <c r="Z65" s="18">
        <v>1E-3</v>
      </c>
      <c r="AA65" s="18">
        <v>1E-3</v>
      </c>
      <c r="AB65" s="18">
        <v>0</v>
      </c>
      <c r="AC65" s="18">
        <v>0</v>
      </c>
    </row>
    <row r="66" spans="1:29" x14ac:dyDescent="0.3">
      <c r="A66" s="18">
        <v>14</v>
      </c>
      <c r="B66" s="18">
        <f t="shared" si="10"/>
        <v>15</v>
      </c>
      <c r="C66" s="18">
        <v>-1.0999999999999999E-2</v>
      </c>
      <c r="D66" s="18">
        <v>-1.4E-2</v>
      </c>
      <c r="E66" s="18">
        <v>0</v>
      </c>
      <c r="F66" s="18">
        <v>0</v>
      </c>
      <c r="G66" s="18">
        <v>-8.4990000000000006</v>
      </c>
      <c r="H66" s="18">
        <v>-0.40799999999999997</v>
      </c>
      <c r="I66" s="18">
        <v>-7.6999999999999999E-2</v>
      </c>
      <c r="J66" s="18">
        <v>1.304</v>
      </c>
      <c r="K66" s="18">
        <v>-0.38400000000000001</v>
      </c>
      <c r="L66" s="18">
        <v>-0.26</v>
      </c>
      <c r="M66" s="18">
        <v>0.30599999999999999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</row>
    <row r="67" spans="1:29" x14ac:dyDescent="0.3">
      <c r="A67" s="18">
        <v>15</v>
      </c>
      <c r="B67" s="18">
        <f t="shared" si="10"/>
        <v>16</v>
      </c>
      <c r="C67" s="18">
        <v>0</v>
      </c>
      <c r="D67" s="18">
        <v>1.0999999999999999E-2</v>
      </c>
      <c r="E67" s="18">
        <v>-5.0000000000000001E-3</v>
      </c>
      <c r="F67" s="21">
        <v>-8.4990000000000006</v>
      </c>
      <c r="G67" s="18">
        <v>0</v>
      </c>
      <c r="H67" s="18">
        <v>-0.30199999999999999</v>
      </c>
      <c r="I67" s="18">
        <v>-0.32300000000000001</v>
      </c>
      <c r="J67" s="18">
        <v>0.46400000000000002</v>
      </c>
      <c r="K67" s="18">
        <v>8.3000000000000004E-2</v>
      </c>
      <c r="L67" s="18">
        <v>-0.23300000000000001</v>
      </c>
      <c r="M67" s="18">
        <v>4.5999999999999999E-2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</row>
    <row r="68" spans="1:29" x14ac:dyDescent="0.3">
      <c r="A68" s="18">
        <v>17</v>
      </c>
      <c r="B68" s="18">
        <f t="shared" si="10"/>
        <v>18</v>
      </c>
      <c r="C68" s="18">
        <v>0</v>
      </c>
      <c r="D68" s="18">
        <v>-8.2000000000000003E-2</v>
      </c>
      <c r="E68" s="18">
        <v>-8.5999999999999993E-2</v>
      </c>
      <c r="F68" s="34">
        <v>-0.40799999999999997</v>
      </c>
      <c r="G68" s="34">
        <v>-0.30199999999999999</v>
      </c>
      <c r="H68" s="18">
        <v>0</v>
      </c>
      <c r="I68" s="18">
        <v>-12.443</v>
      </c>
      <c r="J68" s="18">
        <v>-13.401</v>
      </c>
      <c r="K68" s="18">
        <v>4.2999999999999997E-2</v>
      </c>
      <c r="L68" s="18">
        <v>-0.154</v>
      </c>
      <c r="M68" s="18">
        <v>-0.214</v>
      </c>
      <c r="N68" s="18">
        <v>1E-3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</row>
    <row r="69" spans="1:29" x14ac:dyDescent="0.3">
      <c r="A69" s="18">
        <v>18</v>
      </c>
      <c r="B69" s="18">
        <f t="shared" si="10"/>
        <v>19</v>
      </c>
      <c r="C69" s="18">
        <v>1.2E-2</v>
      </c>
      <c r="D69" s="18">
        <v>1.2E-2</v>
      </c>
      <c r="E69" s="18">
        <v>1.6E-2</v>
      </c>
      <c r="F69" s="34">
        <v>-7.6999999999999999E-2</v>
      </c>
      <c r="G69" s="34">
        <v>-0.32300000000000001</v>
      </c>
      <c r="H69" s="23">
        <v>-12.443</v>
      </c>
      <c r="I69" s="18">
        <v>0</v>
      </c>
      <c r="J69" s="18">
        <v>-12.49</v>
      </c>
      <c r="K69" s="18">
        <v>3.1859999999999999</v>
      </c>
      <c r="L69" s="18">
        <v>-6.7000000000000004E-2</v>
      </c>
      <c r="M69" s="18">
        <v>-8.5000000000000006E-2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</row>
    <row r="70" spans="1:29" x14ac:dyDescent="0.3">
      <c r="A70" s="18">
        <v>19</v>
      </c>
      <c r="B70" s="18">
        <f t="shared" si="10"/>
        <v>20</v>
      </c>
      <c r="C70" s="18">
        <v>0</v>
      </c>
      <c r="D70" s="18">
        <v>7.0000000000000001E-3</v>
      </c>
      <c r="E70" s="18">
        <v>7.0000000000000001E-3</v>
      </c>
      <c r="F70" s="34">
        <v>1.304</v>
      </c>
      <c r="G70" s="34">
        <v>0.46400000000000002</v>
      </c>
      <c r="H70" s="23">
        <v>-13.401</v>
      </c>
      <c r="I70" s="23">
        <v>-12.49</v>
      </c>
      <c r="J70" s="18">
        <v>0</v>
      </c>
      <c r="K70" s="18">
        <v>-0.17</v>
      </c>
      <c r="L70" s="18">
        <v>-0.20599999999999999</v>
      </c>
      <c r="M70" s="18">
        <v>-0.19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</row>
    <row r="71" spans="1:29" x14ac:dyDescent="0.3">
      <c r="A71" s="18">
        <v>21</v>
      </c>
      <c r="B71" s="18">
        <f t="shared" si="10"/>
        <v>22</v>
      </c>
      <c r="C71" s="18">
        <v>0</v>
      </c>
      <c r="D71" s="18">
        <v>8.9999999999999993E-3</v>
      </c>
      <c r="E71" s="18">
        <v>1.2E-2</v>
      </c>
      <c r="F71" s="34">
        <v>-0.38400000000000001</v>
      </c>
      <c r="G71" s="34">
        <v>8.3000000000000004E-2</v>
      </c>
      <c r="H71" s="34">
        <v>4.2999999999999997E-2</v>
      </c>
      <c r="I71" s="34">
        <v>3.1859999999999999</v>
      </c>
      <c r="J71" s="34">
        <v>-0.17</v>
      </c>
      <c r="K71" s="18">
        <v>0</v>
      </c>
      <c r="L71" s="18">
        <v>-13.292999999999999</v>
      </c>
      <c r="M71" s="18">
        <v>-12.179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</row>
    <row r="72" spans="1:29" x14ac:dyDescent="0.3">
      <c r="A72" s="18">
        <v>22</v>
      </c>
      <c r="B72" s="18">
        <f t="shared" si="10"/>
        <v>23</v>
      </c>
      <c r="C72" s="18">
        <v>0</v>
      </c>
      <c r="D72" s="18">
        <v>-0.02</v>
      </c>
      <c r="E72" s="18">
        <v>-1.6E-2</v>
      </c>
      <c r="F72" s="34">
        <v>-0.26</v>
      </c>
      <c r="G72" s="34">
        <v>-0.23300000000000001</v>
      </c>
      <c r="H72" s="34">
        <v>-0.154</v>
      </c>
      <c r="I72" s="34">
        <v>-6.7000000000000004E-2</v>
      </c>
      <c r="J72" s="34">
        <v>-0.20599999999999999</v>
      </c>
      <c r="K72" s="23">
        <v>-13.292999999999999</v>
      </c>
      <c r="L72" s="18">
        <v>0</v>
      </c>
      <c r="M72" s="18">
        <v>-13.717000000000001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</row>
    <row r="73" spans="1:29" x14ac:dyDescent="0.3">
      <c r="A73" s="18">
        <v>23</v>
      </c>
      <c r="B73" s="18">
        <f t="shared" si="10"/>
        <v>24</v>
      </c>
      <c r="C73" s="18">
        <v>0</v>
      </c>
      <c r="D73" s="18">
        <v>6.0000000000000001E-3</v>
      </c>
      <c r="E73" s="18">
        <v>1E-3</v>
      </c>
      <c r="F73" s="34">
        <v>0.30599999999999999</v>
      </c>
      <c r="G73" s="34">
        <v>4.5999999999999999E-2</v>
      </c>
      <c r="H73" s="34">
        <v>-0.214</v>
      </c>
      <c r="I73" s="34">
        <v>-8.5000000000000006E-2</v>
      </c>
      <c r="J73" s="34">
        <v>-0.19</v>
      </c>
      <c r="K73" s="23">
        <v>-12.179</v>
      </c>
      <c r="L73" s="23">
        <v>-13.717000000000001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</row>
    <row r="74" spans="1:29" x14ac:dyDescent="0.3">
      <c r="A74" s="18">
        <v>27</v>
      </c>
      <c r="B74" s="18">
        <f t="shared" si="10"/>
        <v>28</v>
      </c>
      <c r="C74" s="18">
        <v>5.8999999999999997E-2</v>
      </c>
      <c r="D74" s="18">
        <v>-0.33100000000000002</v>
      </c>
      <c r="E74" s="18">
        <v>2.7E-2</v>
      </c>
      <c r="F74" s="18">
        <v>0</v>
      </c>
      <c r="G74" s="18">
        <v>0</v>
      </c>
      <c r="H74" s="18">
        <v>1E-3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10.342000000000001</v>
      </c>
      <c r="P74" s="18">
        <v>-0.12</v>
      </c>
      <c r="Q74" s="18">
        <v>-0.14699999999999999</v>
      </c>
      <c r="R74" s="18">
        <v>-0.39400000000000002</v>
      </c>
      <c r="S74" s="18">
        <v>-8.0000000000000002E-3</v>
      </c>
      <c r="T74" s="18">
        <v>-1.0999999999999999E-2</v>
      </c>
      <c r="U74" s="18">
        <v>3.0000000000000001E-3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</row>
    <row r="75" spans="1:29" x14ac:dyDescent="0.3">
      <c r="A75" s="18">
        <v>29</v>
      </c>
      <c r="B75" s="18">
        <f t="shared" si="10"/>
        <v>30</v>
      </c>
      <c r="C75" s="18">
        <v>-1E-3</v>
      </c>
      <c r="D75" s="18">
        <v>9.8000000000000004E-2</v>
      </c>
      <c r="E75" s="18">
        <v>7.0000000000000001E-3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27">
        <v>10.342000000000001</v>
      </c>
      <c r="O75" s="18">
        <v>0</v>
      </c>
      <c r="P75" s="18">
        <v>13.076000000000001</v>
      </c>
      <c r="Q75" s="18">
        <v>5.3609999999999998</v>
      </c>
      <c r="R75" s="18">
        <v>2.6840000000000002</v>
      </c>
      <c r="S75" s="18">
        <v>0.59599999999999997</v>
      </c>
      <c r="T75" s="18">
        <v>0.57799999999999996</v>
      </c>
      <c r="U75" s="18">
        <v>4.2000000000000003E-2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</row>
    <row r="76" spans="1:29" x14ac:dyDescent="0.3">
      <c r="A76" s="18">
        <v>31</v>
      </c>
      <c r="B76" s="18">
        <f t="shared" si="10"/>
        <v>32</v>
      </c>
      <c r="C76" s="18">
        <v>2E-3</v>
      </c>
      <c r="D76" s="18">
        <v>-1E-3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36">
        <v>-0.12</v>
      </c>
      <c r="O76" s="24">
        <v>13.076000000000001</v>
      </c>
      <c r="P76" s="18">
        <v>0</v>
      </c>
      <c r="Q76" s="18">
        <v>-12.459</v>
      </c>
      <c r="R76" s="18">
        <v>-13.004</v>
      </c>
      <c r="S76" s="18">
        <v>8.9999999999999993E-3</v>
      </c>
      <c r="T76" s="18">
        <v>-5.0000000000000001E-3</v>
      </c>
      <c r="U76" s="18">
        <v>-6.0000000000000001E-3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</row>
    <row r="77" spans="1:29" x14ac:dyDescent="0.3">
      <c r="A77" s="18">
        <v>32</v>
      </c>
      <c r="B77" s="18">
        <f t="shared" si="10"/>
        <v>33</v>
      </c>
      <c r="C77" s="18">
        <v>4.0000000000000001E-3</v>
      </c>
      <c r="D77" s="18">
        <v>1E-3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36">
        <v>-0.14699999999999999</v>
      </c>
      <c r="O77" s="24">
        <v>5.3609999999999998</v>
      </c>
      <c r="P77" s="23">
        <v>-12.459</v>
      </c>
      <c r="Q77" s="18">
        <v>0</v>
      </c>
      <c r="R77" s="18">
        <v>-13.492000000000001</v>
      </c>
      <c r="S77" s="18">
        <v>-6.9000000000000006E-2</v>
      </c>
      <c r="T77" s="18">
        <v>-7.1999999999999995E-2</v>
      </c>
      <c r="U77" s="18">
        <v>4.5999999999999999E-2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</row>
    <row r="78" spans="1:29" x14ac:dyDescent="0.3">
      <c r="A78" s="18">
        <v>33</v>
      </c>
      <c r="B78" s="18">
        <f t="shared" si="10"/>
        <v>34</v>
      </c>
      <c r="C78" s="18">
        <v>-2E-3</v>
      </c>
      <c r="D78" s="18">
        <v>-8.9999999999999993E-3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36">
        <v>-0.39400000000000002</v>
      </c>
      <c r="O78" s="24">
        <v>2.6840000000000002</v>
      </c>
      <c r="P78" s="23">
        <v>-13.004</v>
      </c>
      <c r="Q78" s="23">
        <v>-13.492000000000001</v>
      </c>
      <c r="R78" s="18">
        <v>0</v>
      </c>
      <c r="S78" s="18">
        <v>-4.0000000000000001E-3</v>
      </c>
      <c r="T78" s="18">
        <v>-1.2E-2</v>
      </c>
      <c r="U78" s="18">
        <v>1.4E-2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</row>
    <row r="79" spans="1:29" x14ac:dyDescent="0.3">
      <c r="A79" s="18">
        <v>38</v>
      </c>
      <c r="B79" s="18">
        <f t="shared" si="10"/>
        <v>39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-8.0000000000000002E-3</v>
      </c>
      <c r="O79" s="18">
        <v>0.59599999999999997</v>
      </c>
      <c r="P79" s="18">
        <v>8.9999999999999993E-3</v>
      </c>
      <c r="Q79" s="18">
        <v>-6.9000000000000006E-2</v>
      </c>
      <c r="R79" s="18">
        <v>-4.0000000000000001E-3</v>
      </c>
      <c r="S79" s="18">
        <v>0</v>
      </c>
      <c r="T79" s="18">
        <v>-10.407999999999999</v>
      </c>
      <c r="U79" s="18">
        <v>-10.348000000000001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</row>
    <row r="80" spans="1:29" x14ac:dyDescent="0.3">
      <c r="A80" s="18">
        <v>39</v>
      </c>
      <c r="B80" s="18">
        <f t="shared" si="10"/>
        <v>40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-1.0999999999999999E-2</v>
      </c>
      <c r="O80" s="18">
        <v>0.57799999999999996</v>
      </c>
      <c r="P80" s="18">
        <v>-5.0000000000000001E-3</v>
      </c>
      <c r="Q80" s="18">
        <v>-7.1999999999999995E-2</v>
      </c>
      <c r="R80" s="18">
        <v>-1.2E-2</v>
      </c>
      <c r="S80" s="23">
        <v>-10.407999999999999</v>
      </c>
      <c r="T80" s="18">
        <v>0</v>
      </c>
      <c r="U80" s="18">
        <v>-10.596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</row>
    <row r="81" spans="1:29" x14ac:dyDescent="0.3">
      <c r="A81" s="18">
        <v>40</v>
      </c>
      <c r="B81" s="18">
        <f t="shared" si="10"/>
        <v>41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3.0000000000000001E-3</v>
      </c>
      <c r="O81" s="18">
        <v>4.2000000000000003E-2</v>
      </c>
      <c r="P81" s="18">
        <v>-6.0000000000000001E-3</v>
      </c>
      <c r="Q81" s="18">
        <v>4.5999999999999999E-2</v>
      </c>
      <c r="R81" s="18">
        <v>1.4E-2</v>
      </c>
      <c r="S81" s="23">
        <v>-10.348000000000001</v>
      </c>
      <c r="T81" s="23">
        <v>-10.596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</row>
    <row r="82" spans="1:29" x14ac:dyDescent="0.3">
      <c r="A82" s="18">
        <v>44</v>
      </c>
      <c r="B82" s="18">
        <f t="shared" si="10"/>
        <v>45</v>
      </c>
      <c r="C82" s="18">
        <v>5.1999999999999998E-2</v>
      </c>
      <c r="D82" s="18">
        <v>2.3E-2</v>
      </c>
      <c r="E82" s="18">
        <v>-0.36399999999999999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10.698</v>
      </c>
      <c r="X82" s="18">
        <v>-0.42599999999999999</v>
      </c>
      <c r="Y82" s="18">
        <v>-0.114</v>
      </c>
      <c r="Z82" s="18">
        <v>-0.17</v>
      </c>
      <c r="AA82" s="18">
        <v>-3.0000000000000001E-3</v>
      </c>
      <c r="AB82" s="18">
        <v>-8.0000000000000002E-3</v>
      </c>
      <c r="AC82" s="18">
        <v>-5.0000000000000001E-3</v>
      </c>
    </row>
    <row r="83" spans="1:29" x14ac:dyDescent="0.3">
      <c r="A83" s="18">
        <v>46</v>
      </c>
      <c r="B83" s="18">
        <f t="shared" si="10"/>
        <v>47</v>
      </c>
      <c r="C83" s="18">
        <v>-8.9999999999999993E-3</v>
      </c>
      <c r="D83" s="18">
        <v>0</v>
      </c>
      <c r="E83" s="18">
        <v>0.08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27">
        <v>10.698</v>
      </c>
      <c r="W83" s="18">
        <v>0</v>
      </c>
      <c r="X83" s="18">
        <v>2.8719999999999999</v>
      </c>
      <c r="Y83" s="18">
        <v>13.622</v>
      </c>
      <c r="Z83" s="18">
        <v>4.9939999999999998</v>
      </c>
      <c r="AA83" s="18">
        <v>9.8000000000000004E-2</v>
      </c>
      <c r="AB83" s="18">
        <v>9.2999999999999999E-2</v>
      </c>
      <c r="AC83" s="18">
        <v>2.8000000000000001E-2</v>
      </c>
    </row>
    <row r="84" spans="1:29" x14ac:dyDescent="0.3">
      <c r="A84" s="18">
        <v>48</v>
      </c>
      <c r="B84" s="18">
        <f t="shared" si="10"/>
        <v>49</v>
      </c>
      <c r="C84" s="18">
        <v>1E-3</v>
      </c>
      <c r="D84" s="18">
        <v>0</v>
      </c>
      <c r="E84" s="18">
        <v>-5.0000000000000001E-3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36">
        <v>-0.42599999999999999</v>
      </c>
      <c r="W84" s="24">
        <v>2.8719999999999999</v>
      </c>
      <c r="X84" s="18">
        <v>0</v>
      </c>
      <c r="Y84" s="18">
        <v>-12.824</v>
      </c>
      <c r="Z84" s="18">
        <v>-13.65</v>
      </c>
      <c r="AA84" s="18">
        <v>2.7E-2</v>
      </c>
      <c r="AB84" s="18">
        <v>6.0000000000000001E-3</v>
      </c>
      <c r="AC84" s="18">
        <v>-1E-3</v>
      </c>
    </row>
    <row r="85" spans="1:29" x14ac:dyDescent="0.3">
      <c r="A85" s="18">
        <v>49</v>
      </c>
      <c r="B85" s="18">
        <f t="shared" si="10"/>
        <v>50</v>
      </c>
      <c r="C85" s="18">
        <v>3.0000000000000001E-3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36">
        <v>-0.114</v>
      </c>
      <c r="W85" s="24">
        <v>13.622</v>
      </c>
      <c r="X85" s="23">
        <v>-12.824</v>
      </c>
      <c r="Y85" s="18">
        <v>0</v>
      </c>
      <c r="Z85" s="18">
        <v>-12.629</v>
      </c>
      <c r="AA85" s="18">
        <v>-2.1999999999999999E-2</v>
      </c>
      <c r="AB85" s="18">
        <v>-1.4E-2</v>
      </c>
      <c r="AC85" s="18">
        <v>7.0000000000000001E-3</v>
      </c>
    </row>
    <row r="86" spans="1:29" x14ac:dyDescent="0.3">
      <c r="A86" s="18">
        <v>50</v>
      </c>
      <c r="B86" s="18">
        <f t="shared" si="10"/>
        <v>51</v>
      </c>
      <c r="C86" s="18">
        <v>6.0000000000000001E-3</v>
      </c>
      <c r="D86" s="18">
        <v>0</v>
      </c>
      <c r="E86" s="18">
        <v>1E-3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36">
        <v>-0.17</v>
      </c>
      <c r="W86" s="24">
        <v>4.9939999999999998</v>
      </c>
      <c r="X86" s="23">
        <v>-13.65</v>
      </c>
      <c r="Y86" s="23">
        <v>-12.629</v>
      </c>
      <c r="Z86" s="18">
        <v>0</v>
      </c>
      <c r="AA86" s="18">
        <v>0.09</v>
      </c>
      <c r="AB86" s="18">
        <v>1.0999999999999999E-2</v>
      </c>
      <c r="AC86" s="18">
        <v>-6.0000000000000001E-3</v>
      </c>
    </row>
    <row r="87" spans="1:29" x14ac:dyDescent="0.3">
      <c r="A87" s="18">
        <v>55</v>
      </c>
      <c r="B87" s="18">
        <f t="shared" si="10"/>
        <v>56</v>
      </c>
      <c r="C87" s="18">
        <v>1E-3</v>
      </c>
      <c r="D87" s="18">
        <v>0</v>
      </c>
      <c r="E87" s="18">
        <v>1E-3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-3.0000000000000001E-3</v>
      </c>
      <c r="W87" s="18">
        <v>9.8000000000000004E-2</v>
      </c>
      <c r="X87" s="18">
        <v>2.7E-2</v>
      </c>
      <c r="Y87" s="18">
        <v>-2.1999999999999999E-2</v>
      </c>
      <c r="Z87" s="18">
        <v>0.09</v>
      </c>
      <c r="AA87" s="18">
        <v>0</v>
      </c>
      <c r="AB87" s="18">
        <v>-10.888999999999999</v>
      </c>
      <c r="AC87" s="18">
        <v>-10.637</v>
      </c>
    </row>
    <row r="88" spans="1:29" x14ac:dyDescent="0.3">
      <c r="A88" s="18">
        <v>56</v>
      </c>
      <c r="B88" s="18">
        <f t="shared" si="10"/>
        <v>57</v>
      </c>
      <c r="C88" s="18">
        <v>1E-3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-8.0000000000000002E-3</v>
      </c>
      <c r="W88" s="18">
        <v>9.2999999999999999E-2</v>
      </c>
      <c r="X88" s="18">
        <v>6.0000000000000001E-3</v>
      </c>
      <c r="Y88" s="18">
        <v>-1.4E-2</v>
      </c>
      <c r="Z88" s="18">
        <v>1.0999999999999999E-2</v>
      </c>
      <c r="AA88" s="23">
        <v>-10.888999999999999</v>
      </c>
      <c r="AB88" s="18">
        <v>0</v>
      </c>
      <c r="AC88" s="18">
        <v>-10.414999999999999</v>
      </c>
    </row>
    <row r="89" spans="1:29" x14ac:dyDescent="0.3">
      <c r="A89" s="18">
        <v>57</v>
      </c>
      <c r="B89" s="18">
        <f t="shared" si="10"/>
        <v>58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-5.0000000000000001E-3</v>
      </c>
      <c r="W89" s="18">
        <v>2.8000000000000001E-2</v>
      </c>
      <c r="X89" s="18">
        <v>-1E-3</v>
      </c>
      <c r="Y89" s="18">
        <v>7.0000000000000001E-3</v>
      </c>
      <c r="Z89" s="18">
        <v>-6.0000000000000001E-3</v>
      </c>
      <c r="AA89" s="23">
        <v>-10.637</v>
      </c>
      <c r="AB89" s="23">
        <v>-10.414999999999999</v>
      </c>
      <c r="AC89" s="18">
        <v>0</v>
      </c>
    </row>
    <row r="90" spans="1:29" x14ac:dyDescent="0.3">
      <c r="B90" s="12"/>
    </row>
    <row r="91" spans="1:29" x14ac:dyDescent="0.3">
      <c r="A91" s="53" t="s">
        <v>91</v>
      </c>
      <c r="B91" s="4">
        <f>MAX(ABS(MIN(C66:E89,F74:M89,N79:R89,S82:U89,V87:Z89)),MAX(C66:E89,F74:M89,N79:R89,S82:U89,V87:Z89))</f>
        <v>0.59599999999999997</v>
      </c>
    </row>
    <row r="92" spans="1:29" x14ac:dyDescent="0.3">
      <c r="K92" s="15" t="s">
        <v>35</v>
      </c>
    </row>
    <row r="94" spans="1:29" x14ac:dyDescent="0.3">
      <c r="A94" s="1" t="s">
        <v>9</v>
      </c>
      <c r="B94" s="10"/>
      <c r="C94" s="1">
        <v>59</v>
      </c>
      <c r="D94" s="1">
        <v>62</v>
      </c>
      <c r="E94" s="1">
        <v>65</v>
      </c>
      <c r="F94" s="1">
        <v>72</v>
      </c>
      <c r="G94" s="1">
        <v>73</v>
      </c>
      <c r="H94" s="1">
        <v>75</v>
      </c>
      <c r="I94" s="1">
        <v>76</v>
      </c>
      <c r="J94" s="1">
        <v>77</v>
      </c>
      <c r="K94" s="1">
        <v>79</v>
      </c>
      <c r="L94" s="1">
        <v>80</v>
      </c>
      <c r="M94" s="1">
        <v>81</v>
      </c>
      <c r="N94" s="1">
        <v>85</v>
      </c>
      <c r="O94" s="1">
        <v>87</v>
      </c>
      <c r="P94" s="1">
        <v>89</v>
      </c>
      <c r="Q94" s="1">
        <v>90</v>
      </c>
      <c r="R94" s="1">
        <v>91</v>
      </c>
      <c r="S94" s="1">
        <v>96</v>
      </c>
      <c r="T94" s="1">
        <v>97</v>
      </c>
      <c r="U94" s="1">
        <v>98</v>
      </c>
      <c r="V94" s="1">
        <v>102</v>
      </c>
      <c r="W94" s="1">
        <v>104</v>
      </c>
      <c r="X94" s="1">
        <v>106</v>
      </c>
      <c r="Y94" s="1">
        <v>107</v>
      </c>
      <c r="Z94" s="1">
        <v>108</v>
      </c>
      <c r="AA94" s="1">
        <v>113</v>
      </c>
      <c r="AB94" s="1">
        <v>114</v>
      </c>
      <c r="AC94" s="1">
        <v>115</v>
      </c>
    </row>
    <row r="95" spans="1:29" x14ac:dyDescent="0.3">
      <c r="A95" s="1"/>
      <c r="B95" s="10" t="s">
        <v>36</v>
      </c>
      <c r="C95" s="1">
        <f>C94+1</f>
        <v>60</v>
      </c>
      <c r="D95" s="1">
        <f>D94+1</f>
        <v>63</v>
      </c>
      <c r="E95" s="1">
        <f t="shared" ref="E95:AC95" si="11">E94+1</f>
        <v>66</v>
      </c>
      <c r="F95" s="1">
        <f t="shared" si="11"/>
        <v>73</v>
      </c>
      <c r="G95" s="1">
        <f t="shared" si="11"/>
        <v>74</v>
      </c>
      <c r="H95" s="1">
        <f t="shared" si="11"/>
        <v>76</v>
      </c>
      <c r="I95" s="1">
        <f t="shared" si="11"/>
        <v>77</v>
      </c>
      <c r="J95" s="1">
        <f t="shared" si="11"/>
        <v>78</v>
      </c>
      <c r="K95" s="1">
        <f t="shared" si="11"/>
        <v>80</v>
      </c>
      <c r="L95" s="1">
        <f t="shared" si="11"/>
        <v>81</v>
      </c>
      <c r="M95" s="1">
        <f t="shared" si="11"/>
        <v>82</v>
      </c>
      <c r="N95" s="1">
        <f t="shared" si="11"/>
        <v>86</v>
      </c>
      <c r="O95" s="1">
        <f t="shared" si="11"/>
        <v>88</v>
      </c>
      <c r="P95" s="1">
        <f t="shared" si="11"/>
        <v>90</v>
      </c>
      <c r="Q95" s="1">
        <f t="shared" si="11"/>
        <v>91</v>
      </c>
      <c r="R95" s="1">
        <f t="shared" si="11"/>
        <v>92</v>
      </c>
      <c r="S95" s="1">
        <f t="shared" si="11"/>
        <v>97</v>
      </c>
      <c r="T95" s="1">
        <f t="shared" si="11"/>
        <v>98</v>
      </c>
      <c r="U95" s="1">
        <f t="shared" si="11"/>
        <v>99</v>
      </c>
      <c r="V95" s="1">
        <f t="shared" si="11"/>
        <v>103</v>
      </c>
      <c r="W95" s="1">
        <f t="shared" si="11"/>
        <v>105</v>
      </c>
      <c r="X95" s="1">
        <f t="shared" si="11"/>
        <v>107</v>
      </c>
      <c r="Y95" s="1">
        <f t="shared" si="11"/>
        <v>108</v>
      </c>
      <c r="Z95" s="1">
        <f t="shared" si="11"/>
        <v>109</v>
      </c>
      <c r="AA95" s="1">
        <f t="shared" si="11"/>
        <v>114</v>
      </c>
      <c r="AB95" s="1">
        <f t="shared" si="11"/>
        <v>115</v>
      </c>
      <c r="AC95" s="1">
        <f t="shared" si="11"/>
        <v>116</v>
      </c>
    </row>
    <row r="96" spans="1:29" x14ac:dyDescent="0.3">
      <c r="A96" s="1">
        <v>59</v>
      </c>
      <c r="B96" s="10">
        <f t="shared" ref="B96:B122" si="12">A96+1</f>
        <v>60</v>
      </c>
      <c r="C96" s="1">
        <v>0</v>
      </c>
      <c r="D96" s="1">
        <v>0.84499999999999997</v>
      </c>
      <c r="E96" s="1">
        <v>0.97199999999999998</v>
      </c>
      <c r="F96" s="1">
        <v>0</v>
      </c>
      <c r="G96" s="1">
        <v>8.0000000000000002E-3</v>
      </c>
      <c r="H96" s="1">
        <v>0</v>
      </c>
      <c r="I96" s="1">
        <v>0</v>
      </c>
      <c r="J96" s="1">
        <v>0</v>
      </c>
      <c r="K96" s="1">
        <v>0</v>
      </c>
      <c r="L96" s="1">
        <v>1.4E-2</v>
      </c>
      <c r="M96" s="1">
        <v>0</v>
      </c>
      <c r="N96" s="1">
        <v>-0.13400000000000001</v>
      </c>
      <c r="O96" s="1">
        <v>-6.9000000000000006E-2</v>
      </c>
      <c r="P96" s="1">
        <v>2E-3</v>
      </c>
      <c r="Q96" s="1">
        <v>0.01</v>
      </c>
      <c r="R96" s="1">
        <v>0</v>
      </c>
      <c r="S96" s="1">
        <v>0</v>
      </c>
      <c r="T96" s="1">
        <v>0</v>
      </c>
      <c r="U96" s="1">
        <v>0</v>
      </c>
      <c r="V96" s="1">
        <v>5.8000000000000003E-2</v>
      </c>
      <c r="W96" s="1">
        <v>-6.3E-2</v>
      </c>
      <c r="X96" s="1">
        <v>8.9999999999999993E-3</v>
      </c>
      <c r="Y96" s="1">
        <v>-1E-3</v>
      </c>
      <c r="Z96" s="1">
        <v>1E-3</v>
      </c>
      <c r="AA96" s="1">
        <v>0</v>
      </c>
      <c r="AB96" s="1">
        <v>0</v>
      </c>
      <c r="AC96" s="1">
        <v>0</v>
      </c>
    </row>
    <row r="97" spans="1:29" x14ac:dyDescent="0.3">
      <c r="A97" s="1">
        <v>62</v>
      </c>
      <c r="B97" s="10">
        <f t="shared" si="12"/>
        <v>63</v>
      </c>
      <c r="C97" s="29">
        <v>0.84499999999999997</v>
      </c>
      <c r="D97" s="1">
        <v>0</v>
      </c>
      <c r="E97" s="1">
        <v>0.64300000000000002</v>
      </c>
      <c r="F97" s="1">
        <v>-2.8000000000000001E-2</v>
      </c>
      <c r="G97" s="1">
        <v>1.0999999999999999E-2</v>
      </c>
      <c r="H97" s="1">
        <v>1.6E-2</v>
      </c>
      <c r="I97" s="1">
        <v>4.0000000000000001E-3</v>
      </c>
      <c r="J97" s="1">
        <v>-3.5000000000000003E-2</v>
      </c>
      <c r="K97" s="1">
        <v>0.01</v>
      </c>
      <c r="L97" s="1">
        <v>1.7999999999999999E-2</v>
      </c>
      <c r="M97" s="1">
        <v>-7.9000000000000001E-2</v>
      </c>
      <c r="N97" s="1">
        <v>3.3000000000000002E-2</v>
      </c>
      <c r="O97" s="1">
        <v>-8.5000000000000006E-2</v>
      </c>
      <c r="P97" s="1">
        <v>4.0000000000000001E-3</v>
      </c>
      <c r="Q97" s="1">
        <v>1.0999999999999999E-2</v>
      </c>
      <c r="R97" s="1">
        <v>0</v>
      </c>
      <c r="S97" s="1">
        <v>0</v>
      </c>
      <c r="T97" s="1">
        <v>0</v>
      </c>
      <c r="U97" s="1">
        <v>1E-3</v>
      </c>
      <c r="V97" s="1">
        <v>3.4000000000000002E-2</v>
      </c>
      <c r="W97" s="1">
        <v>-4.2000000000000003E-2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</row>
    <row r="98" spans="1:29" x14ac:dyDescent="0.3">
      <c r="A98" s="1">
        <v>65</v>
      </c>
      <c r="B98" s="10">
        <f t="shared" si="12"/>
        <v>66</v>
      </c>
      <c r="C98" s="29">
        <v>0.97199999999999998</v>
      </c>
      <c r="D98" s="31">
        <v>0.64300000000000002</v>
      </c>
      <c r="E98" s="1">
        <v>0</v>
      </c>
      <c r="F98" s="1">
        <v>-2.3E-2</v>
      </c>
      <c r="G98" s="1">
        <v>2E-3</v>
      </c>
      <c r="H98" s="1">
        <v>1.0999999999999999E-2</v>
      </c>
      <c r="I98" s="1">
        <v>7.0000000000000001E-3</v>
      </c>
      <c r="J98" s="1">
        <v>-2.9000000000000001E-2</v>
      </c>
      <c r="K98" s="1">
        <v>8.9999999999999993E-3</v>
      </c>
      <c r="L98" s="1">
        <v>1.4E-2</v>
      </c>
      <c r="M98" s="1">
        <v>-7.2999999999999995E-2</v>
      </c>
      <c r="N98" s="1">
        <v>-1E-3</v>
      </c>
      <c r="O98" s="1">
        <v>-5.8999999999999997E-2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-0.29599999999999999</v>
      </c>
      <c r="W98" s="1">
        <v>-7.0000000000000001E-3</v>
      </c>
      <c r="X98" s="1">
        <v>6.0000000000000001E-3</v>
      </c>
      <c r="Y98" s="1">
        <v>-2E-3</v>
      </c>
      <c r="Z98" s="1">
        <v>0</v>
      </c>
      <c r="AA98" s="1">
        <v>0</v>
      </c>
      <c r="AB98" s="1">
        <v>0</v>
      </c>
      <c r="AC98" s="1">
        <v>1E-3</v>
      </c>
    </row>
    <row r="99" spans="1:29" x14ac:dyDescent="0.3">
      <c r="A99" s="1">
        <v>72</v>
      </c>
      <c r="B99" s="10">
        <f t="shared" si="12"/>
        <v>73</v>
      </c>
      <c r="C99" s="1">
        <v>0</v>
      </c>
      <c r="D99" s="1">
        <v>-2.8000000000000001E-2</v>
      </c>
      <c r="E99" s="1">
        <v>-2.3E-2</v>
      </c>
      <c r="F99" s="1">
        <v>0</v>
      </c>
      <c r="G99" s="1">
        <v>-9.2129999999999992</v>
      </c>
      <c r="H99" s="1">
        <v>4.3999999999999997E-2</v>
      </c>
      <c r="I99" s="1">
        <v>-5.0999999999999997E-2</v>
      </c>
      <c r="J99" s="1">
        <v>-0.22600000000000001</v>
      </c>
      <c r="K99" s="1">
        <v>0.48899999999999999</v>
      </c>
      <c r="L99" s="1">
        <v>-0.3</v>
      </c>
      <c r="M99" s="1">
        <v>-0.29499999999999998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1E-3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</row>
    <row r="100" spans="1:29" x14ac:dyDescent="0.3">
      <c r="A100" s="1">
        <v>73</v>
      </c>
      <c r="B100" s="10">
        <f t="shared" si="12"/>
        <v>74</v>
      </c>
      <c r="C100" s="1">
        <v>8.0000000000000002E-3</v>
      </c>
      <c r="D100" s="1">
        <v>1.0999999999999999E-2</v>
      </c>
      <c r="E100" s="1">
        <v>2E-3</v>
      </c>
      <c r="F100" s="20">
        <v>-9.2129999999999992</v>
      </c>
      <c r="G100" s="1">
        <v>0</v>
      </c>
      <c r="H100" s="1">
        <v>-0.36099999999999999</v>
      </c>
      <c r="I100" s="1">
        <v>0.19600000000000001</v>
      </c>
      <c r="J100" s="1">
        <v>-0.24</v>
      </c>
      <c r="K100" s="1">
        <v>1.5149999999999999</v>
      </c>
      <c r="L100" s="1">
        <v>-8.5999999999999993E-2</v>
      </c>
      <c r="M100" s="1">
        <v>-0.433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</row>
    <row r="101" spans="1:29" x14ac:dyDescent="0.3">
      <c r="A101" s="1">
        <v>75</v>
      </c>
      <c r="B101" s="10">
        <f t="shared" si="12"/>
        <v>76</v>
      </c>
      <c r="C101" s="1">
        <v>0</v>
      </c>
      <c r="D101" s="1">
        <v>1.6E-2</v>
      </c>
      <c r="E101" s="1">
        <v>1.0999999999999999E-2</v>
      </c>
      <c r="F101" s="33">
        <v>4.3999999999999997E-2</v>
      </c>
      <c r="G101" s="33">
        <v>-0.36099999999999999</v>
      </c>
      <c r="H101" s="1">
        <v>0</v>
      </c>
      <c r="I101" s="1">
        <v>-12.863</v>
      </c>
      <c r="J101" s="1">
        <v>-12.79</v>
      </c>
      <c r="K101" s="1">
        <v>-0.21299999999999999</v>
      </c>
      <c r="L101" s="1">
        <v>3.1890000000000001</v>
      </c>
      <c r="M101" s="1">
        <v>0.108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</row>
    <row r="102" spans="1:29" x14ac:dyDescent="0.3">
      <c r="A102" s="1">
        <v>76</v>
      </c>
      <c r="B102" s="10">
        <f t="shared" si="12"/>
        <v>77</v>
      </c>
      <c r="C102" s="1">
        <v>0</v>
      </c>
      <c r="D102" s="1">
        <v>4.0000000000000001E-3</v>
      </c>
      <c r="E102" s="1">
        <v>7.0000000000000001E-3</v>
      </c>
      <c r="F102" s="33">
        <v>-5.0999999999999997E-2</v>
      </c>
      <c r="G102" s="33">
        <v>0.19600000000000001</v>
      </c>
      <c r="H102" s="16">
        <v>-12.863</v>
      </c>
      <c r="I102" s="1">
        <v>0</v>
      </c>
      <c r="J102" s="1">
        <v>-13.452</v>
      </c>
      <c r="K102" s="1">
        <v>-0.19700000000000001</v>
      </c>
      <c r="L102" s="1">
        <v>1.7999999999999999E-2</v>
      </c>
      <c r="M102" s="1">
        <v>-0.222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</row>
    <row r="103" spans="1:29" x14ac:dyDescent="0.3">
      <c r="A103" s="1">
        <v>77</v>
      </c>
      <c r="B103" s="10">
        <f t="shared" si="12"/>
        <v>78</v>
      </c>
      <c r="C103" s="1">
        <v>0</v>
      </c>
      <c r="D103" s="1">
        <v>-3.5000000000000003E-2</v>
      </c>
      <c r="E103" s="1">
        <v>-2.9000000000000001E-2</v>
      </c>
      <c r="F103" s="33">
        <v>-0.22600000000000001</v>
      </c>
      <c r="G103" s="33">
        <v>-0.24</v>
      </c>
      <c r="H103" s="16">
        <v>-12.79</v>
      </c>
      <c r="I103" s="16">
        <v>-13.452</v>
      </c>
      <c r="J103" s="1">
        <v>0</v>
      </c>
      <c r="K103" s="1">
        <v>-0.17499999999999999</v>
      </c>
      <c r="L103" s="1">
        <v>-0.122</v>
      </c>
      <c r="M103" s="1">
        <v>-0.13200000000000001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</row>
    <row r="104" spans="1:29" x14ac:dyDescent="0.3">
      <c r="A104" s="1">
        <v>79</v>
      </c>
      <c r="B104" s="10">
        <f t="shared" si="12"/>
        <v>80</v>
      </c>
      <c r="C104" s="1">
        <v>0</v>
      </c>
      <c r="D104" s="1">
        <v>0.01</v>
      </c>
      <c r="E104" s="1">
        <v>8.9999999999999993E-3</v>
      </c>
      <c r="F104" s="33">
        <v>0.48899999999999999</v>
      </c>
      <c r="G104" s="33">
        <v>1.5149999999999999</v>
      </c>
      <c r="H104" s="33">
        <v>-0.21299999999999999</v>
      </c>
      <c r="I104" s="33">
        <v>-0.19700000000000001</v>
      </c>
      <c r="J104" s="33">
        <v>-0.17499999999999999</v>
      </c>
      <c r="K104" s="1">
        <v>0</v>
      </c>
      <c r="L104" s="1">
        <v>-12.492000000000001</v>
      </c>
      <c r="M104" s="1">
        <v>-13.128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</row>
    <row r="105" spans="1:29" x14ac:dyDescent="0.3">
      <c r="A105" s="1">
        <v>80</v>
      </c>
      <c r="B105" s="10">
        <f t="shared" si="12"/>
        <v>81</v>
      </c>
      <c r="C105" s="1">
        <v>1.4E-2</v>
      </c>
      <c r="D105" s="1">
        <v>1.7999999999999999E-2</v>
      </c>
      <c r="E105" s="1">
        <v>1.4E-2</v>
      </c>
      <c r="F105" s="33">
        <v>-0.3</v>
      </c>
      <c r="G105" s="33">
        <v>-8.5999999999999993E-2</v>
      </c>
      <c r="H105" s="33">
        <v>3.1890000000000001</v>
      </c>
      <c r="I105" s="33">
        <v>1.7999999999999999E-2</v>
      </c>
      <c r="J105" s="33">
        <v>-0.122</v>
      </c>
      <c r="K105" s="16">
        <v>-12.492000000000001</v>
      </c>
      <c r="L105" s="1">
        <v>0</v>
      </c>
      <c r="M105" s="1">
        <v>-12.279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</row>
    <row r="106" spans="1:29" x14ac:dyDescent="0.3">
      <c r="A106" s="1">
        <v>81</v>
      </c>
      <c r="B106" s="10">
        <f t="shared" si="12"/>
        <v>82</v>
      </c>
      <c r="C106" s="1">
        <v>0</v>
      </c>
      <c r="D106" s="1">
        <v>-7.9000000000000001E-2</v>
      </c>
      <c r="E106" s="1">
        <v>-7.2999999999999995E-2</v>
      </c>
      <c r="F106" s="33">
        <v>-0.29499999999999998</v>
      </c>
      <c r="G106" s="33">
        <v>-0.433</v>
      </c>
      <c r="H106" s="33">
        <v>0.108</v>
      </c>
      <c r="I106" s="33">
        <v>-0.222</v>
      </c>
      <c r="J106" s="33">
        <v>-0.13200000000000001</v>
      </c>
      <c r="K106" s="16">
        <v>-13.128</v>
      </c>
      <c r="L106" s="16">
        <v>-12.279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1E-3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</row>
    <row r="107" spans="1:29" x14ac:dyDescent="0.3">
      <c r="A107" s="1">
        <v>85</v>
      </c>
      <c r="B107" s="10">
        <f t="shared" si="12"/>
        <v>86</v>
      </c>
      <c r="C107" s="1">
        <v>-0.13400000000000001</v>
      </c>
      <c r="D107" s="1">
        <v>3.3000000000000002E-2</v>
      </c>
      <c r="E107" s="1">
        <v>-1E-3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5.1749999999999998</v>
      </c>
      <c r="P107" s="1">
        <v>-0.222</v>
      </c>
      <c r="Q107" s="1">
        <v>-0.38300000000000001</v>
      </c>
      <c r="R107" s="1">
        <v>-0.21</v>
      </c>
      <c r="S107" s="1">
        <v>-0.02</v>
      </c>
      <c r="T107" s="1">
        <v>-3.4000000000000002E-2</v>
      </c>
      <c r="U107" s="1">
        <v>-2.5999999999999999E-2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</row>
    <row r="108" spans="1:29" x14ac:dyDescent="0.3">
      <c r="A108" s="1">
        <v>87</v>
      </c>
      <c r="B108" s="10">
        <f t="shared" si="12"/>
        <v>88</v>
      </c>
      <c r="C108" s="1">
        <v>-6.9000000000000006E-2</v>
      </c>
      <c r="D108" s="1">
        <v>-8.5000000000000006E-2</v>
      </c>
      <c r="E108" s="1">
        <v>-5.8999999999999997E-2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26">
        <v>5.1749999999999998</v>
      </c>
      <c r="O108" s="1">
        <v>0</v>
      </c>
      <c r="P108" s="1">
        <v>5.1269999999999998</v>
      </c>
      <c r="Q108" s="1">
        <v>2.7629999999999999</v>
      </c>
      <c r="R108" s="1">
        <v>13.548999999999999</v>
      </c>
      <c r="S108" s="1">
        <v>5.0000000000000001E-3</v>
      </c>
      <c r="T108" s="1">
        <v>0.13900000000000001</v>
      </c>
      <c r="U108" s="1">
        <v>0.106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</row>
    <row r="109" spans="1:29" x14ac:dyDescent="0.3">
      <c r="A109" s="1">
        <v>89</v>
      </c>
      <c r="B109" s="10">
        <f t="shared" si="12"/>
        <v>90</v>
      </c>
      <c r="C109" s="1">
        <v>2E-3</v>
      </c>
      <c r="D109" s="1">
        <v>4.0000000000000001E-3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32">
        <v>-0.222</v>
      </c>
      <c r="O109" s="25">
        <v>5.1269999999999998</v>
      </c>
      <c r="P109" s="1">
        <v>0</v>
      </c>
      <c r="Q109" s="1">
        <v>-14.340999999999999</v>
      </c>
      <c r="R109" s="1">
        <v>-11.5</v>
      </c>
      <c r="S109" s="1">
        <v>-5.0000000000000001E-3</v>
      </c>
      <c r="T109" s="1">
        <v>0.09</v>
      </c>
      <c r="U109" s="1">
        <v>1.6E-2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</row>
    <row r="110" spans="1:29" x14ac:dyDescent="0.3">
      <c r="A110" s="1">
        <v>90</v>
      </c>
      <c r="B110" s="10">
        <f t="shared" si="12"/>
        <v>91</v>
      </c>
      <c r="C110" s="1">
        <v>0.01</v>
      </c>
      <c r="D110" s="1">
        <v>1.0999999999999999E-2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32">
        <v>-0.38300000000000001</v>
      </c>
      <c r="O110" s="25">
        <v>2.7629999999999999</v>
      </c>
      <c r="P110" s="16">
        <v>-14.340999999999999</v>
      </c>
      <c r="Q110" s="1">
        <v>0</v>
      </c>
      <c r="R110" s="1">
        <v>-13.069000000000001</v>
      </c>
      <c r="S110" s="1">
        <v>-1E-3</v>
      </c>
      <c r="T110" s="1">
        <v>2.5999999999999999E-2</v>
      </c>
      <c r="U110" s="1">
        <v>7.0000000000000001E-3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</row>
    <row r="111" spans="1:29" x14ac:dyDescent="0.3">
      <c r="A111" s="1">
        <v>91</v>
      </c>
      <c r="B111" s="10">
        <f t="shared" si="12"/>
        <v>92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32">
        <v>-0.21</v>
      </c>
      <c r="O111" s="25">
        <v>13.548999999999999</v>
      </c>
      <c r="P111" s="16">
        <v>-11.5</v>
      </c>
      <c r="Q111" s="16">
        <v>-13.069000000000001</v>
      </c>
      <c r="R111" s="1">
        <v>0</v>
      </c>
      <c r="S111" s="1">
        <v>4.0000000000000001E-3</v>
      </c>
      <c r="T111" s="1">
        <v>-2.8000000000000001E-2</v>
      </c>
      <c r="U111" s="1">
        <v>-2.1000000000000001E-2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</row>
    <row r="112" spans="1:29" x14ac:dyDescent="0.3">
      <c r="A112" s="1">
        <v>96</v>
      </c>
      <c r="B112" s="10">
        <f t="shared" si="12"/>
        <v>97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-0.02</v>
      </c>
      <c r="O112" s="1">
        <v>5.0000000000000001E-3</v>
      </c>
      <c r="P112" s="1">
        <v>-5.0000000000000001E-3</v>
      </c>
      <c r="Q112" s="1">
        <v>-1E-3</v>
      </c>
      <c r="R112" s="1">
        <v>4.0000000000000001E-3</v>
      </c>
      <c r="S112" s="1">
        <v>0</v>
      </c>
      <c r="T112" s="1">
        <v>-10.587</v>
      </c>
      <c r="U112" s="1">
        <v>-10.679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</row>
    <row r="113" spans="1:29" x14ac:dyDescent="0.3">
      <c r="A113" s="1">
        <v>97</v>
      </c>
      <c r="B113" s="10">
        <f t="shared" si="12"/>
        <v>98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-3.4000000000000002E-2</v>
      </c>
      <c r="O113" s="1">
        <v>0.13900000000000001</v>
      </c>
      <c r="P113" s="1">
        <v>0.09</v>
      </c>
      <c r="Q113" s="1">
        <v>2.5999999999999999E-2</v>
      </c>
      <c r="R113" s="1">
        <v>-2.8000000000000001E-2</v>
      </c>
      <c r="S113" s="16">
        <v>-10.587</v>
      </c>
      <c r="T113" s="1">
        <v>0</v>
      </c>
      <c r="U113" s="1">
        <v>-10.965999999999999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</row>
    <row r="114" spans="1:29" x14ac:dyDescent="0.3">
      <c r="A114" s="1">
        <v>98</v>
      </c>
      <c r="B114" s="10">
        <f t="shared" si="12"/>
        <v>99</v>
      </c>
      <c r="C114" s="1">
        <v>0</v>
      </c>
      <c r="D114" s="1">
        <v>1E-3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-2.5999999999999999E-2</v>
      </c>
      <c r="O114" s="1">
        <v>0.106</v>
      </c>
      <c r="P114" s="1">
        <v>1.6E-2</v>
      </c>
      <c r="Q114" s="1">
        <v>7.0000000000000001E-3</v>
      </c>
      <c r="R114" s="1">
        <v>-2.1000000000000001E-2</v>
      </c>
      <c r="S114" s="16">
        <v>-10.679</v>
      </c>
      <c r="T114" s="16">
        <v>-10.965999999999999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</row>
    <row r="115" spans="1:29" x14ac:dyDescent="0.3">
      <c r="A115" s="1">
        <v>102</v>
      </c>
      <c r="B115" s="10">
        <f t="shared" si="12"/>
        <v>103</v>
      </c>
      <c r="C115" s="1">
        <v>5.8000000000000003E-2</v>
      </c>
      <c r="D115" s="1">
        <v>3.4000000000000002E-2</v>
      </c>
      <c r="E115" s="1">
        <v>-0.29599999999999999</v>
      </c>
      <c r="F115" s="1">
        <v>1E-3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1E-3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7.415</v>
      </c>
      <c r="X115" s="1">
        <v>-0.39600000000000002</v>
      </c>
      <c r="Y115" s="1">
        <v>-0.16300000000000001</v>
      </c>
      <c r="Z115" s="1">
        <v>-0.21099999999999999</v>
      </c>
      <c r="AA115" s="1">
        <v>-1.7000000000000001E-2</v>
      </c>
      <c r="AB115" s="1">
        <v>-1.7999999999999999E-2</v>
      </c>
      <c r="AC115" s="1">
        <v>-1.4999999999999999E-2</v>
      </c>
    </row>
    <row r="116" spans="1:29" x14ac:dyDescent="0.3">
      <c r="A116" s="1">
        <v>104</v>
      </c>
      <c r="B116" s="10">
        <f t="shared" si="12"/>
        <v>105</v>
      </c>
      <c r="C116" s="1">
        <v>-6.3E-2</v>
      </c>
      <c r="D116" s="1">
        <v>-4.2000000000000003E-2</v>
      </c>
      <c r="E116" s="1">
        <v>-7.0000000000000001E-3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26">
        <v>7.415</v>
      </c>
      <c r="W116" s="1">
        <v>0</v>
      </c>
      <c r="X116" s="1">
        <v>3.508</v>
      </c>
      <c r="Y116" s="1">
        <v>13.936</v>
      </c>
      <c r="Z116" s="1">
        <v>4.7409999999999997</v>
      </c>
      <c r="AA116" s="1">
        <v>0.17499999999999999</v>
      </c>
      <c r="AB116" s="1">
        <v>2.1999999999999999E-2</v>
      </c>
      <c r="AC116" s="1">
        <v>0.16700000000000001</v>
      </c>
    </row>
    <row r="117" spans="1:29" x14ac:dyDescent="0.3">
      <c r="A117" s="1">
        <v>106</v>
      </c>
      <c r="B117" s="10">
        <f t="shared" si="12"/>
        <v>107</v>
      </c>
      <c r="C117" s="1">
        <v>8.9999999999999993E-3</v>
      </c>
      <c r="D117" s="1">
        <v>0</v>
      </c>
      <c r="E117" s="1">
        <v>6.0000000000000001E-3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32">
        <v>-0.39600000000000002</v>
      </c>
      <c r="W117" s="25">
        <v>3.508</v>
      </c>
      <c r="X117" s="1">
        <v>0</v>
      </c>
      <c r="Y117" s="1">
        <v>-13.031000000000001</v>
      </c>
      <c r="Z117" s="1">
        <v>-13.901999999999999</v>
      </c>
      <c r="AA117" s="1">
        <v>1.2E-2</v>
      </c>
      <c r="AB117" s="1">
        <v>-1E-3</v>
      </c>
      <c r="AC117" s="1">
        <v>1.7000000000000001E-2</v>
      </c>
    </row>
    <row r="118" spans="1:29" x14ac:dyDescent="0.3">
      <c r="A118" s="1">
        <v>107</v>
      </c>
      <c r="B118" s="10">
        <f t="shared" si="12"/>
        <v>108</v>
      </c>
      <c r="C118" s="1">
        <v>-1E-3</v>
      </c>
      <c r="D118" s="1">
        <v>0</v>
      </c>
      <c r="E118" s="1">
        <v>-2E-3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32">
        <v>-0.16300000000000001</v>
      </c>
      <c r="W118" s="25">
        <v>13.936</v>
      </c>
      <c r="X118" s="16">
        <v>-13.031000000000001</v>
      </c>
      <c r="Y118" s="1">
        <v>0</v>
      </c>
      <c r="Z118" s="1">
        <v>-12.673</v>
      </c>
      <c r="AA118" s="1">
        <v>-2.3E-2</v>
      </c>
      <c r="AB118" s="1">
        <v>0</v>
      </c>
      <c r="AC118" s="1">
        <v>-2.5999999999999999E-2</v>
      </c>
    </row>
    <row r="119" spans="1:29" x14ac:dyDescent="0.3">
      <c r="A119" s="1">
        <v>108</v>
      </c>
      <c r="B119" s="10">
        <f t="shared" si="12"/>
        <v>109</v>
      </c>
      <c r="C119" s="1">
        <v>1E-3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32">
        <v>-0.21099999999999999</v>
      </c>
      <c r="W119" s="25">
        <v>4.7409999999999997</v>
      </c>
      <c r="X119" s="16">
        <v>-13.901999999999999</v>
      </c>
      <c r="Y119" s="16">
        <v>-12.673</v>
      </c>
      <c r="Z119" s="1">
        <v>0</v>
      </c>
      <c r="AA119" s="1">
        <v>3.2000000000000001E-2</v>
      </c>
      <c r="AB119" s="1">
        <v>0</v>
      </c>
      <c r="AC119" s="1">
        <v>9.6000000000000002E-2</v>
      </c>
    </row>
    <row r="120" spans="1:29" x14ac:dyDescent="0.3">
      <c r="A120" s="1">
        <v>113</v>
      </c>
      <c r="B120" s="10">
        <f t="shared" si="12"/>
        <v>114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-1.7000000000000001E-2</v>
      </c>
      <c r="W120" s="1">
        <v>0.17499999999999999</v>
      </c>
      <c r="X120" s="1">
        <v>1.2E-2</v>
      </c>
      <c r="Y120" s="1">
        <v>-2.3E-2</v>
      </c>
      <c r="Z120" s="1">
        <v>3.2000000000000001E-2</v>
      </c>
      <c r="AA120" s="1">
        <v>0</v>
      </c>
      <c r="AB120" s="1">
        <v>-10.571999999999999</v>
      </c>
      <c r="AC120" s="1">
        <v>-10.695</v>
      </c>
    </row>
    <row r="121" spans="1:29" x14ac:dyDescent="0.3">
      <c r="A121" s="1">
        <v>114</v>
      </c>
      <c r="B121" s="10">
        <f t="shared" si="12"/>
        <v>115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-1.7999999999999999E-2</v>
      </c>
      <c r="W121" s="1">
        <v>2.1999999999999999E-2</v>
      </c>
      <c r="X121" s="1">
        <v>-1E-3</v>
      </c>
      <c r="Y121" s="1">
        <v>0</v>
      </c>
      <c r="Z121" s="1">
        <v>0</v>
      </c>
      <c r="AA121" s="16">
        <v>-10.571999999999999</v>
      </c>
      <c r="AB121" s="1">
        <v>0</v>
      </c>
      <c r="AC121" s="1">
        <v>-10.497999999999999</v>
      </c>
    </row>
    <row r="122" spans="1:29" x14ac:dyDescent="0.3">
      <c r="A122" s="1">
        <v>115</v>
      </c>
      <c r="B122" s="10">
        <f t="shared" si="12"/>
        <v>116</v>
      </c>
      <c r="C122" s="1">
        <v>0</v>
      </c>
      <c r="D122" s="1">
        <v>0</v>
      </c>
      <c r="E122" s="1">
        <v>1E-3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-1.4999999999999999E-2</v>
      </c>
      <c r="W122" s="1">
        <v>0.16700000000000001</v>
      </c>
      <c r="X122" s="1">
        <v>1.7000000000000001E-2</v>
      </c>
      <c r="Y122" s="1">
        <v>-2.5999999999999999E-2</v>
      </c>
      <c r="Z122" s="1">
        <v>9.6000000000000002E-2</v>
      </c>
      <c r="AA122" s="16">
        <v>-10.695</v>
      </c>
      <c r="AB122" s="16">
        <v>-10.497999999999999</v>
      </c>
      <c r="AC122" s="1">
        <v>0</v>
      </c>
    </row>
    <row r="123" spans="1:29" x14ac:dyDescent="0.3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53" t="s">
        <v>91</v>
      </c>
      <c r="B124" s="4">
        <f>MAX(ABS(MIN(C99:E122,F107:M122,N112:R122,S115:U122,V120:Z122)),MAX(C99:E122,F107:M122,N112:R122,S115:U122,V120:Z122))</f>
        <v>0.29599999999999999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K125" s="15" t="s">
        <v>37</v>
      </c>
    </row>
    <row r="127" spans="1:29" x14ac:dyDescent="0.3">
      <c r="A127" s="1" t="s">
        <v>9</v>
      </c>
      <c r="B127" s="10"/>
      <c r="C127" s="1">
        <v>1</v>
      </c>
      <c r="D127" s="1">
        <v>4</v>
      </c>
      <c r="E127" s="1">
        <v>7</v>
      </c>
      <c r="F127" s="1">
        <v>14</v>
      </c>
      <c r="G127" s="1">
        <v>15</v>
      </c>
      <c r="H127" s="1">
        <v>17</v>
      </c>
      <c r="I127" s="1">
        <v>18</v>
      </c>
      <c r="J127" s="1">
        <v>19</v>
      </c>
      <c r="K127" s="1">
        <v>21</v>
      </c>
      <c r="L127" s="1">
        <v>22</v>
      </c>
      <c r="M127" s="1">
        <v>23</v>
      </c>
      <c r="N127" s="1">
        <v>27</v>
      </c>
      <c r="O127" s="1">
        <v>29</v>
      </c>
      <c r="P127" s="1">
        <v>31</v>
      </c>
      <c r="Q127" s="1">
        <v>32</v>
      </c>
      <c r="R127" s="1">
        <v>33</v>
      </c>
      <c r="S127" s="1">
        <v>38</v>
      </c>
      <c r="T127" s="1">
        <v>39</v>
      </c>
      <c r="U127" s="1">
        <v>40</v>
      </c>
      <c r="V127" s="1">
        <v>44</v>
      </c>
      <c r="W127" s="1">
        <v>46</v>
      </c>
      <c r="X127" s="1">
        <v>48</v>
      </c>
      <c r="Y127" s="1">
        <v>49</v>
      </c>
      <c r="Z127" s="1">
        <v>50</v>
      </c>
      <c r="AA127" s="1">
        <v>55</v>
      </c>
      <c r="AB127" s="1">
        <v>56</v>
      </c>
      <c r="AC127" s="1">
        <v>57</v>
      </c>
    </row>
    <row r="128" spans="1:29" x14ac:dyDescent="0.3">
      <c r="A128" s="1"/>
      <c r="B128" s="10" t="s">
        <v>36</v>
      </c>
      <c r="C128" s="1">
        <f>C127+1</f>
        <v>2</v>
      </c>
      <c r="D128" s="1">
        <f>D127+1</f>
        <v>5</v>
      </c>
      <c r="E128" s="1">
        <f t="shared" ref="E128:AC128" si="13">E127+1</f>
        <v>8</v>
      </c>
      <c r="F128" s="1">
        <f t="shared" si="13"/>
        <v>15</v>
      </c>
      <c r="G128" s="1">
        <f t="shared" si="13"/>
        <v>16</v>
      </c>
      <c r="H128" s="1">
        <f t="shared" si="13"/>
        <v>18</v>
      </c>
      <c r="I128" s="1">
        <f t="shared" si="13"/>
        <v>19</v>
      </c>
      <c r="J128" s="1">
        <f t="shared" si="13"/>
        <v>20</v>
      </c>
      <c r="K128" s="1">
        <f t="shared" si="13"/>
        <v>22</v>
      </c>
      <c r="L128" s="1">
        <f t="shared" si="13"/>
        <v>23</v>
      </c>
      <c r="M128" s="1">
        <f t="shared" si="13"/>
        <v>24</v>
      </c>
      <c r="N128" s="1">
        <f t="shared" si="13"/>
        <v>28</v>
      </c>
      <c r="O128" s="1">
        <f t="shared" si="13"/>
        <v>30</v>
      </c>
      <c r="P128" s="1">
        <f t="shared" si="13"/>
        <v>32</v>
      </c>
      <c r="Q128" s="1">
        <f t="shared" si="13"/>
        <v>33</v>
      </c>
      <c r="R128" s="1">
        <f t="shared" si="13"/>
        <v>34</v>
      </c>
      <c r="S128" s="1">
        <f t="shared" si="13"/>
        <v>39</v>
      </c>
      <c r="T128" s="1">
        <f t="shared" si="13"/>
        <v>40</v>
      </c>
      <c r="U128" s="1">
        <f t="shared" si="13"/>
        <v>41</v>
      </c>
      <c r="V128" s="1">
        <f t="shared" si="13"/>
        <v>45</v>
      </c>
      <c r="W128" s="1">
        <f t="shared" si="13"/>
        <v>47</v>
      </c>
      <c r="X128" s="1">
        <f t="shared" si="13"/>
        <v>49</v>
      </c>
      <c r="Y128" s="1">
        <f t="shared" si="13"/>
        <v>50</v>
      </c>
      <c r="Z128" s="1">
        <f t="shared" si="13"/>
        <v>51</v>
      </c>
      <c r="AA128" s="1">
        <f t="shared" si="13"/>
        <v>56</v>
      </c>
      <c r="AB128" s="1">
        <f t="shared" si="13"/>
        <v>57</v>
      </c>
      <c r="AC128" s="1">
        <f t="shared" si="13"/>
        <v>58</v>
      </c>
    </row>
    <row r="129" spans="1:29" x14ac:dyDescent="0.3">
      <c r="A129" s="1">
        <v>59</v>
      </c>
      <c r="B129" s="10">
        <f t="shared" ref="B129:B155" si="14">A129+1</f>
        <v>60</v>
      </c>
      <c r="C129" s="1">
        <v>2E-3</v>
      </c>
      <c r="D129" s="1">
        <v>-0.01</v>
      </c>
      <c r="E129" s="1">
        <v>-3.0000000000000001E-3</v>
      </c>
      <c r="F129" s="1">
        <v>-3.0000000000000001E-3</v>
      </c>
      <c r="G129" s="1">
        <v>2E-3</v>
      </c>
      <c r="H129" s="1">
        <v>3.0000000000000001E-3</v>
      </c>
      <c r="I129" s="1">
        <v>1E-3</v>
      </c>
      <c r="J129" s="1">
        <v>0</v>
      </c>
      <c r="K129" s="1">
        <v>-0.113</v>
      </c>
      <c r="L129" s="1">
        <v>-1.4999999999999999E-2</v>
      </c>
      <c r="M129" s="1">
        <v>7.0000000000000001E-3</v>
      </c>
      <c r="N129" s="1">
        <v>0</v>
      </c>
      <c r="O129" s="1">
        <v>0</v>
      </c>
      <c r="P129" s="1">
        <v>-1E-3</v>
      </c>
      <c r="Q129" s="1">
        <v>-1E-3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</row>
    <row r="130" spans="1:29" x14ac:dyDescent="0.3">
      <c r="A130" s="1">
        <v>62</v>
      </c>
      <c r="B130" s="10">
        <f t="shared" si="14"/>
        <v>63</v>
      </c>
      <c r="C130" s="1">
        <v>-2E-3</v>
      </c>
      <c r="D130" s="1">
        <v>-1.4E-2</v>
      </c>
      <c r="E130" s="1">
        <v>-1.2E-2</v>
      </c>
      <c r="F130" s="1">
        <v>-2E-3</v>
      </c>
      <c r="G130" s="1">
        <v>0</v>
      </c>
      <c r="H130" s="1">
        <v>0</v>
      </c>
      <c r="I130" s="1">
        <v>0</v>
      </c>
      <c r="J130" s="1">
        <v>0</v>
      </c>
      <c r="K130" s="1">
        <v>-1E-3</v>
      </c>
      <c r="L130" s="1">
        <v>0</v>
      </c>
      <c r="M130" s="1">
        <v>-1E-3</v>
      </c>
      <c r="N130" s="1">
        <v>0</v>
      </c>
      <c r="O130" s="1">
        <v>4.0000000000000001E-3</v>
      </c>
      <c r="P130" s="1">
        <v>0</v>
      </c>
      <c r="Q130" s="1">
        <v>-3.3000000000000002E-2</v>
      </c>
      <c r="R130" s="1">
        <v>3.0000000000000001E-3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</row>
    <row r="131" spans="1:29" x14ac:dyDescent="0.3">
      <c r="A131" s="1">
        <v>65</v>
      </c>
      <c r="B131" s="10">
        <f t="shared" si="14"/>
        <v>66</v>
      </c>
      <c r="C131" s="1">
        <v>-5.0000000000000001E-3</v>
      </c>
      <c r="D131" s="1">
        <v>-1.2999999999999999E-2</v>
      </c>
      <c r="E131" s="1">
        <v>-2E-3</v>
      </c>
      <c r="F131" s="1">
        <v>-1E-3</v>
      </c>
      <c r="G131" s="1">
        <v>-1E-3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1E-3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-8.0000000000000002E-3</v>
      </c>
      <c r="W131" s="1">
        <v>2E-3</v>
      </c>
      <c r="X131" s="1">
        <v>1E-3</v>
      </c>
      <c r="Y131" s="1">
        <v>0</v>
      </c>
      <c r="Z131" s="1">
        <v>-1E-3</v>
      </c>
      <c r="AA131" s="1">
        <v>-3.0000000000000001E-3</v>
      </c>
      <c r="AB131" s="1">
        <v>-4.0000000000000001E-3</v>
      </c>
      <c r="AC131" s="1">
        <v>0</v>
      </c>
    </row>
    <row r="132" spans="1:29" x14ac:dyDescent="0.3">
      <c r="A132" s="1">
        <v>72</v>
      </c>
      <c r="B132" s="10">
        <f t="shared" si="14"/>
        <v>73</v>
      </c>
      <c r="C132" s="1">
        <v>-6.0000000000000001E-3</v>
      </c>
      <c r="D132" s="1">
        <v>-1E-3</v>
      </c>
      <c r="E132" s="1">
        <v>-1E-3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-1E-3</v>
      </c>
      <c r="AB132" s="1">
        <v>0</v>
      </c>
      <c r="AC132" s="1">
        <v>0</v>
      </c>
    </row>
    <row r="133" spans="1:29" x14ac:dyDescent="0.3">
      <c r="A133" s="1">
        <v>73</v>
      </c>
      <c r="B133" s="10">
        <f t="shared" si="14"/>
        <v>74</v>
      </c>
      <c r="C133" s="1">
        <v>-6.9000000000000006E-2</v>
      </c>
      <c r="D133" s="1">
        <v>-3.0000000000000001E-3</v>
      </c>
      <c r="E133" s="1">
        <v>-3.0000000000000001E-3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-1E-3</v>
      </c>
      <c r="AB133" s="1">
        <v>0</v>
      </c>
      <c r="AC133" s="1">
        <v>0</v>
      </c>
    </row>
    <row r="134" spans="1:29" x14ac:dyDescent="0.3">
      <c r="A134" s="1">
        <v>75</v>
      </c>
      <c r="B134" s="10">
        <f t="shared" si="14"/>
        <v>76</v>
      </c>
      <c r="C134" s="1">
        <v>-6.0000000000000001E-3</v>
      </c>
      <c r="D134" s="1">
        <v>0</v>
      </c>
      <c r="E134" s="1">
        <v>-1E-3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2E-3</v>
      </c>
      <c r="W134" s="1">
        <v>0</v>
      </c>
      <c r="X134" s="1">
        <v>-1E-3</v>
      </c>
      <c r="Y134" s="1">
        <v>1E-3</v>
      </c>
      <c r="Z134" s="1">
        <v>0</v>
      </c>
      <c r="AA134" s="1">
        <v>4.0000000000000001E-3</v>
      </c>
      <c r="AB134" s="1">
        <v>-3.0000000000000001E-3</v>
      </c>
      <c r="AC134" s="1">
        <v>-2E-3</v>
      </c>
    </row>
    <row r="135" spans="1:29" x14ac:dyDescent="0.3">
      <c r="A135" s="1">
        <v>76</v>
      </c>
      <c r="B135" s="10">
        <f t="shared" si="14"/>
        <v>77</v>
      </c>
      <c r="C135" s="1">
        <v>-1E-3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2E-3</v>
      </c>
      <c r="W135" s="1">
        <v>0</v>
      </c>
      <c r="X135" s="1">
        <v>0</v>
      </c>
      <c r="Y135" s="1">
        <v>0</v>
      </c>
      <c r="Z135" s="1">
        <v>0</v>
      </c>
      <c r="AA135" s="1">
        <v>3.3000000000000002E-2</v>
      </c>
      <c r="AB135" s="1">
        <v>-1.0999999999999999E-2</v>
      </c>
      <c r="AC135" s="1">
        <v>-1.2999999999999999E-2</v>
      </c>
    </row>
    <row r="136" spans="1:29" x14ac:dyDescent="0.3">
      <c r="A136" s="1">
        <v>77</v>
      </c>
      <c r="B136" s="10">
        <f t="shared" si="14"/>
        <v>78</v>
      </c>
      <c r="C136" s="1">
        <v>-1E-3</v>
      </c>
      <c r="D136" s="1">
        <v>0</v>
      </c>
      <c r="E136" s="1">
        <v>-1E-3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-1E-3</v>
      </c>
      <c r="Y136" s="1">
        <v>0</v>
      </c>
      <c r="Z136" s="1">
        <v>0</v>
      </c>
      <c r="AA136" s="1">
        <v>6.0000000000000001E-3</v>
      </c>
      <c r="AB136" s="1">
        <v>2E-3</v>
      </c>
      <c r="AC136" s="1">
        <v>-3.0000000000000001E-3</v>
      </c>
    </row>
    <row r="137" spans="1:29" x14ac:dyDescent="0.3">
      <c r="A137" s="1">
        <v>79</v>
      </c>
      <c r="B137" s="10">
        <f t="shared" si="14"/>
        <v>80</v>
      </c>
      <c r="C137" s="1">
        <v>-2E-3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-6.0000000000000001E-3</v>
      </c>
      <c r="AB137" s="1">
        <v>-4.4999999999999998E-2</v>
      </c>
      <c r="AC137" s="1">
        <v>-4.0000000000000001E-3</v>
      </c>
    </row>
    <row r="138" spans="1:29" x14ac:dyDescent="0.3">
      <c r="A138" s="1">
        <v>80</v>
      </c>
      <c r="B138" s="10">
        <f t="shared" si="14"/>
        <v>81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-1E-3</v>
      </c>
      <c r="W138" s="1">
        <v>0</v>
      </c>
      <c r="X138" s="1">
        <v>0</v>
      </c>
      <c r="Y138" s="1">
        <v>0</v>
      </c>
      <c r="Z138" s="1">
        <v>0</v>
      </c>
      <c r="AA138" s="1">
        <v>-2E-3</v>
      </c>
      <c r="AB138" s="1">
        <v>-6.0000000000000001E-3</v>
      </c>
      <c r="AC138" s="1">
        <v>0</v>
      </c>
    </row>
    <row r="139" spans="1:29" x14ac:dyDescent="0.3">
      <c r="A139" s="1">
        <v>81</v>
      </c>
      <c r="B139" s="10">
        <f t="shared" si="14"/>
        <v>82</v>
      </c>
      <c r="C139" s="1">
        <v>4.0000000000000001E-3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-3.0000000000000001E-3</v>
      </c>
      <c r="AB139" s="1">
        <v>-8.9999999999999993E-3</v>
      </c>
      <c r="AC139" s="1">
        <v>-1E-3</v>
      </c>
    </row>
    <row r="140" spans="1:29" x14ac:dyDescent="0.3">
      <c r="A140" s="1">
        <v>85</v>
      </c>
      <c r="B140" s="10">
        <f t="shared" si="14"/>
        <v>86</v>
      </c>
      <c r="C140" s="1">
        <v>2E-3</v>
      </c>
      <c r="D140" s="1">
        <v>-2.1999999999999999E-2</v>
      </c>
      <c r="E140" s="1">
        <v>3.0000000000000001E-3</v>
      </c>
      <c r="F140" s="1">
        <v>6.0000000000000001E-3</v>
      </c>
      <c r="G140" s="1">
        <v>2E-3</v>
      </c>
      <c r="H140" s="1">
        <v>4.0000000000000001E-3</v>
      </c>
      <c r="I140" s="1">
        <v>-2E-3</v>
      </c>
      <c r="J140" s="1">
        <v>2E-3</v>
      </c>
      <c r="K140" s="1">
        <v>-2E-3</v>
      </c>
      <c r="L140" s="1">
        <v>3.0000000000000001E-3</v>
      </c>
      <c r="M140" s="1">
        <v>-3.3000000000000002E-2</v>
      </c>
      <c r="N140" s="1">
        <v>1E-3</v>
      </c>
      <c r="O140" s="1">
        <v>2E-3</v>
      </c>
      <c r="P140" s="1">
        <v>3.0000000000000001E-3</v>
      </c>
      <c r="Q140" s="1">
        <v>1E-3</v>
      </c>
      <c r="R140" s="1">
        <v>1E-3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</row>
    <row r="141" spans="1:29" x14ac:dyDescent="0.3">
      <c r="A141" s="1">
        <v>87</v>
      </c>
      <c r="B141" s="10">
        <f t="shared" si="14"/>
        <v>88</v>
      </c>
      <c r="C141" s="1">
        <v>0</v>
      </c>
      <c r="D141" s="1">
        <v>-1E-3</v>
      </c>
      <c r="E141" s="1">
        <v>0</v>
      </c>
      <c r="F141" s="1">
        <v>-1E-3</v>
      </c>
      <c r="G141" s="1">
        <v>-2E-3</v>
      </c>
      <c r="H141" s="1">
        <v>8.0000000000000002E-3</v>
      </c>
      <c r="I141" s="1">
        <v>-3.0000000000000001E-3</v>
      </c>
      <c r="J141" s="1">
        <v>-4.0000000000000001E-3</v>
      </c>
      <c r="K141" s="1">
        <v>-1E-3</v>
      </c>
      <c r="L141" s="1">
        <v>-3.0000000000000001E-3</v>
      </c>
      <c r="M141" s="1">
        <v>-7.0000000000000001E-3</v>
      </c>
      <c r="N141" s="1">
        <v>8.0000000000000002E-3</v>
      </c>
      <c r="O141" s="1">
        <v>0</v>
      </c>
      <c r="P141" s="1">
        <v>-7.0000000000000001E-3</v>
      </c>
      <c r="Q141" s="1">
        <v>-3.0000000000000001E-3</v>
      </c>
      <c r="R141" s="1">
        <v>-1E-3</v>
      </c>
      <c r="S141" s="1">
        <v>0</v>
      </c>
      <c r="T141" s="1">
        <v>1E-3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</row>
    <row r="142" spans="1:29" x14ac:dyDescent="0.3">
      <c r="A142" s="1">
        <v>89</v>
      </c>
      <c r="B142" s="10">
        <f t="shared" si="14"/>
        <v>90</v>
      </c>
      <c r="C142" s="1">
        <v>0</v>
      </c>
      <c r="D142" s="1">
        <v>-2E-3</v>
      </c>
      <c r="E142" s="1">
        <v>0</v>
      </c>
      <c r="F142" s="1">
        <v>-2E-3</v>
      </c>
      <c r="G142" s="1">
        <v>-2E-3</v>
      </c>
      <c r="H142" s="1">
        <v>-7.0000000000000001E-3</v>
      </c>
      <c r="I142" s="1">
        <v>-1E-3</v>
      </c>
      <c r="J142" s="1">
        <v>-2.3E-2</v>
      </c>
      <c r="K142" s="1">
        <v>-2.5000000000000001E-2</v>
      </c>
      <c r="L142" s="1">
        <v>-1.2999999999999999E-2</v>
      </c>
      <c r="M142" s="1">
        <v>-0.184</v>
      </c>
      <c r="N142" s="1">
        <v>-4.0000000000000001E-3</v>
      </c>
      <c r="O142" s="1">
        <v>0</v>
      </c>
      <c r="P142" s="1">
        <v>1E-3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</row>
    <row r="143" spans="1:29" x14ac:dyDescent="0.3">
      <c r="A143" s="1">
        <v>90</v>
      </c>
      <c r="B143" s="10">
        <f t="shared" si="14"/>
        <v>91</v>
      </c>
      <c r="C143" s="1">
        <v>0</v>
      </c>
      <c r="D143" s="1">
        <v>0</v>
      </c>
      <c r="E143" s="1">
        <v>0</v>
      </c>
      <c r="F143" s="1">
        <v>-1E-3</v>
      </c>
      <c r="G143" s="1">
        <v>-1E-3</v>
      </c>
      <c r="H143" s="1">
        <v>4.0000000000000001E-3</v>
      </c>
      <c r="I143" s="1">
        <v>-1E-3</v>
      </c>
      <c r="J143" s="1">
        <v>-7.0000000000000001E-3</v>
      </c>
      <c r="K143" s="1">
        <v>-1.2E-2</v>
      </c>
      <c r="L143" s="1">
        <v>1.0999999999999999E-2</v>
      </c>
      <c r="M143" s="1">
        <v>-2.1999999999999999E-2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</row>
    <row r="144" spans="1:29" x14ac:dyDescent="0.3">
      <c r="A144" s="1">
        <v>91</v>
      </c>
      <c r="B144" s="10">
        <f t="shared" si="14"/>
        <v>92</v>
      </c>
      <c r="C144" s="1">
        <v>0</v>
      </c>
      <c r="D144" s="1">
        <v>-1E-3</v>
      </c>
      <c r="E144" s="1">
        <v>0</v>
      </c>
      <c r="F144" s="1">
        <v>-2E-3</v>
      </c>
      <c r="G144" s="1">
        <v>0</v>
      </c>
      <c r="H144" s="1">
        <v>-1.2999999999999999E-2</v>
      </c>
      <c r="I144" s="1">
        <v>-1.2999999999999999E-2</v>
      </c>
      <c r="J144" s="1">
        <v>-0.154</v>
      </c>
      <c r="K144" s="1">
        <v>3.0000000000000001E-3</v>
      </c>
      <c r="L144" s="1">
        <v>3.0000000000000001E-3</v>
      </c>
      <c r="M144" s="1">
        <v>3.2000000000000001E-2</v>
      </c>
      <c r="N144" s="1">
        <v>0</v>
      </c>
      <c r="O144" s="1">
        <v>1E-3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</row>
    <row r="145" spans="1:29" x14ac:dyDescent="0.3">
      <c r="A145" s="1">
        <v>96</v>
      </c>
      <c r="B145" s="10">
        <f t="shared" si="14"/>
        <v>97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1E-3</v>
      </c>
      <c r="O145" s="1">
        <v>1E-3</v>
      </c>
      <c r="P145" s="1">
        <v>-8.9999999999999993E-3</v>
      </c>
      <c r="Q145" s="1">
        <v>7.0000000000000001E-3</v>
      </c>
      <c r="R145" s="1">
        <v>-1E-3</v>
      </c>
      <c r="S145" s="1">
        <v>-1E-3</v>
      </c>
      <c r="T145" s="1">
        <v>-1E-3</v>
      </c>
      <c r="U145" s="1">
        <v>2E-3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</row>
    <row r="146" spans="1:29" x14ac:dyDescent="0.3">
      <c r="A146" s="1">
        <v>97</v>
      </c>
      <c r="B146" s="10">
        <f t="shared" si="14"/>
        <v>98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-2E-3</v>
      </c>
      <c r="O146" s="1">
        <v>-7.0000000000000001E-3</v>
      </c>
      <c r="P146" s="1">
        <v>-2.4E-2</v>
      </c>
      <c r="Q146" s="1">
        <v>-7.0000000000000001E-3</v>
      </c>
      <c r="R146" s="1">
        <v>-6.0000000000000001E-3</v>
      </c>
      <c r="S146" s="1">
        <v>-6.0000000000000001E-3</v>
      </c>
      <c r="T146" s="1">
        <v>-3.9E-2</v>
      </c>
      <c r="U146" s="1">
        <v>-4.0000000000000001E-3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</row>
    <row r="147" spans="1:29" x14ac:dyDescent="0.3">
      <c r="A147" s="1">
        <v>98</v>
      </c>
      <c r="B147" s="10">
        <f t="shared" si="14"/>
        <v>99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-4.0000000000000001E-3</v>
      </c>
      <c r="O147" s="1">
        <v>-1.4999999999999999E-2</v>
      </c>
      <c r="P147" s="1">
        <v>-0.16400000000000001</v>
      </c>
      <c r="Q147" s="1">
        <v>-4.1000000000000002E-2</v>
      </c>
      <c r="R147" s="1">
        <v>-0.01</v>
      </c>
      <c r="S147" s="1">
        <v>-2E-3</v>
      </c>
      <c r="T147" s="1">
        <v>-5.0000000000000001E-3</v>
      </c>
      <c r="U147" s="1">
        <v>-2E-3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</row>
    <row r="148" spans="1:29" x14ac:dyDescent="0.3">
      <c r="A148" s="1">
        <v>102</v>
      </c>
      <c r="B148" s="10">
        <f t="shared" si="14"/>
        <v>103</v>
      </c>
      <c r="C148" s="1">
        <v>0</v>
      </c>
      <c r="D148" s="1">
        <v>0</v>
      </c>
      <c r="E148" s="1">
        <v>0</v>
      </c>
      <c r="F148" s="1">
        <v>3.0000000000000001E-3</v>
      </c>
      <c r="G148" s="1">
        <v>4.0000000000000001E-3</v>
      </c>
      <c r="H148" s="1">
        <v>0</v>
      </c>
      <c r="I148" s="1">
        <v>0</v>
      </c>
      <c r="J148" s="1">
        <v>0</v>
      </c>
      <c r="K148" s="1">
        <v>-7.0000000000000001E-3</v>
      </c>
      <c r="L148" s="1">
        <v>-2E-3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-1.0999999999999999E-2</v>
      </c>
      <c r="W148" s="1">
        <v>5.0000000000000001E-3</v>
      </c>
      <c r="X148" s="1">
        <v>0</v>
      </c>
      <c r="Y148" s="1">
        <v>0</v>
      </c>
      <c r="Z148" s="1">
        <v>0</v>
      </c>
      <c r="AA148" s="1">
        <v>3.0000000000000001E-3</v>
      </c>
      <c r="AB148" s="1">
        <v>2E-3</v>
      </c>
      <c r="AC148" s="1">
        <v>1E-3</v>
      </c>
    </row>
    <row r="149" spans="1:29" x14ac:dyDescent="0.3">
      <c r="A149" s="1">
        <v>104</v>
      </c>
      <c r="B149" s="10">
        <f t="shared" si="14"/>
        <v>105</v>
      </c>
      <c r="C149" s="1">
        <v>0</v>
      </c>
      <c r="D149" s="1">
        <v>0</v>
      </c>
      <c r="E149" s="1">
        <v>-6.0000000000000001E-3</v>
      </c>
      <c r="F149" s="1">
        <v>-3.0000000000000001E-3</v>
      </c>
      <c r="G149" s="1">
        <v>3.0000000000000001E-3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2E-3</v>
      </c>
      <c r="W149" s="1">
        <v>8.0000000000000002E-3</v>
      </c>
      <c r="X149" s="1">
        <v>-3.0000000000000001E-3</v>
      </c>
      <c r="Y149" s="1">
        <v>4.0000000000000001E-3</v>
      </c>
      <c r="Z149" s="1">
        <v>7.0000000000000001E-3</v>
      </c>
      <c r="AA149" s="1">
        <v>0</v>
      </c>
      <c r="AB149" s="1">
        <v>-1E-3</v>
      </c>
      <c r="AC149" s="1">
        <v>0</v>
      </c>
    </row>
    <row r="150" spans="1:29" x14ac:dyDescent="0.3">
      <c r="A150" s="1">
        <v>106</v>
      </c>
      <c r="B150" s="10">
        <f t="shared" si="14"/>
        <v>107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-4.0000000000000001E-3</v>
      </c>
      <c r="X150" s="1">
        <v>2E-3</v>
      </c>
      <c r="Y150" s="1">
        <v>-8.0000000000000002E-3</v>
      </c>
      <c r="Z150" s="1">
        <v>-7.0000000000000001E-3</v>
      </c>
      <c r="AA150" s="1">
        <v>1E-3</v>
      </c>
      <c r="AB150" s="1">
        <v>1E-3</v>
      </c>
      <c r="AC150" s="1">
        <v>0</v>
      </c>
    </row>
    <row r="151" spans="1:29" x14ac:dyDescent="0.3">
      <c r="A151" s="1">
        <v>107</v>
      </c>
      <c r="B151" s="10">
        <f t="shared" si="14"/>
        <v>108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-2E-3</v>
      </c>
      <c r="W151" s="1">
        <v>-1E-3</v>
      </c>
      <c r="X151" s="1">
        <v>-6.0000000000000001E-3</v>
      </c>
      <c r="Y151" s="1">
        <v>-0.214</v>
      </c>
      <c r="Z151" s="1">
        <v>-4.4999999999999998E-2</v>
      </c>
      <c r="AA151" s="1">
        <v>-1E-3</v>
      </c>
      <c r="AB151" s="1">
        <v>0</v>
      </c>
      <c r="AC151" s="1">
        <v>0</v>
      </c>
    </row>
    <row r="152" spans="1:29" x14ac:dyDescent="0.3">
      <c r="A152" s="1">
        <v>108</v>
      </c>
      <c r="B152" s="10">
        <f t="shared" si="14"/>
        <v>109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1E-3</v>
      </c>
      <c r="W152" s="1">
        <v>7.0000000000000001E-3</v>
      </c>
      <c r="X152" s="1">
        <v>-6.0000000000000001E-3</v>
      </c>
      <c r="Y152" s="1">
        <v>-4.1000000000000002E-2</v>
      </c>
      <c r="Z152" s="1">
        <v>1E-3</v>
      </c>
      <c r="AA152" s="1">
        <v>-1E-3</v>
      </c>
      <c r="AB152" s="1">
        <v>0</v>
      </c>
      <c r="AC152" s="1">
        <v>0</v>
      </c>
    </row>
    <row r="153" spans="1:29" x14ac:dyDescent="0.3">
      <c r="A153" s="1">
        <v>113</v>
      </c>
      <c r="B153" s="10">
        <f t="shared" si="14"/>
        <v>114</v>
      </c>
      <c r="C153" s="1">
        <v>0</v>
      </c>
      <c r="D153" s="1">
        <v>0</v>
      </c>
      <c r="E153" s="1">
        <v>-3.0000000000000001E-3</v>
      </c>
      <c r="F153" s="1">
        <v>-1.4E-2</v>
      </c>
      <c r="G153" s="1">
        <v>-1.0999999999999999E-2</v>
      </c>
      <c r="H153" s="1">
        <v>0</v>
      </c>
      <c r="I153" s="1">
        <v>0</v>
      </c>
      <c r="J153" s="1">
        <v>2E-3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2E-3</v>
      </c>
      <c r="W153" s="1">
        <v>-1E-3</v>
      </c>
      <c r="X153" s="1">
        <v>1E-3</v>
      </c>
      <c r="Y153" s="1">
        <v>-1E-3</v>
      </c>
      <c r="Z153" s="1">
        <v>0</v>
      </c>
      <c r="AA153" s="1">
        <v>0</v>
      </c>
      <c r="AB153" s="1">
        <v>0</v>
      </c>
      <c r="AC153" s="1">
        <v>0</v>
      </c>
    </row>
    <row r="154" spans="1:29" x14ac:dyDescent="0.3">
      <c r="A154" s="1">
        <v>114</v>
      </c>
      <c r="B154" s="10">
        <f t="shared" si="14"/>
        <v>115</v>
      </c>
      <c r="C154" s="1">
        <v>0</v>
      </c>
      <c r="D154" s="1">
        <v>0</v>
      </c>
      <c r="E154" s="1">
        <v>0</v>
      </c>
      <c r="F154" s="1">
        <v>-2E-3</v>
      </c>
      <c r="G154" s="1">
        <v>-3.0000000000000001E-3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1E-3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</row>
    <row r="155" spans="1:29" x14ac:dyDescent="0.3">
      <c r="A155" s="1">
        <v>115</v>
      </c>
      <c r="B155" s="10">
        <f t="shared" si="14"/>
        <v>116</v>
      </c>
      <c r="C155" s="1">
        <v>0</v>
      </c>
      <c r="D155" s="1">
        <v>0</v>
      </c>
      <c r="E155" s="1">
        <v>-4.0000000000000001E-3</v>
      </c>
      <c r="F155" s="1">
        <v>7.0000000000000001E-3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1E-3</v>
      </c>
      <c r="W155" s="1">
        <v>0</v>
      </c>
      <c r="X155" s="1">
        <v>0</v>
      </c>
      <c r="Y155" s="1">
        <v>-2E-3</v>
      </c>
      <c r="Z155" s="1">
        <v>-1E-3</v>
      </c>
      <c r="AA155" s="1">
        <v>0</v>
      </c>
      <c r="AB155" s="1">
        <v>0</v>
      </c>
      <c r="AC155" s="1">
        <v>0</v>
      </c>
    </row>
    <row r="156" spans="1:29" x14ac:dyDescent="0.3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H157" s="1"/>
      <c r="I157" s="53" t="s">
        <v>91</v>
      </c>
      <c r="J157" s="4">
        <f>MAX(ABS(MIN(C129:AC155)),MAX(C129:AC155))</f>
        <v>0.214</v>
      </c>
      <c r="K157" s="1"/>
      <c r="L157" s="1"/>
      <c r="M157" s="1"/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3" t="s">
        <v>11</v>
      </c>
      <c r="C158" s="1"/>
      <c r="D158" s="1"/>
      <c r="E158" s="1"/>
      <c r="F158" s="1"/>
      <c r="K158" s="15"/>
    </row>
    <row r="159" spans="1:29" x14ac:dyDescent="0.3">
      <c r="A159" s="22" t="s">
        <v>12</v>
      </c>
      <c r="B159" s="5" t="s">
        <v>13</v>
      </c>
      <c r="C159" s="16" t="s">
        <v>14</v>
      </c>
      <c r="D159" s="16" t="s">
        <v>15</v>
      </c>
      <c r="E159" s="16" t="s">
        <v>16</v>
      </c>
      <c r="F159" s="19"/>
    </row>
    <row r="160" spans="1:29" x14ac:dyDescent="0.3">
      <c r="A160" s="22">
        <f>AVERAGE(F67,F100)</f>
        <v>-8.8559999999999999</v>
      </c>
      <c r="B160" s="5">
        <f>AVERAGE(H69,H70,I70,H102,H103,I103)</f>
        <v>-12.906500000000001</v>
      </c>
      <c r="C160" s="16">
        <f>AVERAGE(K72,K73,L73,K105,K106,L106)</f>
        <v>-12.847999999999999</v>
      </c>
      <c r="D160" s="16">
        <f>AVERAGE(P77,P78,Q78,X85,X86,Y86,P110,P111,Q111,X118,X119,Y119)</f>
        <v>-13.047833333333331</v>
      </c>
      <c r="E160" s="16">
        <f>AVERAGE(S80,S81,T81,AA88,AA89,AB89,S113,S114,T114,AA121,AA122,AB122)</f>
        <v>-10.6075</v>
      </c>
      <c r="F160" s="1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3" t="s">
        <v>17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26" t="s">
        <v>18</v>
      </c>
      <c r="B163" s="25" t="s">
        <v>19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26">
        <f>AVERAGE(N75,V83,N108,V116)</f>
        <v>8.4075000000000006</v>
      </c>
      <c r="B164" s="25">
        <f>AVERAGE(W117:W119,O109:O111,W84:W86,O76:O78)</f>
        <v>7.1860833333333325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1" t="s">
        <v>20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29" t="s">
        <v>21</v>
      </c>
      <c r="B167" s="31" t="s">
        <v>22</v>
      </c>
      <c r="C167" s="33" t="s">
        <v>23</v>
      </c>
      <c r="D167" s="33" t="s">
        <v>24</v>
      </c>
      <c r="E167" s="33" t="s">
        <v>25</v>
      </c>
      <c r="F167" s="32" t="s">
        <v>38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29">
        <f>AVERAGE(C64,C65,C97:C98)</f>
        <v>0.9534999999999999</v>
      </c>
      <c r="B168" s="31">
        <f>AVERAGE(D65,D98)</f>
        <v>0.58800000000000008</v>
      </c>
      <c r="C168" s="33">
        <f>AVERAGE(F68:F70,F101:F103,G71:G73,G104:G106)</f>
        <v>0.12316666666666665</v>
      </c>
      <c r="D168" s="33">
        <f>AVERAGE(F71:F73,G68:G70,F104:F106,G101:G103)</f>
        <v>-8.4166666666666667E-2</v>
      </c>
      <c r="E168" s="33">
        <f>AVERAGE(H71:J73,H104:J106)</f>
        <v>0.24427777777777773</v>
      </c>
      <c r="F168" s="35">
        <f>AVERAGE(N76:N78,V84:V86,N109:N111,V117:V119)</f>
        <v>-0.24633333333333329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6868B-539D-40CD-A1DB-FB8AB06ACBF7}">
  <dimension ref="A1:AC168"/>
  <sheetViews>
    <sheetView topLeftCell="A61" workbookViewId="0">
      <selection activeCell="B91" sqref="A91:B91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9">
        <v>1</v>
      </c>
      <c r="B3" s="9">
        <f>A3+1</f>
        <v>2</v>
      </c>
      <c r="C3" s="4">
        <v>22.585999999999999</v>
      </c>
      <c r="D3" s="4">
        <f>AVERAGE(C3,C31)</f>
        <v>22.510999999999999</v>
      </c>
      <c r="E3" s="4">
        <f>AVERAGE(C3,C31)</f>
        <v>22.510999999999999</v>
      </c>
      <c r="F3" s="4">
        <f>31.732-D3</f>
        <v>9.2210000000000001</v>
      </c>
      <c r="G3" s="4">
        <f>31.732-E3</f>
        <v>9.2210000000000001</v>
      </c>
      <c r="H3" s="40">
        <v>8.2200000000000006</v>
      </c>
      <c r="I3" s="39">
        <v>8.2899999999999991</v>
      </c>
      <c r="J3" s="7">
        <f t="shared" ref="J3:J16" si="0">D3*(-0.9371)+29.47</f>
        <v>8.3749418999999996</v>
      </c>
      <c r="K3" s="7">
        <f t="shared" ref="K3:K16" si="1">E3*(-0.9542)+29.939</f>
        <v>8.4590038000000014</v>
      </c>
      <c r="L3" s="8"/>
      <c r="M3" s="8"/>
      <c r="N3" s="9">
        <v>0</v>
      </c>
      <c r="O3" s="9">
        <f>N3+1</f>
        <v>1</v>
      </c>
      <c r="P3" s="4">
        <v>44.02</v>
      </c>
      <c r="Q3" s="4">
        <f>AVERAGE(P3,P25)</f>
        <v>43.4255</v>
      </c>
      <c r="R3" s="4">
        <f>190.298-Q3</f>
        <v>146.8725</v>
      </c>
      <c r="S3" s="40">
        <v>129.679</v>
      </c>
      <c r="T3" s="6">
        <f t="shared" ref="T3:T17" si="2">Q3*(-0.9293)+170.44</f>
        <v>130.08468285000001</v>
      </c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">
      <c r="A4" s="9">
        <v>4</v>
      </c>
      <c r="B4" s="9">
        <f t="shared" ref="B4:B57" si="3">A4+1</f>
        <v>5</v>
      </c>
      <c r="C4" s="4">
        <v>22.545000000000002</v>
      </c>
      <c r="D4" s="4">
        <f>AVERAGE(C4:C5,C32,C33)</f>
        <v>22.847250000000003</v>
      </c>
      <c r="E4" s="4">
        <f>AVERAGE(C4:C5,C32,C33)</f>
        <v>22.847250000000003</v>
      </c>
      <c r="F4" s="4">
        <f>31.732-D4</f>
        <v>8.8847499999999968</v>
      </c>
      <c r="G4" s="4">
        <f t="shared" ref="G4:G19" si="4">31.732-E4</f>
        <v>8.8847499999999968</v>
      </c>
      <c r="H4" s="40">
        <v>8.19</v>
      </c>
      <c r="I4" s="39">
        <v>8.2899999999999991</v>
      </c>
      <c r="J4" s="7">
        <f t="shared" si="0"/>
        <v>8.0598420249999947</v>
      </c>
      <c r="K4" s="7">
        <f t="shared" si="1"/>
        <v>8.1381540499999971</v>
      </c>
      <c r="L4" s="8"/>
      <c r="M4" s="8"/>
      <c r="N4" s="9">
        <v>2</v>
      </c>
      <c r="O4" s="9">
        <f t="shared" ref="O4:O45" si="5">N4+1</f>
        <v>3</v>
      </c>
      <c r="P4" s="4">
        <v>43.588999999999999</v>
      </c>
      <c r="Q4" s="4">
        <f>AVERAGE(P4,P8,P26,P30)</f>
        <v>40.574750000000002</v>
      </c>
      <c r="R4" s="4">
        <f t="shared" ref="R4:R18" si="6">190.298-Q4</f>
        <v>149.72325000000001</v>
      </c>
      <c r="S4" s="40">
        <v>134.90299999999999</v>
      </c>
      <c r="T4" s="6">
        <f t="shared" si="2"/>
        <v>132.73388482499999</v>
      </c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9">
        <v>7</v>
      </c>
      <c r="B5" s="9">
        <f t="shared" si="3"/>
        <v>8</v>
      </c>
      <c r="C5" s="4">
        <v>22.658000000000001</v>
      </c>
      <c r="D5" s="4"/>
      <c r="E5" s="4"/>
      <c r="F5" s="4"/>
      <c r="G5" s="4"/>
      <c r="H5" s="40"/>
      <c r="I5" s="39"/>
      <c r="J5" s="7"/>
      <c r="K5" s="7"/>
      <c r="L5" s="8"/>
      <c r="M5" s="8"/>
      <c r="N5" s="9">
        <v>3</v>
      </c>
      <c r="O5" s="9">
        <f t="shared" si="5"/>
        <v>4</v>
      </c>
      <c r="P5" s="4">
        <v>44.847000000000001</v>
      </c>
      <c r="Q5" s="4">
        <f>AVERAGE(P5,P7,P27,P29)</f>
        <v>43.47025</v>
      </c>
      <c r="R5" s="4">
        <f t="shared" si="6"/>
        <v>146.82775000000001</v>
      </c>
      <c r="S5" s="40">
        <v>129.083</v>
      </c>
      <c r="T5" s="6">
        <f t="shared" si="2"/>
        <v>130.04309667499999</v>
      </c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9">
        <v>14</v>
      </c>
      <c r="B6" s="9">
        <f t="shared" si="3"/>
        <v>15</v>
      </c>
      <c r="C6" s="4">
        <v>27.123000000000001</v>
      </c>
      <c r="D6" s="4">
        <f>AVERAGE(C6,C34)</f>
        <v>26.986000000000001</v>
      </c>
      <c r="E6" s="4">
        <f>AVERAGE(C6,C7,C34,C35)</f>
        <v>26.921750000000003</v>
      </c>
      <c r="F6" s="4">
        <f t="shared" ref="F6:F19" si="7">31.732-D6</f>
        <v>4.7459999999999987</v>
      </c>
      <c r="G6" s="4">
        <f t="shared" si="4"/>
        <v>4.8102499999999964</v>
      </c>
      <c r="H6" s="40">
        <v>4.1900000000000004</v>
      </c>
      <c r="I6" s="39">
        <v>4.16</v>
      </c>
      <c r="J6" s="7">
        <f t="shared" si="0"/>
        <v>4.1814193999999958</v>
      </c>
      <c r="K6" s="7">
        <f t="shared" si="1"/>
        <v>4.2502661499999945</v>
      </c>
      <c r="L6" s="8"/>
      <c r="M6" s="8"/>
      <c r="N6" s="9">
        <v>5</v>
      </c>
      <c r="O6" s="9">
        <f t="shared" si="5"/>
        <v>6</v>
      </c>
      <c r="P6" s="4">
        <v>47.097000000000001</v>
      </c>
      <c r="Q6" s="4">
        <f>AVERAGE(P6,P28)</f>
        <v>47.207499999999996</v>
      </c>
      <c r="R6" s="4">
        <f t="shared" si="6"/>
        <v>143.09050000000002</v>
      </c>
      <c r="S6" s="40">
        <v>128.334</v>
      </c>
      <c r="T6" s="6">
        <f t="shared" si="2"/>
        <v>126.57007025</v>
      </c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">
      <c r="A7" s="9">
        <v>15</v>
      </c>
      <c r="B7" s="9">
        <f t="shared" si="3"/>
        <v>16</v>
      </c>
      <c r="C7" s="4">
        <v>26.919</v>
      </c>
      <c r="D7" s="4">
        <f>AVERAGE(C7,C35)</f>
        <v>26.857500000000002</v>
      </c>
      <c r="E7" s="4"/>
      <c r="F7" s="4">
        <f t="shared" si="7"/>
        <v>4.8744999999999976</v>
      </c>
      <c r="G7" s="4"/>
      <c r="H7" s="40">
        <v>4.17</v>
      </c>
      <c r="I7" s="39"/>
      <c r="J7" s="7">
        <f t="shared" si="0"/>
        <v>4.3018367499999961</v>
      </c>
      <c r="K7" s="7">
        <f t="shared" si="1"/>
        <v>29.939</v>
      </c>
      <c r="L7" s="8"/>
      <c r="M7" s="8"/>
      <c r="N7" s="9">
        <v>6</v>
      </c>
      <c r="O7" s="9">
        <f t="shared" si="5"/>
        <v>7</v>
      </c>
      <c r="P7" s="4">
        <v>41.768000000000001</v>
      </c>
      <c r="Q7" s="4"/>
      <c r="R7" s="4"/>
      <c r="S7" s="40"/>
      <c r="T7" s="6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">
      <c r="A8" s="9">
        <v>17</v>
      </c>
      <c r="B8" s="9">
        <f t="shared" si="3"/>
        <v>18</v>
      </c>
      <c r="C8" s="4">
        <v>30.094000000000001</v>
      </c>
      <c r="D8" s="4">
        <f>AVERAGE(C8:C10,C36:C38)</f>
        <v>29.835666666666668</v>
      </c>
      <c r="E8" s="4">
        <f>AVERAGE(C8:C10,C36:C38)</f>
        <v>29.835666666666668</v>
      </c>
      <c r="F8" s="4">
        <f>31.732-D8</f>
        <v>1.896333333333331</v>
      </c>
      <c r="G8" s="4">
        <f>31.732-E8</f>
        <v>1.896333333333331</v>
      </c>
      <c r="H8" s="40">
        <v>1.42</v>
      </c>
      <c r="I8" s="39">
        <v>1.41</v>
      </c>
      <c r="J8" s="7">
        <f t="shared" si="0"/>
        <v>1.5109967666666613</v>
      </c>
      <c r="K8" s="7">
        <f t="shared" si="1"/>
        <v>1.4698068666666622</v>
      </c>
      <c r="L8" s="8"/>
      <c r="M8" s="8"/>
      <c r="N8" s="9">
        <v>8</v>
      </c>
      <c r="O8" s="9">
        <f t="shared" si="5"/>
        <v>9</v>
      </c>
      <c r="P8" s="4">
        <v>38.207000000000001</v>
      </c>
      <c r="Q8" s="4"/>
      <c r="R8" s="4"/>
      <c r="S8" s="40"/>
      <c r="T8" s="6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">
      <c r="A9" s="9">
        <v>18</v>
      </c>
      <c r="B9" s="9">
        <f t="shared" si="3"/>
        <v>19</v>
      </c>
      <c r="C9" s="4">
        <v>30.09</v>
      </c>
      <c r="D9" s="4"/>
      <c r="E9" s="4"/>
      <c r="F9" s="4"/>
      <c r="G9" s="4"/>
      <c r="H9" s="40"/>
      <c r="I9" s="39"/>
      <c r="J9" s="7"/>
      <c r="K9" s="7"/>
      <c r="L9" s="8"/>
      <c r="M9" s="8"/>
      <c r="N9" s="9">
        <v>10</v>
      </c>
      <c r="O9" s="9">
        <f t="shared" si="5"/>
        <v>11</v>
      </c>
      <c r="P9" s="4">
        <v>7.8449999999999998</v>
      </c>
      <c r="Q9" s="4">
        <f>AVERAGE(P9,P31)</f>
        <v>7.4524999999999997</v>
      </c>
      <c r="R9" s="4">
        <f t="shared" si="6"/>
        <v>182.84550000000002</v>
      </c>
      <c r="S9" s="40">
        <v>161.78100000000001</v>
      </c>
      <c r="T9" s="6">
        <f t="shared" si="2"/>
        <v>163.51439174999999</v>
      </c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">
      <c r="A10" s="9">
        <v>19</v>
      </c>
      <c r="B10" s="9">
        <f t="shared" si="3"/>
        <v>20</v>
      </c>
      <c r="C10" s="4">
        <v>29.893999999999998</v>
      </c>
      <c r="D10" s="4"/>
      <c r="E10" s="4"/>
      <c r="F10" s="4"/>
      <c r="G10" s="4"/>
      <c r="H10" s="40"/>
      <c r="I10" s="39"/>
      <c r="J10" s="7"/>
      <c r="K10" s="7"/>
      <c r="L10" s="8"/>
      <c r="M10" s="8"/>
      <c r="N10" s="9">
        <v>12</v>
      </c>
      <c r="O10" s="9">
        <f t="shared" si="5"/>
        <v>13</v>
      </c>
      <c r="P10" s="4">
        <v>109.986</v>
      </c>
      <c r="Q10" s="4">
        <f>AVERAGE(P10,P32)</f>
        <v>110.4425</v>
      </c>
      <c r="R10" s="4">
        <f t="shared" si="6"/>
        <v>79.855500000000006</v>
      </c>
      <c r="S10" s="40">
        <v>67.471999999999994</v>
      </c>
      <c r="T10" s="6">
        <f t="shared" si="2"/>
        <v>67.805784750000001</v>
      </c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">
      <c r="A11" s="9">
        <v>21</v>
      </c>
      <c r="B11" s="9">
        <f t="shared" si="3"/>
        <v>22</v>
      </c>
      <c r="C11" s="4">
        <v>29.425999999999998</v>
      </c>
      <c r="D11" s="4">
        <f>AVERAGE(C11:C13,C39:C41)</f>
        <v>29.841333333333335</v>
      </c>
      <c r="E11" s="4">
        <f>AVERAGE(C11:C13,C39:C41)</f>
        <v>29.841333333333335</v>
      </c>
      <c r="F11" s="4">
        <f t="shared" si="7"/>
        <v>1.8906666666666645</v>
      </c>
      <c r="G11" s="4">
        <f t="shared" si="4"/>
        <v>1.8906666666666645</v>
      </c>
      <c r="H11" s="40">
        <v>1.53</v>
      </c>
      <c r="I11" s="39">
        <v>1.4650000000000001</v>
      </c>
      <c r="J11" s="7">
        <f t="shared" si="0"/>
        <v>1.5056865333333285</v>
      </c>
      <c r="K11" s="7">
        <f t="shared" si="1"/>
        <v>1.4643997333333303</v>
      </c>
      <c r="L11" s="8"/>
      <c r="M11" s="8"/>
      <c r="N11" s="9">
        <v>13</v>
      </c>
      <c r="O11" s="9">
        <f t="shared" si="5"/>
        <v>14</v>
      </c>
      <c r="P11" s="4">
        <v>98.033000000000001</v>
      </c>
      <c r="Q11" s="4">
        <f>AVERAGE(P11,P33)</f>
        <v>98.081000000000003</v>
      </c>
      <c r="R11" s="4">
        <f t="shared" si="6"/>
        <v>92.216999999999999</v>
      </c>
      <c r="S11" s="40">
        <v>79.352000000000004</v>
      </c>
      <c r="T11" s="6">
        <f t="shared" si="2"/>
        <v>79.293326699999994</v>
      </c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">
      <c r="A12" s="9">
        <v>22</v>
      </c>
      <c r="B12" s="9">
        <f t="shared" si="3"/>
        <v>23</v>
      </c>
      <c r="C12" s="4">
        <v>29.951000000000001</v>
      </c>
      <c r="D12" s="4"/>
      <c r="E12" s="4"/>
      <c r="F12" s="4"/>
      <c r="G12" s="4"/>
      <c r="H12" s="40"/>
      <c r="I12" s="39"/>
      <c r="J12" s="7"/>
      <c r="K12" s="7"/>
      <c r="L12" s="8"/>
      <c r="M12" s="8"/>
      <c r="N12" s="9">
        <v>16</v>
      </c>
      <c r="O12" s="9">
        <f t="shared" si="5"/>
        <v>17</v>
      </c>
      <c r="P12" s="4">
        <v>154.565</v>
      </c>
      <c r="Q12" s="4">
        <f>AVERAGE(P12,P34,P13,P35)</f>
        <v>155.43899999999999</v>
      </c>
      <c r="R12" s="4">
        <f t="shared" si="6"/>
        <v>34.859000000000009</v>
      </c>
      <c r="S12" s="40">
        <v>27.001999999999999</v>
      </c>
      <c r="T12" s="6">
        <f t="shared" si="2"/>
        <v>25.9905373</v>
      </c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">
      <c r="A13" s="9">
        <v>23</v>
      </c>
      <c r="B13" s="9">
        <f t="shared" si="3"/>
        <v>24</v>
      </c>
      <c r="C13" s="4">
        <v>29.448</v>
      </c>
      <c r="D13" s="4"/>
      <c r="E13" s="4"/>
      <c r="F13" s="4"/>
      <c r="G13" s="4"/>
      <c r="H13" s="40"/>
      <c r="I13" s="39"/>
      <c r="J13" s="7"/>
      <c r="K13" s="7"/>
      <c r="L13" s="8"/>
      <c r="M13" s="8"/>
      <c r="N13" s="9">
        <v>20</v>
      </c>
      <c r="O13" s="9">
        <f t="shared" si="5"/>
        <v>21</v>
      </c>
      <c r="P13" s="4">
        <v>156.26400000000001</v>
      </c>
      <c r="Q13" s="4"/>
      <c r="R13" s="4"/>
      <c r="S13" s="40"/>
      <c r="T13" s="6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">
      <c r="A14" s="9">
        <v>27</v>
      </c>
      <c r="B14" s="9">
        <f t="shared" si="3"/>
        <v>28</v>
      </c>
      <c r="C14" s="4">
        <v>23.364000000000001</v>
      </c>
      <c r="D14" s="4">
        <f>AVERAGE(C14,C22,C42,C50)</f>
        <v>22.393249999999998</v>
      </c>
      <c r="E14" s="4">
        <f>AVERAGE(C14,C22,C42,C50)</f>
        <v>22.393249999999998</v>
      </c>
      <c r="F14" s="4">
        <f t="shared" si="7"/>
        <v>9.338750000000001</v>
      </c>
      <c r="G14" s="4">
        <f t="shared" si="4"/>
        <v>9.338750000000001</v>
      </c>
      <c r="H14" s="40">
        <v>8.1199999999999992</v>
      </c>
      <c r="I14" s="39">
        <v>7.6150000000000002</v>
      </c>
      <c r="J14" s="7">
        <f t="shared" si="0"/>
        <v>8.4852854250000007</v>
      </c>
      <c r="K14" s="7">
        <f t="shared" si="1"/>
        <v>8.5713608500000014</v>
      </c>
      <c r="L14" s="8"/>
      <c r="M14" s="8"/>
      <c r="N14" s="9">
        <v>24</v>
      </c>
      <c r="O14" s="9">
        <f t="shared" si="5"/>
        <v>25</v>
      </c>
      <c r="P14" s="4">
        <v>9.8339999999999996</v>
      </c>
      <c r="Q14" s="4">
        <f>AVERAGE(P14,P19,P36,P41)</f>
        <v>6.952</v>
      </c>
      <c r="R14" s="4">
        <f t="shared" si="6"/>
        <v>183.346</v>
      </c>
      <c r="S14" s="40">
        <v>166.965</v>
      </c>
      <c r="T14" s="6">
        <f t="shared" si="2"/>
        <v>163.97950639999999</v>
      </c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3">
      <c r="A15" s="9">
        <v>29</v>
      </c>
      <c r="B15" s="9">
        <f t="shared" si="3"/>
        <v>30</v>
      </c>
      <c r="C15" s="4">
        <v>26.898</v>
      </c>
      <c r="D15" s="4">
        <f>AVERAGE(C15,C23,C43,C51)</f>
        <v>26.40475</v>
      </c>
      <c r="E15" s="4">
        <f>AVERAGE(C15,C23,C43,C51)</f>
        <v>26.40475</v>
      </c>
      <c r="F15" s="4">
        <f t="shared" si="7"/>
        <v>5.3272499999999994</v>
      </c>
      <c r="G15" s="4">
        <f t="shared" si="4"/>
        <v>5.3272499999999994</v>
      </c>
      <c r="H15" s="40">
        <v>4.8600000000000003</v>
      </c>
      <c r="I15" s="39">
        <v>4.84</v>
      </c>
      <c r="J15" s="7">
        <f t="shared" si="0"/>
        <v>4.7261087749999966</v>
      </c>
      <c r="K15" s="7">
        <f t="shared" si="1"/>
        <v>4.7435875499999973</v>
      </c>
      <c r="L15" s="8"/>
      <c r="M15" s="8"/>
      <c r="N15" s="9">
        <v>28</v>
      </c>
      <c r="O15" s="9">
        <f t="shared" si="5"/>
        <v>29</v>
      </c>
      <c r="P15" s="4">
        <v>128.291</v>
      </c>
      <c r="Q15" s="4">
        <f>AVERAGE(P15,P20,P37,P42)</f>
        <v>129.84049999999999</v>
      </c>
      <c r="R15" s="4">
        <f t="shared" si="6"/>
        <v>60.45750000000001</v>
      </c>
      <c r="S15" s="40">
        <v>48.85</v>
      </c>
      <c r="T15" s="6">
        <f t="shared" si="2"/>
        <v>49.779223350000009</v>
      </c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3">
      <c r="A16" s="9">
        <v>31</v>
      </c>
      <c r="B16" s="9">
        <f t="shared" si="3"/>
        <v>32</v>
      </c>
      <c r="C16" s="4">
        <v>30.227</v>
      </c>
      <c r="D16" s="4">
        <f>AVERAGE(C16:C18,C24:C26,C44:C46, C52:C54)</f>
        <v>29.757499999999993</v>
      </c>
      <c r="E16" s="4">
        <f>AVERAGE(C16:C18,C24:C26,C44:C46, C52:C54)</f>
        <v>29.757499999999993</v>
      </c>
      <c r="F16" s="4">
        <f t="shared" si="7"/>
        <v>1.9745000000000061</v>
      </c>
      <c r="G16" s="4">
        <f t="shared" si="4"/>
        <v>1.9745000000000061</v>
      </c>
      <c r="H16" s="40">
        <v>1.61</v>
      </c>
      <c r="I16" s="39">
        <v>1.57</v>
      </c>
      <c r="J16" s="7">
        <f t="shared" si="0"/>
        <v>1.5842467500000055</v>
      </c>
      <c r="K16" s="7">
        <f t="shared" si="1"/>
        <v>1.5443935000000053</v>
      </c>
      <c r="L16" s="8"/>
      <c r="M16" s="8"/>
      <c r="N16" s="9">
        <v>30</v>
      </c>
      <c r="O16" s="9">
        <f t="shared" si="5"/>
        <v>31</v>
      </c>
      <c r="P16" s="4">
        <v>167.23699999999999</v>
      </c>
      <c r="Q16" s="4">
        <f>AVERAGE(P16,P21,P38,P43)</f>
        <v>166.37374999999997</v>
      </c>
      <c r="R16" s="4">
        <f t="shared" si="6"/>
        <v>23.924250000000029</v>
      </c>
      <c r="S16" s="40">
        <v>15.823</v>
      </c>
      <c r="T16" s="6">
        <f t="shared" si="2"/>
        <v>15.828874125000027</v>
      </c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">
      <c r="A17" s="9">
        <v>32</v>
      </c>
      <c r="B17" s="9">
        <f t="shared" si="3"/>
        <v>33</v>
      </c>
      <c r="C17" s="4">
        <v>29.614999999999998</v>
      </c>
      <c r="D17" s="4"/>
      <c r="E17" s="4"/>
      <c r="F17" s="4"/>
      <c r="G17" s="4"/>
      <c r="H17" s="40"/>
      <c r="I17" s="39"/>
      <c r="J17" s="7"/>
      <c r="K17" s="7"/>
      <c r="L17" s="8"/>
      <c r="M17" s="8"/>
      <c r="N17" s="9">
        <v>34</v>
      </c>
      <c r="O17" s="9">
        <f t="shared" si="5"/>
        <v>35</v>
      </c>
      <c r="P17" s="4">
        <v>-5.4710000000000001</v>
      </c>
      <c r="Q17" s="4">
        <f>AVERAGE(P17,P22,P39,P44)</f>
        <v>-5.7390000000000008</v>
      </c>
      <c r="R17" s="4">
        <f t="shared" si="6"/>
        <v>196.03700000000001</v>
      </c>
      <c r="S17" s="40">
        <v>173.23</v>
      </c>
      <c r="T17" s="6">
        <f t="shared" si="2"/>
        <v>175.7732527</v>
      </c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3">
      <c r="A18" s="9">
        <v>33</v>
      </c>
      <c r="B18" s="9">
        <f t="shared" si="3"/>
        <v>34</v>
      </c>
      <c r="C18" s="4">
        <v>29.974</v>
      </c>
      <c r="D18" s="4"/>
      <c r="E18" s="4"/>
      <c r="F18" s="4"/>
      <c r="G18" s="4"/>
      <c r="H18" s="40"/>
      <c r="I18" s="39"/>
      <c r="J18" s="7"/>
      <c r="K18" s="7"/>
      <c r="L18" s="8"/>
      <c r="M18" s="8"/>
      <c r="N18" s="9">
        <v>37</v>
      </c>
      <c r="O18" s="9">
        <f t="shared" si="5"/>
        <v>38</v>
      </c>
      <c r="P18" s="4">
        <v>127.871</v>
      </c>
      <c r="Q18" s="4">
        <f>AVERAGE(P18,P23,P40,P45)</f>
        <v>126.8235</v>
      </c>
      <c r="R18" s="4">
        <f t="shared" si="6"/>
        <v>63.474500000000006</v>
      </c>
      <c r="S18" s="40">
        <v>51.445</v>
      </c>
      <c r="T18" s="6">
        <f>Q18*(-0.9293)+170.44</f>
        <v>52.582921450000001</v>
      </c>
      <c r="U18" s="8"/>
      <c r="V18" s="8"/>
      <c r="W18" s="8"/>
      <c r="X18" s="8"/>
      <c r="Y18" s="8"/>
      <c r="Z18" s="8"/>
      <c r="AA18" s="8"/>
      <c r="AB18" s="8"/>
      <c r="AC18" s="8"/>
    </row>
    <row r="19" spans="1:29" x14ac:dyDescent="0.3">
      <c r="A19" s="9">
        <v>38</v>
      </c>
      <c r="B19" s="9">
        <f t="shared" si="3"/>
        <v>39</v>
      </c>
      <c r="C19" s="4">
        <v>27.584</v>
      </c>
      <c r="D19" s="4">
        <f>AVERAGE(C19:C21,C27:C29,C47:C49,C55:C57)</f>
        <v>27.434833333333334</v>
      </c>
      <c r="E19" s="4">
        <f>AVERAGE(C19:C21,C27:C29,C47:C49,C55:C57)</f>
        <v>27.434833333333334</v>
      </c>
      <c r="F19" s="4">
        <f t="shared" si="7"/>
        <v>4.2971666666666657</v>
      </c>
      <c r="G19" s="4">
        <f t="shared" si="4"/>
        <v>4.2971666666666657</v>
      </c>
      <c r="H19" s="40">
        <v>3.82</v>
      </c>
      <c r="I19" s="39">
        <v>3.81</v>
      </c>
      <c r="J19" s="7">
        <f>D19*(-0.9371)+29.47</f>
        <v>3.7608176833333324</v>
      </c>
      <c r="K19" s="7">
        <f>E19*(-0.9542)+29.939</f>
        <v>3.7606820333333317</v>
      </c>
      <c r="L19" s="8"/>
      <c r="M19" s="8"/>
      <c r="N19" s="9">
        <v>41</v>
      </c>
      <c r="O19" s="9">
        <f t="shared" si="5"/>
        <v>42</v>
      </c>
      <c r="P19" s="4">
        <v>3.1429999999999998</v>
      </c>
      <c r="Q19" s="4"/>
      <c r="R19" s="4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3">
      <c r="A20" s="9">
        <v>39</v>
      </c>
      <c r="B20" s="9">
        <f t="shared" si="3"/>
        <v>40</v>
      </c>
      <c r="C20" s="4">
        <v>27.469000000000001</v>
      </c>
      <c r="D20" s="4"/>
      <c r="E20" s="4"/>
      <c r="F20" s="4"/>
      <c r="G20" s="4"/>
      <c r="H20" s="4"/>
      <c r="I20" s="13"/>
      <c r="J20" s="8"/>
      <c r="K20" s="8"/>
      <c r="L20" s="8"/>
      <c r="M20" s="8"/>
      <c r="N20" s="9">
        <v>45</v>
      </c>
      <c r="O20" s="9">
        <f t="shared" si="5"/>
        <v>46</v>
      </c>
      <c r="P20" s="4">
        <v>128.46</v>
      </c>
      <c r="Q20" s="4"/>
      <c r="R20" s="4"/>
      <c r="S20" s="37" t="s">
        <v>84</v>
      </c>
      <c r="T20" s="38">
        <f>AVERAGE(ABS(T3-S3),ABS(T4-S4),ABS(T5-S5),ABS(T6-S6),ABS(T9-S9),ABS(T10-S10),ABS(T11-S11),ABS(T12-S12),ABS(T14-S14),ABS(T15-S15),ABS(T16-S16),ABS(T17-S17),ABS(T18-S18))</f>
        <v>1.2336847826923116</v>
      </c>
      <c r="U20" s="8"/>
      <c r="V20" s="8"/>
      <c r="W20" s="8"/>
      <c r="X20" s="8"/>
      <c r="Y20" s="8"/>
      <c r="Z20" s="8"/>
      <c r="AA20" s="8"/>
      <c r="AB20" s="8"/>
      <c r="AC20" s="8"/>
    </row>
    <row r="21" spans="1:29" x14ac:dyDescent="0.3">
      <c r="A21" s="9">
        <v>40</v>
      </c>
      <c r="B21" s="9">
        <f t="shared" si="3"/>
        <v>41</v>
      </c>
      <c r="C21" s="4">
        <v>27.571999999999999</v>
      </c>
      <c r="D21" s="4"/>
      <c r="E21" s="4"/>
      <c r="F21" s="4"/>
      <c r="G21" s="4"/>
      <c r="H21" s="4"/>
      <c r="I21" s="37" t="s">
        <v>39</v>
      </c>
      <c r="J21" s="38">
        <f>AVERAGE(ABS(J3-H3),ABS(J4-H4),ABS(J6-H6),ABS(J7-H7),ABS(J8-H8),ABS(J11-H11),ABS(J15-H15),ABS(J16-H16),ABS(J19-H19))</f>
        <v>8.4406027777778128E-2</v>
      </c>
      <c r="K21" s="38">
        <f>AVERAGE(ABS(K3-I3),ABS(K4-I4),ABS(K6-I6),ABS(K8-I8),ABS(K11-I11),ABS(K15-I15),ABS(K16-I16),ABS(K19-I19))</f>
        <v>8.0357493749999537E-2</v>
      </c>
      <c r="L21" s="8"/>
      <c r="M21" s="8"/>
      <c r="N21" s="9">
        <v>47</v>
      </c>
      <c r="O21" s="9">
        <f t="shared" si="5"/>
        <v>48</v>
      </c>
      <c r="P21" s="4">
        <v>167.63499999999999</v>
      </c>
      <c r="Q21" s="4"/>
      <c r="R21" s="4"/>
      <c r="S21" s="6"/>
      <c r="T21" s="6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3">
      <c r="A22" s="9">
        <v>44</v>
      </c>
      <c r="B22" s="9">
        <f t="shared" si="3"/>
        <v>45</v>
      </c>
      <c r="C22" s="4">
        <v>21.082000000000001</v>
      </c>
      <c r="D22" s="4"/>
      <c r="E22" s="4"/>
      <c r="F22" s="4"/>
      <c r="G22" s="4"/>
      <c r="H22" s="4"/>
      <c r="I22" s="37" t="s">
        <v>40</v>
      </c>
      <c r="J22" s="38">
        <f>ABS(J14-H14)</f>
        <v>0.3652854250000015</v>
      </c>
      <c r="K22" s="38">
        <f>ABS(K14-I14)</f>
        <v>0.95636085000000115</v>
      </c>
      <c r="L22" s="8"/>
      <c r="M22" s="8"/>
      <c r="N22" s="9">
        <v>51</v>
      </c>
      <c r="O22" s="9">
        <f t="shared" si="5"/>
        <v>52</v>
      </c>
      <c r="P22" s="4">
        <v>-5.0990000000000002</v>
      </c>
      <c r="Q22" s="4"/>
      <c r="R22" s="4"/>
      <c r="S22" s="6"/>
      <c r="T22" s="6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3">
      <c r="A23" s="9">
        <v>46</v>
      </c>
      <c r="B23" s="9">
        <f t="shared" si="3"/>
        <v>47</v>
      </c>
      <c r="C23" s="4">
        <v>27.044</v>
      </c>
      <c r="D23" s="4"/>
      <c r="E23" s="4"/>
      <c r="F23" s="4"/>
      <c r="G23" s="4"/>
      <c r="H23" s="4"/>
      <c r="I23" s="13"/>
      <c r="J23" s="8"/>
      <c r="K23" s="8"/>
      <c r="L23" s="8"/>
      <c r="M23" s="8"/>
      <c r="N23" s="9">
        <v>54</v>
      </c>
      <c r="O23" s="9">
        <f t="shared" si="5"/>
        <v>55</v>
      </c>
      <c r="P23" s="4">
        <v>126.10899999999999</v>
      </c>
      <c r="Q23" s="4"/>
      <c r="R23" s="4"/>
      <c r="S23" s="6"/>
      <c r="T23" s="6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3">
      <c r="A24" s="9">
        <v>48</v>
      </c>
      <c r="B24" s="9">
        <f t="shared" si="3"/>
        <v>49</v>
      </c>
      <c r="C24" s="4">
        <v>29.678000000000001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9"/>
      <c r="O24" s="9"/>
      <c r="P24" s="13"/>
      <c r="Q24" s="13"/>
      <c r="R24" s="13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3">
      <c r="A25" s="9">
        <v>49</v>
      </c>
      <c r="B25" s="9">
        <f t="shared" si="3"/>
        <v>50</v>
      </c>
      <c r="C25" s="4">
        <v>29.206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0">
        <v>58</v>
      </c>
      <c r="O25" s="9">
        <f t="shared" si="5"/>
        <v>59</v>
      </c>
      <c r="P25" s="2">
        <v>42.831000000000003</v>
      </c>
      <c r="Q25" s="13"/>
      <c r="R25" s="13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3">
      <c r="A26" s="9">
        <v>50</v>
      </c>
      <c r="B26" s="9">
        <f t="shared" si="3"/>
        <v>51</v>
      </c>
      <c r="C26" s="4">
        <v>30.111000000000001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0">
        <v>60</v>
      </c>
      <c r="O26" s="9">
        <f t="shared" si="5"/>
        <v>61</v>
      </c>
      <c r="P26" s="2">
        <v>39.055</v>
      </c>
      <c r="Q26" s="13"/>
      <c r="R26" s="13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3">
      <c r="A27" s="9">
        <v>55</v>
      </c>
      <c r="B27" s="9">
        <f t="shared" si="3"/>
        <v>56</v>
      </c>
      <c r="C27" s="4">
        <v>27.201000000000001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0">
        <v>61</v>
      </c>
      <c r="O27" s="9">
        <f t="shared" si="5"/>
        <v>62</v>
      </c>
      <c r="P27" s="2">
        <v>41.54</v>
      </c>
      <c r="Q27" s="13"/>
      <c r="R27" s="13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x14ac:dyDescent="0.3">
      <c r="A28" s="9">
        <v>56</v>
      </c>
      <c r="B28" s="9">
        <f t="shared" si="3"/>
        <v>57</v>
      </c>
      <c r="C28" s="4">
        <v>27.533999999999999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0">
        <v>63</v>
      </c>
      <c r="O28" s="9">
        <f t="shared" si="5"/>
        <v>64</v>
      </c>
      <c r="P28" s="2">
        <v>47.317999999999998</v>
      </c>
      <c r="Q28" s="13"/>
      <c r="R28" s="13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3">
      <c r="A29" s="10">
        <v>57</v>
      </c>
      <c r="B29" s="10">
        <f t="shared" si="3"/>
        <v>58</v>
      </c>
      <c r="C29" s="2">
        <v>27.510999999999999</v>
      </c>
      <c r="D29" s="2"/>
      <c r="E29" s="13"/>
      <c r="F29" s="13"/>
      <c r="G29" s="13"/>
      <c r="H29" s="13"/>
      <c r="I29" s="13"/>
      <c r="J29" s="8"/>
      <c r="K29" s="8"/>
      <c r="L29" s="8"/>
      <c r="M29" s="8"/>
      <c r="N29" s="10">
        <v>64</v>
      </c>
      <c r="O29" s="9">
        <f t="shared" si="5"/>
        <v>65</v>
      </c>
      <c r="P29" s="2">
        <v>45.725999999999999</v>
      </c>
      <c r="Q29" s="13"/>
      <c r="R29" s="13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x14ac:dyDescent="0.3">
      <c r="A30" s="11"/>
      <c r="B30" s="10"/>
      <c r="C30" s="13"/>
      <c r="D30" s="13"/>
      <c r="E30" s="13"/>
      <c r="F30" s="13"/>
      <c r="G30" s="13"/>
      <c r="H30" s="13"/>
      <c r="I30" s="13"/>
      <c r="J30" s="8"/>
      <c r="K30" s="8"/>
      <c r="L30" s="8"/>
      <c r="M30" s="8"/>
      <c r="N30" s="10">
        <v>66</v>
      </c>
      <c r="O30" s="9">
        <f t="shared" si="5"/>
        <v>67</v>
      </c>
      <c r="P30" s="2">
        <v>41.448</v>
      </c>
      <c r="Q30" s="13"/>
      <c r="R30" s="13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x14ac:dyDescent="0.3">
      <c r="A31" s="10">
        <v>59</v>
      </c>
      <c r="B31" s="10">
        <f t="shared" si="3"/>
        <v>60</v>
      </c>
      <c r="C31" s="2">
        <v>22.436</v>
      </c>
      <c r="D31" s="13"/>
      <c r="E31" s="13"/>
      <c r="F31" s="13"/>
      <c r="G31" s="13"/>
      <c r="H31" s="13"/>
      <c r="I31" s="13"/>
      <c r="J31" s="8"/>
      <c r="K31" s="8"/>
      <c r="L31" s="8"/>
      <c r="M31" s="8"/>
      <c r="N31" s="10">
        <v>68</v>
      </c>
      <c r="O31" s="9">
        <f t="shared" si="5"/>
        <v>69</v>
      </c>
      <c r="P31" s="2">
        <v>7.06</v>
      </c>
      <c r="Q31" s="13"/>
      <c r="R31" s="13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x14ac:dyDescent="0.3">
      <c r="A32" s="10">
        <v>62</v>
      </c>
      <c r="B32" s="10">
        <f t="shared" si="3"/>
        <v>63</v>
      </c>
      <c r="C32" s="2">
        <v>22.943999999999999</v>
      </c>
      <c r="D32" s="13"/>
      <c r="E32" s="13"/>
      <c r="F32" s="13"/>
      <c r="G32" s="13"/>
      <c r="H32" s="13"/>
      <c r="I32" s="13"/>
      <c r="J32" s="8"/>
      <c r="K32" s="8"/>
      <c r="L32" s="8"/>
      <c r="M32" s="8"/>
      <c r="N32" s="10">
        <v>70</v>
      </c>
      <c r="O32" s="9">
        <f t="shared" si="5"/>
        <v>71</v>
      </c>
      <c r="P32" s="2">
        <v>110.899</v>
      </c>
      <c r="Q32" s="13"/>
      <c r="R32" s="13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x14ac:dyDescent="0.3">
      <c r="A33" s="10">
        <v>65</v>
      </c>
      <c r="B33" s="10">
        <f t="shared" si="3"/>
        <v>66</v>
      </c>
      <c r="C33" s="2">
        <v>23.242000000000001</v>
      </c>
      <c r="D33" s="13"/>
      <c r="E33" s="13"/>
      <c r="F33" s="13"/>
      <c r="G33" s="13"/>
      <c r="H33" s="13"/>
      <c r="I33" s="13"/>
      <c r="J33" s="8"/>
      <c r="K33" s="8"/>
      <c r="L33" s="8"/>
      <c r="M33" s="8"/>
      <c r="N33" s="10">
        <v>71</v>
      </c>
      <c r="O33" s="9">
        <f t="shared" si="5"/>
        <v>72</v>
      </c>
      <c r="P33" s="2">
        <v>98.129000000000005</v>
      </c>
      <c r="Q33" s="13"/>
      <c r="R33" s="13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3">
      <c r="A34" s="10">
        <v>72</v>
      </c>
      <c r="B34" s="10">
        <f t="shared" si="3"/>
        <v>73</v>
      </c>
      <c r="C34" s="2">
        <v>26.849</v>
      </c>
      <c r="D34" s="13"/>
      <c r="E34" s="13"/>
      <c r="F34" s="13"/>
      <c r="G34" s="13"/>
      <c r="H34" s="13"/>
      <c r="I34" s="13"/>
      <c r="J34" s="8"/>
      <c r="K34" s="8"/>
      <c r="L34" s="8"/>
      <c r="M34" s="8"/>
      <c r="N34" s="10">
        <v>74</v>
      </c>
      <c r="O34" s="9">
        <f t="shared" si="5"/>
        <v>75</v>
      </c>
      <c r="P34" s="2">
        <v>156.08699999999999</v>
      </c>
      <c r="Q34" s="13"/>
      <c r="R34" s="13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3">
      <c r="A35" s="10">
        <v>73</v>
      </c>
      <c r="B35" s="10">
        <f t="shared" si="3"/>
        <v>74</v>
      </c>
      <c r="C35" s="2">
        <v>26.795999999999999</v>
      </c>
      <c r="D35" s="13"/>
      <c r="E35" s="13"/>
      <c r="F35" s="13"/>
      <c r="G35" s="13"/>
      <c r="H35" s="13"/>
      <c r="I35" s="13"/>
      <c r="J35" s="8"/>
      <c r="K35" s="8"/>
      <c r="L35" s="8"/>
      <c r="M35" s="8"/>
      <c r="N35" s="10">
        <v>78</v>
      </c>
      <c r="O35" s="9">
        <f t="shared" si="5"/>
        <v>79</v>
      </c>
      <c r="P35" s="2">
        <v>154.84</v>
      </c>
      <c r="Q35" s="13"/>
      <c r="R35" s="1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x14ac:dyDescent="0.3">
      <c r="A36" s="10">
        <v>75</v>
      </c>
      <c r="B36" s="10">
        <f t="shared" si="3"/>
        <v>76</v>
      </c>
      <c r="C36" s="2">
        <v>29.51</v>
      </c>
      <c r="D36" s="13"/>
      <c r="E36" s="13"/>
      <c r="F36" s="13"/>
      <c r="G36" s="13"/>
      <c r="H36" s="13"/>
      <c r="I36" s="13"/>
      <c r="J36" s="8"/>
      <c r="K36" s="8"/>
      <c r="L36" s="8"/>
      <c r="M36" s="8"/>
      <c r="N36" s="10">
        <v>82</v>
      </c>
      <c r="O36" s="9">
        <f t="shared" si="5"/>
        <v>83</v>
      </c>
      <c r="P36" s="2">
        <v>4.7789999999999999</v>
      </c>
      <c r="Q36" s="13"/>
      <c r="R36" s="13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3">
      <c r="A37" s="10">
        <v>76</v>
      </c>
      <c r="B37" s="10">
        <f t="shared" si="3"/>
        <v>77</v>
      </c>
      <c r="C37" s="2">
        <v>29.597000000000001</v>
      </c>
      <c r="D37" s="13"/>
      <c r="E37" s="13"/>
      <c r="F37" s="13"/>
      <c r="G37" s="13"/>
      <c r="H37" s="13"/>
      <c r="I37" s="13"/>
      <c r="J37" s="8"/>
      <c r="K37" s="8"/>
      <c r="L37" s="8"/>
      <c r="M37" s="8"/>
      <c r="N37" s="10">
        <v>86</v>
      </c>
      <c r="O37" s="9">
        <f t="shared" si="5"/>
        <v>87</v>
      </c>
      <c r="P37" s="2">
        <v>131.07499999999999</v>
      </c>
      <c r="Q37" s="13"/>
      <c r="R37" s="13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3">
      <c r="A38" s="10">
        <v>77</v>
      </c>
      <c r="B38" s="10">
        <f t="shared" si="3"/>
        <v>78</v>
      </c>
      <c r="C38" s="2">
        <v>29.829000000000001</v>
      </c>
      <c r="D38" s="13"/>
      <c r="E38" s="13"/>
      <c r="F38" s="13"/>
      <c r="G38" s="13"/>
      <c r="H38" s="13"/>
      <c r="I38" s="13"/>
      <c r="J38" s="8"/>
      <c r="K38" s="8"/>
      <c r="L38" s="8"/>
      <c r="M38" s="8"/>
      <c r="N38" s="10">
        <v>88</v>
      </c>
      <c r="O38" s="9">
        <f t="shared" si="5"/>
        <v>89</v>
      </c>
      <c r="P38" s="2">
        <v>164.142</v>
      </c>
      <c r="Q38" s="13"/>
      <c r="R38" s="1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3">
      <c r="A39" s="10">
        <v>79</v>
      </c>
      <c r="B39" s="10">
        <f t="shared" si="3"/>
        <v>80</v>
      </c>
      <c r="C39" s="2">
        <v>30.087</v>
      </c>
      <c r="D39" s="13"/>
      <c r="E39" s="13"/>
      <c r="F39" s="13"/>
      <c r="G39" s="13"/>
      <c r="H39" s="13"/>
      <c r="I39" s="13"/>
      <c r="J39" s="8"/>
      <c r="K39" s="8"/>
      <c r="L39" s="8"/>
      <c r="M39" s="8"/>
      <c r="N39" s="10">
        <v>92</v>
      </c>
      <c r="O39" s="9">
        <f t="shared" si="5"/>
        <v>93</v>
      </c>
      <c r="P39" s="2">
        <v>-8.0969999999999995</v>
      </c>
      <c r="Q39" s="13"/>
      <c r="R39" s="13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3">
      <c r="A40" s="10">
        <v>80</v>
      </c>
      <c r="B40" s="10">
        <f t="shared" si="3"/>
        <v>81</v>
      </c>
      <c r="C40" s="2">
        <v>30.04</v>
      </c>
      <c r="D40" s="13"/>
      <c r="E40" s="13"/>
      <c r="F40" s="13"/>
      <c r="G40" s="13"/>
      <c r="H40" s="13"/>
      <c r="I40" s="13"/>
      <c r="J40" s="8"/>
      <c r="K40" s="8"/>
      <c r="L40" s="8"/>
      <c r="M40" s="8"/>
      <c r="N40" s="10">
        <v>95</v>
      </c>
      <c r="O40" s="9">
        <f t="shared" si="5"/>
        <v>96</v>
      </c>
      <c r="P40" s="2">
        <v>126.45099999999999</v>
      </c>
      <c r="Q40" s="13"/>
      <c r="R40" s="13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x14ac:dyDescent="0.3">
      <c r="A41" s="10">
        <v>81</v>
      </c>
      <c r="B41" s="10">
        <f t="shared" si="3"/>
        <v>82</v>
      </c>
      <c r="C41" s="2">
        <v>30.096</v>
      </c>
      <c r="D41" s="13"/>
      <c r="E41" s="13"/>
      <c r="F41" s="13"/>
      <c r="G41" s="13"/>
      <c r="H41" s="13"/>
      <c r="I41" s="13"/>
      <c r="J41" s="8"/>
      <c r="K41" s="8"/>
      <c r="L41" s="8"/>
      <c r="M41" s="8"/>
      <c r="N41" s="10">
        <v>99</v>
      </c>
      <c r="O41" s="9">
        <f t="shared" si="5"/>
        <v>100</v>
      </c>
      <c r="P41" s="2">
        <v>10.052</v>
      </c>
      <c r="Q41" s="13"/>
      <c r="R41" s="1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3">
      <c r="A42" s="10">
        <v>85</v>
      </c>
      <c r="B42" s="10">
        <f t="shared" si="3"/>
        <v>86</v>
      </c>
      <c r="C42" s="2">
        <v>21.742999999999999</v>
      </c>
      <c r="D42" s="13"/>
      <c r="E42" s="13"/>
      <c r="F42" s="13"/>
      <c r="G42" s="13"/>
      <c r="H42" s="13"/>
      <c r="I42" s="13"/>
      <c r="J42" s="8"/>
      <c r="K42" s="8"/>
      <c r="L42" s="8"/>
      <c r="M42" s="8"/>
      <c r="N42" s="10">
        <v>103</v>
      </c>
      <c r="O42" s="9">
        <f t="shared" si="5"/>
        <v>104</v>
      </c>
      <c r="P42" s="2">
        <v>131.536</v>
      </c>
      <c r="Q42" s="13"/>
      <c r="R42" s="1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3">
      <c r="A43" s="10">
        <v>87</v>
      </c>
      <c r="B43" s="10">
        <f t="shared" si="3"/>
        <v>88</v>
      </c>
      <c r="C43" s="2">
        <v>25.814</v>
      </c>
      <c r="D43" s="13"/>
      <c r="E43" s="13"/>
      <c r="F43" s="13"/>
      <c r="G43" s="13"/>
      <c r="H43" s="13"/>
      <c r="I43" s="13"/>
      <c r="J43" s="8"/>
      <c r="K43" s="8"/>
      <c r="L43" s="8"/>
      <c r="M43" s="8"/>
      <c r="N43" s="10">
        <v>105</v>
      </c>
      <c r="O43" s="9">
        <f t="shared" si="5"/>
        <v>106</v>
      </c>
      <c r="P43" s="2">
        <v>166.48099999999999</v>
      </c>
      <c r="Q43" s="13"/>
      <c r="R43" s="1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3">
      <c r="A44" s="10">
        <v>89</v>
      </c>
      <c r="B44" s="10">
        <f t="shared" si="3"/>
        <v>90</v>
      </c>
      <c r="C44" s="2">
        <v>29.347000000000001</v>
      </c>
      <c r="D44" s="13"/>
      <c r="E44" s="13"/>
      <c r="F44" s="13"/>
      <c r="G44" s="13"/>
      <c r="H44" s="13"/>
      <c r="I44" s="13"/>
      <c r="J44" s="8"/>
      <c r="K44" s="8"/>
      <c r="L44" s="8"/>
      <c r="M44" s="8"/>
      <c r="N44" s="10">
        <v>109</v>
      </c>
      <c r="O44" s="9">
        <f t="shared" si="5"/>
        <v>110</v>
      </c>
      <c r="P44" s="2">
        <v>-4.2889999999999997</v>
      </c>
      <c r="Q44" s="13"/>
      <c r="R44" s="13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x14ac:dyDescent="0.3">
      <c r="A45" s="10">
        <v>90</v>
      </c>
      <c r="B45" s="10">
        <f t="shared" si="3"/>
        <v>91</v>
      </c>
      <c r="C45" s="2">
        <v>29.745999999999999</v>
      </c>
      <c r="D45" s="13"/>
      <c r="E45" s="13"/>
      <c r="F45" s="13"/>
      <c r="G45" s="13"/>
      <c r="H45" s="13"/>
      <c r="I45" s="13"/>
      <c r="J45" s="8"/>
      <c r="K45" s="8"/>
      <c r="L45" s="8"/>
      <c r="M45" s="8"/>
      <c r="N45" s="10">
        <v>112</v>
      </c>
      <c r="O45" s="9">
        <f t="shared" si="5"/>
        <v>113</v>
      </c>
      <c r="P45" s="2">
        <v>126.863</v>
      </c>
      <c r="Q45" s="13"/>
      <c r="R45" s="13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x14ac:dyDescent="0.3">
      <c r="A46" s="10">
        <v>91</v>
      </c>
      <c r="B46" s="10">
        <f t="shared" si="3"/>
        <v>92</v>
      </c>
      <c r="C46" s="2">
        <v>29.370999999999999</v>
      </c>
      <c r="D46" s="13"/>
      <c r="E46" s="13"/>
      <c r="F46" s="13"/>
      <c r="G46" s="13"/>
      <c r="H46" s="13"/>
      <c r="I46" s="1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3">
      <c r="A47" s="10">
        <v>96</v>
      </c>
      <c r="B47" s="10">
        <f t="shared" si="3"/>
        <v>97</v>
      </c>
      <c r="C47" s="2">
        <v>27.466000000000001</v>
      </c>
      <c r="D47" s="13"/>
      <c r="E47" s="13"/>
      <c r="F47" s="13"/>
      <c r="G47" s="13"/>
      <c r="H47" s="13"/>
      <c r="I47" s="1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3">
      <c r="A48" s="10">
        <v>97</v>
      </c>
      <c r="B48" s="10">
        <f t="shared" si="3"/>
        <v>98</v>
      </c>
      <c r="C48" s="2">
        <v>27.443000000000001</v>
      </c>
      <c r="D48" s="13"/>
      <c r="E48" s="13"/>
      <c r="F48" s="13"/>
      <c r="G48" s="13"/>
      <c r="H48" s="13"/>
      <c r="I48" s="1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3">
      <c r="A49" s="10">
        <v>98</v>
      </c>
      <c r="B49" s="10">
        <f t="shared" si="3"/>
        <v>99</v>
      </c>
      <c r="C49" s="2">
        <v>27.302</v>
      </c>
      <c r="D49" s="13"/>
      <c r="E49" s="13"/>
      <c r="F49" s="13"/>
      <c r="G49" s="13"/>
      <c r="H49" s="13"/>
      <c r="I49" s="1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x14ac:dyDescent="0.3">
      <c r="A50" s="10">
        <v>102</v>
      </c>
      <c r="B50" s="10">
        <f t="shared" si="3"/>
        <v>103</v>
      </c>
      <c r="C50" s="2">
        <v>23.384</v>
      </c>
      <c r="D50" s="13"/>
      <c r="E50" s="13"/>
      <c r="F50" s="13"/>
      <c r="G50" s="13"/>
      <c r="H50" s="13"/>
      <c r="I50" s="1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x14ac:dyDescent="0.3">
      <c r="A51" s="10">
        <v>104</v>
      </c>
      <c r="B51" s="10">
        <f t="shared" si="3"/>
        <v>105</v>
      </c>
      <c r="C51" s="2">
        <v>25.863</v>
      </c>
      <c r="D51" s="13"/>
      <c r="E51" s="13"/>
      <c r="F51" s="13"/>
      <c r="G51" s="13"/>
      <c r="H51" s="13"/>
      <c r="I51" s="1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x14ac:dyDescent="0.3">
      <c r="A52" s="10">
        <v>106</v>
      </c>
      <c r="B52" s="10">
        <f t="shared" si="3"/>
        <v>107</v>
      </c>
      <c r="C52" s="2">
        <v>29.795999999999999</v>
      </c>
      <c r="D52" s="13"/>
      <c r="E52" s="13"/>
      <c r="F52" s="13"/>
      <c r="G52" s="13"/>
      <c r="H52" s="13"/>
      <c r="I52" s="1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3">
      <c r="A53" s="10">
        <v>107</v>
      </c>
      <c r="B53" s="10">
        <f t="shared" si="3"/>
        <v>108</v>
      </c>
      <c r="C53" s="2">
        <v>30.364000000000001</v>
      </c>
      <c r="D53" s="13"/>
      <c r="E53" s="13"/>
      <c r="F53" s="13"/>
      <c r="G53" s="13"/>
      <c r="H53" s="13"/>
      <c r="I53" s="1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x14ac:dyDescent="0.3">
      <c r="A54" s="10">
        <v>108</v>
      </c>
      <c r="B54" s="10">
        <f t="shared" si="3"/>
        <v>109</v>
      </c>
      <c r="C54" s="2">
        <v>29.655000000000001</v>
      </c>
      <c r="D54" s="13"/>
      <c r="E54" s="13"/>
      <c r="F54" s="13"/>
      <c r="G54" s="13"/>
      <c r="H54" s="13"/>
      <c r="I54" s="1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x14ac:dyDescent="0.3">
      <c r="A55" s="10">
        <v>113</v>
      </c>
      <c r="B55" s="10">
        <f t="shared" si="3"/>
        <v>114</v>
      </c>
      <c r="C55" s="2">
        <v>27.42</v>
      </c>
      <c r="D55" s="13"/>
      <c r="E55" s="13"/>
      <c r="F55" s="13"/>
      <c r="G55" s="13"/>
      <c r="H55" s="13"/>
      <c r="I55" s="1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x14ac:dyDescent="0.3">
      <c r="A56" s="10">
        <v>114</v>
      </c>
      <c r="B56" s="10">
        <f t="shared" si="3"/>
        <v>115</v>
      </c>
      <c r="C56" s="2">
        <v>27.247</v>
      </c>
      <c r="D56" s="13"/>
      <c r="E56" s="13"/>
      <c r="F56" s="13"/>
      <c r="G56" s="13"/>
      <c r="H56" s="13"/>
      <c r="I56" s="1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3">
      <c r="A57" s="10">
        <v>115</v>
      </c>
      <c r="B57" s="10">
        <f t="shared" si="3"/>
        <v>116</v>
      </c>
      <c r="C57" s="2">
        <v>27.469000000000001</v>
      </c>
      <c r="D57" s="13"/>
      <c r="E57" s="13"/>
      <c r="F57" s="13"/>
      <c r="G57" s="13"/>
      <c r="H57" s="13"/>
      <c r="I57" s="1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14" t="s">
        <v>34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x14ac:dyDescent="0.3">
      <c r="A61" s="9" t="s">
        <v>9</v>
      </c>
      <c r="B61" s="9"/>
      <c r="C61" s="17">
        <v>1</v>
      </c>
      <c r="D61" s="17">
        <v>4</v>
      </c>
      <c r="E61" s="17">
        <v>7</v>
      </c>
      <c r="F61" s="17">
        <v>14</v>
      </c>
      <c r="G61" s="17">
        <v>15</v>
      </c>
      <c r="H61" s="17">
        <v>17</v>
      </c>
      <c r="I61" s="17">
        <v>18</v>
      </c>
      <c r="J61" s="17">
        <v>19</v>
      </c>
      <c r="K61" s="17">
        <v>21</v>
      </c>
      <c r="L61" s="17">
        <v>22</v>
      </c>
      <c r="M61" s="17">
        <v>23</v>
      </c>
      <c r="N61" s="17">
        <v>27</v>
      </c>
      <c r="O61" s="17">
        <v>29</v>
      </c>
      <c r="P61" s="17">
        <v>31</v>
      </c>
      <c r="Q61" s="17">
        <v>32</v>
      </c>
      <c r="R61" s="17">
        <v>33</v>
      </c>
      <c r="S61" s="17">
        <v>38</v>
      </c>
      <c r="T61" s="17">
        <v>39</v>
      </c>
      <c r="U61" s="17">
        <v>40</v>
      </c>
      <c r="V61" s="17">
        <v>44</v>
      </c>
      <c r="W61" s="17">
        <v>46</v>
      </c>
      <c r="X61" s="17">
        <v>48</v>
      </c>
      <c r="Y61" s="17">
        <v>49</v>
      </c>
      <c r="Z61" s="17">
        <v>50</v>
      </c>
      <c r="AA61" s="17">
        <v>55</v>
      </c>
      <c r="AB61" s="17">
        <v>56</v>
      </c>
      <c r="AC61" s="17">
        <v>57</v>
      </c>
    </row>
    <row r="62" spans="1:29" x14ac:dyDescent="0.3">
      <c r="A62" s="9"/>
      <c r="B62" s="9" t="s">
        <v>10</v>
      </c>
      <c r="C62" s="17">
        <f>C61+1</f>
        <v>2</v>
      </c>
      <c r="D62" s="17">
        <f t="shared" ref="D62:V62" si="8">D61+1</f>
        <v>5</v>
      </c>
      <c r="E62" s="17">
        <f t="shared" si="8"/>
        <v>8</v>
      </c>
      <c r="F62" s="17">
        <f t="shared" si="8"/>
        <v>15</v>
      </c>
      <c r="G62" s="17">
        <f t="shared" si="8"/>
        <v>16</v>
      </c>
      <c r="H62" s="17">
        <f t="shared" si="8"/>
        <v>18</v>
      </c>
      <c r="I62" s="17">
        <f t="shared" si="8"/>
        <v>19</v>
      </c>
      <c r="J62" s="17">
        <f t="shared" si="8"/>
        <v>20</v>
      </c>
      <c r="K62" s="17">
        <f t="shared" si="8"/>
        <v>22</v>
      </c>
      <c r="L62" s="17">
        <f t="shared" si="8"/>
        <v>23</v>
      </c>
      <c r="M62" s="17">
        <f t="shared" si="8"/>
        <v>24</v>
      </c>
      <c r="N62" s="17">
        <f t="shared" si="8"/>
        <v>28</v>
      </c>
      <c r="O62" s="17">
        <f t="shared" si="8"/>
        <v>30</v>
      </c>
      <c r="P62" s="17">
        <f t="shared" si="8"/>
        <v>32</v>
      </c>
      <c r="Q62" s="17">
        <f t="shared" si="8"/>
        <v>33</v>
      </c>
      <c r="R62" s="17">
        <f t="shared" si="8"/>
        <v>34</v>
      </c>
      <c r="S62" s="17">
        <f t="shared" si="8"/>
        <v>39</v>
      </c>
      <c r="T62" s="17">
        <f t="shared" si="8"/>
        <v>40</v>
      </c>
      <c r="U62" s="17">
        <f t="shared" si="8"/>
        <v>41</v>
      </c>
      <c r="V62" s="17">
        <f t="shared" si="8"/>
        <v>45</v>
      </c>
      <c r="W62" s="17">
        <f>W61+1</f>
        <v>47</v>
      </c>
      <c r="X62" s="17">
        <f t="shared" ref="X62:AC62" si="9">X61+1</f>
        <v>49</v>
      </c>
      <c r="Y62" s="17">
        <f t="shared" si="9"/>
        <v>50</v>
      </c>
      <c r="Z62" s="17">
        <f t="shared" si="9"/>
        <v>51</v>
      </c>
      <c r="AA62" s="17">
        <f t="shared" si="9"/>
        <v>56</v>
      </c>
      <c r="AB62" s="17">
        <f t="shared" si="9"/>
        <v>57</v>
      </c>
      <c r="AC62" s="17">
        <f t="shared" si="9"/>
        <v>58</v>
      </c>
    </row>
    <row r="63" spans="1:29" x14ac:dyDescent="0.3">
      <c r="A63" s="18">
        <v>1</v>
      </c>
      <c r="B63" s="18">
        <f>A63+1</f>
        <v>2</v>
      </c>
      <c r="C63" s="18">
        <v>0</v>
      </c>
      <c r="D63" s="18">
        <v>0.92700000000000005</v>
      </c>
      <c r="E63" s="18">
        <v>0.87</v>
      </c>
      <c r="F63" s="18">
        <v>-0.01</v>
      </c>
      <c r="G63" s="18">
        <v>0</v>
      </c>
      <c r="H63" s="18">
        <v>0</v>
      </c>
      <c r="I63" s="18">
        <v>1.2999999999999999E-2</v>
      </c>
      <c r="J63" s="18">
        <v>0</v>
      </c>
      <c r="K63" s="18">
        <v>8.9999999999999993E-3</v>
      </c>
      <c r="L63" s="18">
        <v>0</v>
      </c>
      <c r="M63" s="18">
        <v>0</v>
      </c>
      <c r="N63" s="18">
        <v>5.8000000000000003E-2</v>
      </c>
      <c r="O63" s="18">
        <v>-0.123</v>
      </c>
      <c r="P63" s="18">
        <v>-1E-3</v>
      </c>
      <c r="Q63" s="18">
        <v>0</v>
      </c>
      <c r="R63" s="18">
        <v>1.2E-2</v>
      </c>
      <c r="S63" s="18">
        <v>0</v>
      </c>
      <c r="T63" s="18">
        <v>0</v>
      </c>
      <c r="U63" s="18">
        <v>0</v>
      </c>
      <c r="V63" s="18">
        <v>-0.17199999999999999</v>
      </c>
      <c r="W63" s="18">
        <v>3.4000000000000002E-2</v>
      </c>
      <c r="X63" s="18">
        <v>-2.1999999999999999E-2</v>
      </c>
      <c r="Y63" s="18">
        <v>1E-3</v>
      </c>
      <c r="Z63" s="18">
        <v>2E-3</v>
      </c>
      <c r="AA63" s="18">
        <v>0</v>
      </c>
      <c r="AB63" s="18">
        <v>0</v>
      </c>
      <c r="AC63" s="18">
        <v>0</v>
      </c>
    </row>
    <row r="64" spans="1:29" x14ac:dyDescent="0.3">
      <c r="A64" s="18">
        <v>4</v>
      </c>
      <c r="B64" s="18">
        <f t="shared" ref="B64:B89" si="10">A64+1</f>
        <v>5</v>
      </c>
      <c r="C64" s="28">
        <v>0.92700000000000005</v>
      </c>
      <c r="D64" s="18">
        <v>0</v>
      </c>
      <c r="E64" s="18">
        <v>0.64900000000000002</v>
      </c>
      <c r="F64" s="18">
        <v>-7.0000000000000001E-3</v>
      </c>
      <c r="G64" s="18">
        <v>1.2E-2</v>
      </c>
      <c r="H64" s="18">
        <v>-8.5999999999999993E-2</v>
      </c>
      <c r="I64" s="18">
        <v>1.2999999999999999E-2</v>
      </c>
      <c r="J64" s="18">
        <v>7.0000000000000001E-3</v>
      </c>
      <c r="K64" s="18">
        <v>0.01</v>
      </c>
      <c r="L64" s="18">
        <v>-2.1999999999999999E-2</v>
      </c>
      <c r="M64" s="18">
        <v>6.0000000000000001E-3</v>
      </c>
      <c r="N64" s="18">
        <v>-0.29099999999999998</v>
      </c>
      <c r="O64" s="18">
        <v>-7.9000000000000001E-2</v>
      </c>
      <c r="P64" s="18">
        <v>-2E-3</v>
      </c>
      <c r="Q64" s="18">
        <v>-1E-3</v>
      </c>
      <c r="R64" s="18">
        <v>8.0000000000000002E-3</v>
      </c>
      <c r="S64" s="18">
        <v>0</v>
      </c>
      <c r="T64" s="18">
        <v>0</v>
      </c>
      <c r="U64" s="18">
        <v>0</v>
      </c>
      <c r="V64" s="18">
        <v>-1E-3</v>
      </c>
      <c r="W64" s="18">
        <v>-2E-3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</row>
    <row r="65" spans="1:29" x14ac:dyDescent="0.3">
      <c r="A65" s="18">
        <v>7</v>
      </c>
      <c r="B65" s="18">
        <f t="shared" si="10"/>
        <v>8</v>
      </c>
      <c r="C65" s="28">
        <v>0.87</v>
      </c>
      <c r="D65" s="30">
        <v>0.64900000000000002</v>
      </c>
      <c r="E65" s="18">
        <v>0</v>
      </c>
      <c r="F65" s="18">
        <v>6.0000000000000001E-3</v>
      </c>
      <c r="G65" s="18">
        <v>-5.0000000000000001E-3</v>
      </c>
      <c r="H65" s="18">
        <v>-9.0999999999999998E-2</v>
      </c>
      <c r="I65" s="18">
        <v>1.7000000000000001E-2</v>
      </c>
      <c r="J65" s="18">
        <v>8.0000000000000002E-3</v>
      </c>
      <c r="K65" s="18">
        <v>1.2E-2</v>
      </c>
      <c r="L65" s="18">
        <v>-1.9E-2</v>
      </c>
      <c r="M65" s="18">
        <v>2E-3</v>
      </c>
      <c r="N65" s="18">
        <v>3.3000000000000002E-2</v>
      </c>
      <c r="O65" s="18">
        <v>-9.5000000000000001E-2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0.03</v>
      </c>
      <c r="W65" s="18">
        <v>8.0000000000000002E-3</v>
      </c>
      <c r="X65" s="18">
        <v>-2.1999999999999999E-2</v>
      </c>
      <c r="Y65" s="18">
        <v>2E-3</v>
      </c>
      <c r="Z65" s="18">
        <v>4.0000000000000001E-3</v>
      </c>
      <c r="AA65" s="18">
        <v>1E-3</v>
      </c>
      <c r="AB65" s="18">
        <v>1E-3</v>
      </c>
      <c r="AC65" s="18">
        <v>0</v>
      </c>
    </row>
    <row r="66" spans="1:29" x14ac:dyDescent="0.3">
      <c r="A66" s="18">
        <v>14</v>
      </c>
      <c r="B66" s="18">
        <f t="shared" si="10"/>
        <v>15</v>
      </c>
      <c r="C66" s="18">
        <v>-0.01</v>
      </c>
      <c r="D66" s="18">
        <v>-7.0000000000000001E-3</v>
      </c>
      <c r="E66" s="18">
        <v>6.0000000000000001E-3</v>
      </c>
      <c r="F66" s="18">
        <v>0</v>
      </c>
      <c r="G66" s="18">
        <v>-9.0679999999999996</v>
      </c>
      <c r="H66" s="18">
        <v>-0.40699999999999997</v>
      </c>
      <c r="I66" s="18">
        <v>-5.2999999999999999E-2</v>
      </c>
      <c r="J66" s="18">
        <v>1.3240000000000001</v>
      </c>
      <c r="K66" s="18">
        <v>-0.39200000000000002</v>
      </c>
      <c r="L66" s="18">
        <v>-0.25700000000000001</v>
      </c>
      <c r="M66" s="18">
        <v>0.29099999999999998</v>
      </c>
      <c r="N66" s="18">
        <v>1E-3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</row>
    <row r="67" spans="1:29" x14ac:dyDescent="0.3">
      <c r="A67" s="18">
        <v>15</v>
      </c>
      <c r="B67" s="18">
        <f t="shared" si="10"/>
        <v>16</v>
      </c>
      <c r="C67" s="18">
        <v>0</v>
      </c>
      <c r="D67" s="18">
        <v>1.2E-2</v>
      </c>
      <c r="E67" s="18">
        <v>-5.0000000000000001E-3</v>
      </c>
      <c r="F67" s="21">
        <v>-9.0679999999999996</v>
      </c>
      <c r="G67" s="18">
        <v>0</v>
      </c>
      <c r="H67" s="18">
        <v>-0.30099999999999999</v>
      </c>
      <c r="I67" s="18">
        <v>-0.32900000000000001</v>
      </c>
      <c r="J67" s="18">
        <v>0.46300000000000002</v>
      </c>
      <c r="K67" s="18">
        <v>9.6000000000000002E-2</v>
      </c>
      <c r="L67" s="18">
        <v>-0.22600000000000001</v>
      </c>
      <c r="M67" s="18">
        <v>6.6000000000000003E-2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</row>
    <row r="68" spans="1:29" x14ac:dyDescent="0.3">
      <c r="A68" s="18">
        <v>17</v>
      </c>
      <c r="B68" s="18">
        <f t="shared" si="10"/>
        <v>18</v>
      </c>
      <c r="C68" s="18">
        <v>0</v>
      </c>
      <c r="D68" s="18">
        <v>-8.5999999999999993E-2</v>
      </c>
      <c r="E68" s="18">
        <v>-9.0999999999999998E-2</v>
      </c>
      <c r="F68" s="34">
        <v>-0.40699999999999997</v>
      </c>
      <c r="G68" s="34">
        <v>-0.30099999999999999</v>
      </c>
      <c r="H68" s="18">
        <v>0</v>
      </c>
      <c r="I68" s="18">
        <v>-12.324</v>
      </c>
      <c r="J68" s="18">
        <v>-13.298</v>
      </c>
      <c r="K68" s="18">
        <v>6.3E-2</v>
      </c>
      <c r="L68" s="18">
        <v>-0.157</v>
      </c>
      <c r="M68" s="18">
        <v>-0.21</v>
      </c>
      <c r="N68" s="18">
        <v>1E-3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</row>
    <row r="69" spans="1:29" x14ac:dyDescent="0.3">
      <c r="A69" s="18">
        <v>18</v>
      </c>
      <c r="B69" s="18">
        <f t="shared" si="10"/>
        <v>19</v>
      </c>
      <c r="C69" s="18">
        <v>1.2999999999999999E-2</v>
      </c>
      <c r="D69" s="18">
        <v>1.2999999999999999E-2</v>
      </c>
      <c r="E69" s="18">
        <v>1.7000000000000001E-2</v>
      </c>
      <c r="F69" s="34">
        <v>-5.2999999999999999E-2</v>
      </c>
      <c r="G69" s="34">
        <v>-0.32900000000000001</v>
      </c>
      <c r="H69" s="23">
        <v>-12.324</v>
      </c>
      <c r="I69" s="18">
        <v>0</v>
      </c>
      <c r="J69" s="18">
        <v>-12.760999999999999</v>
      </c>
      <c r="K69" s="18">
        <v>3.214</v>
      </c>
      <c r="L69" s="18">
        <v>-7.8E-2</v>
      </c>
      <c r="M69" s="18">
        <v>-7.4999999999999997E-2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</row>
    <row r="70" spans="1:29" x14ac:dyDescent="0.3">
      <c r="A70" s="18">
        <v>19</v>
      </c>
      <c r="B70" s="18">
        <f t="shared" si="10"/>
        <v>20</v>
      </c>
      <c r="C70" s="18">
        <v>0</v>
      </c>
      <c r="D70" s="18">
        <v>7.0000000000000001E-3</v>
      </c>
      <c r="E70" s="18">
        <v>8.0000000000000002E-3</v>
      </c>
      <c r="F70" s="34">
        <v>1.3240000000000001</v>
      </c>
      <c r="G70" s="34">
        <v>0.46300000000000002</v>
      </c>
      <c r="H70" s="23">
        <v>-13.298</v>
      </c>
      <c r="I70" s="23">
        <v>-12.760999999999999</v>
      </c>
      <c r="J70" s="18">
        <v>0</v>
      </c>
      <c r="K70" s="18">
        <v>-0.189</v>
      </c>
      <c r="L70" s="18">
        <v>-0.19400000000000001</v>
      </c>
      <c r="M70" s="18">
        <v>-0.17399999999999999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</row>
    <row r="71" spans="1:29" x14ac:dyDescent="0.3">
      <c r="A71" s="18">
        <v>21</v>
      </c>
      <c r="B71" s="18">
        <f t="shared" si="10"/>
        <v>22</v>
      </c>
      <c r="C71" s="18">
        <v>8.9999999999999993E-3</v>
      </c>
      <c r="D71" s="18">
        <v>0.01</v>
      </c>
      <c r="E71" s="18">
        <v>1.2E-2</v>
      </c>
      <c r="F71" s="34">
        <v>-0.39200000000000002</v>
      </c>
      <c r="G71" s="34">
        <v>9.6000000000000002E-2</v>
      </c>
      <c r="H71" s="34">
        <v>6.3E-2</v>
      </c>
      <c r="I71" s="34">
        <v>3.214</v>
      </c>
      <c r="J71" s="34">
        <v>-0.189</v>
      </c>
      <c r="K71" s="18">
        <v>0</v>
      </c>
      <c r="L71" s="18">
        <v>-13.177</v>
      </c>
      <c r="M71" s="18">
        <v>-12.302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</row>
    <row r="72" spans="1:29" x14ac:dyDescent="0.3">
      <c r="A72" s="18">
        <v>22</v>
      </c>
      <c r="B72" s="18">
        <f t="shared" si="10"/>
        <v>23</v>
      </c>
      <c r="C72" s="18">
        <v>0</v>
      </c>
      <c r="D72" s="18">
        <v>-2.1999999999999999E-2</v>
      </c>
      <c r="E72" s="18">
        <v>-1.9E-2</v>
      </c>
      <c r="F72" s="34">
        <v>-0.25700000000000001</v>
      </c>
      <c r="G72" s="34">
        <v>-0.22600000000000001</v>
      </c>
      <c r="H72" s="34">
        <v>-0.157</v>
      </c>
      <c r="I72" s="34">
        <v>-7.8E-2</v>
      </c>
      <c r="J72" s="34">
        <v>-0.19400000000000001</v>
      </c>
      <c r="K72" s="23">
        <v>-13.177</v>
      </c>
      <c r="L72" s="18">
        <v>0</v>
      </c>
      <c r="M72" s="18">
        <v>-13.661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</row>
    <row r="73" spans="1:29" x14ac:dyDescent="0.3">
      <c r="A73" s="18">
        <v>23</v>
      </c>
      <c r="B73" s="18">
        <f t="shared" si="10"/>
        <v>24</v>
      </c>
      <c r="C73" s="18">
        <v>0</v>
      </c>
      <c r="D73" s="18">
        <v>6.0000000000000001E-3</v>
      </c>
      <c r="E73" s="18">
        <v>2E-3</v>
      </c>
      <c r="F73" s="34">
        <v>0.29099999999999998</v>
      </c>
      <c r="G73" s="34">
        <v>6.6000000000000003E-2</v>
      </c>
      <c r="H73" s="34">
        <v>-0.21</v>
      </c>
      <c r="I73" s="34">
        <v>-7.4999999999999997E-2</v>
      </c>
      <c r="J73" s="34">
        <v>-0.17399999999999999</v>
      </c>
      <c r="K73" s="23">
        <v>-12.302</v>
      </c>
      <c r="L73" s="23">
        <v>-13.661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</row>
    <row r="74" spans="1:29" x14ac:dyDescent="0.3">
      <c r="A74" s="18">
        <v>27</v>
      </c>
      <c r="B74" s="18">
        <f t="shared" si="10"/>
        <v>28</v>
      </c>
      <c r="C74" s="18">
        <v>5.8000000000000003E-2</v>
      </c>
      <c r="D74" s="18">
        <v>-0.29099999999999998</v>
      </c>
      <c r="E74" s="18">
        <v>3.3000000000000002E-2</v>
      </c>
      <c r="F74" s="18">
        <v>1E-3</v>
      </c>
      <c r="G74" s="18">
        <v>0</v>
      </c>
      <c r="H74" s="18">
        <v>1E-3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4.0190000000000001</v>
      </c>
      <c r="P74" s="18">
        <v>-0.19400000000000001</v>
      </c>
      <c r="Q74" s="18">
        <v>-0.23400000000000001</v>
      </c>
      <c r="R74" s="18">
        <v>-0.39700000000000002</v>
      </c>
      <c r="S74" s="18">
        <v>-3.9E-2</v>
      </c>
      <c r="T74" s="18">
        <v>-2.9000000000000001E-2</v>
      </c>
      <c r="U74" s="18">
        <v>-1.9E-2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</row>
    <row r="75" spans="1:29" x14ac:dyDescent="0.3">
      <c r="A75" s="18">
        <v>29</v>
      </c>
      <c r="B75" s="18">
        <f t="shared" si="10"/>
        <v>30</v>
      </c>
      <c r="C75" s="18">
        <v>-0.123</v>
      </c>
      <c r="D75" s="18">
        <v>-7.9000000000000001E-2</v>
      </c>
      <c r="E75" s="18">
        <v>-9.5000000000000001E-2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27">
        <v>4.0190000000000001</v>
      </c>
      <c r="O75" s="18">
        <v>0</v>
      </c>
      <c r="P75" s="18">
        <v>13.683</v>
      </c>
      <c r="Q75" s="18">
        <v>4.6909999999999998</v>
      </c>
      <c r="R75" s="18">
        <v>3.181</v>
      </c>
      <c r="S75" s="18">
        <v>9.6000000000000002E-2</v>
      </c>
      <c r="T75" s="18">
        <v>0.107</v>
      </c>
      <c r="U75" s="18">
        <v>1.6E-2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</row>
    <row r="76" spans="1:29" x14ac:dyDescent="0.3">
      <c r="A76" s="18">
        <v>31</v>
      </c>
      <c r="B76" s="18">
        <f t="shared" si="10"/>
        <v>32</v>
      </c>
      <c r="C76" s="18">
        <v>-1E-3</v>
      </c>
      <c r="D76" s="18">
        <v>-2E-3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36">
        <v>-0.19400000000000001</v>
      </c>
      <c r="O76" s="24">
        <v>13.683</v>
      </c>
      <c r="P76" s="18">
        <v>0</v>
      </c>
      <c r="Q76" s="18">
        <v>-11.702</v>
      </c>
      <c r="R76" s="18">
        <v>-13.012</v>
      </c>
      <c r="S76" s="18">
        <v>-2.4E-2</v>
      </c>
      <c r="T76" s="18">
        <v>-2.1999999999999999E-2</v>
      </c>
      <c r="U76" s="18">
        <v>4.0000000000000001E-3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</row>
    <row r="77" spans="1:29" x14ac:dyDescent="0.3">
      <c r="A77" s="18">
        <v>32</v>
      </c>
      <c r="B77" s="18">
        <f t="shared" si="10"/>
        <v>33</v>
      </c>
      <c r="C77" s="18">
        <v>0</v>
      </c>
      <c r="D77" s="18">
        <v>-1E-3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36">
        <v>-0.23400000000000001</v>
      </c>
      <c r="O77" s="24">
        <v>4.6909999999999998</v>
      </c>
      <c r="P77" s="23">
        <v>-11.702</v>
      </c>
      <c r="Q77" s="18">
        <v>0</v>
      </c>
      <c r="R77" s="18">
        <v>-14.275</v>
      </c>
      <c r="S77" s="18">
        <v>7.1999999999999995E-2</v>
      </c>
      <c r="T77" s="18">
        <v>1.7999999999999999E-2</v>
      </c>
      <c r="U77" s="18">
        <v>4.0000000000000001E-3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</row>
    <row r="78" spans="1:29" x14ac:dyDescent="0.3">
      <c r="A78" s="18">
        <v>33</v>
      </c>
      <c r="B78" s="18">
        <f t="shared" si="10"/>
        <v>34</v>
      </c>
      <c r="C78" s="18">
        <v>1.2E-2</v>
      </c>
      <c r="D78" s="18">
        <v>8.0000000000000002E-3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36">
        <v>-0.39700000000000002</v>
      </c>
      <c r="O78" s="24">
        <v>3.181</v>
      </c>
      <c r="P78" s="23">
        <v>-13.012</v>
      </c>
      <c r="Q78" s="23">
        <v>-14.275</v>
      </c>
      <c r="R78" s="18">
        <v>0</v>
      </c>
      <c r="S78" s="18">
        <v>1.9E-2</v>
      </c>
      <c r="T78" s="18">
        <v>6.0000000000000001E-3</v>
      </c>
      <c r="U78" s="18">
        <v>-2E-3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</row>
    <row r="79" spans="1:29" x14ac:dyDescent="0.3">
      <c r="A79" s="18">
        <v>38</v>
      </c>
      <c r="B79" s="18">
        <f t="shared" si="10"/>
        <v>39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-3.9E-2</v>
      </c>
      <c r="O79" s="18">
        <v>9.6000000000000002E-2</v>
      </c>
      <c r="P79" s="18">
        <v>-2.4E-2</v>
      </c>
      <c r="Q79" s="18">
        <v>7.1999999999999995E-2</v>
      </c>
      <c r="R79" s="18">
        <v>1.9E-2</v>
      </c>
      <c r="S79" s="18">
        <v>0</v>
      </c>
      <c r="T79" s="18">
        <v>-10.372999999999999</v>
      </c>
      <c r="U79" s="18">
        <v>-10.443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</row>
    <row r="80" spans="1:29" x14ac:dyDescent="0.3">
      <c r="A80" s="18">
        <v>39</v>
      </c>
      <c r="B80" s="18">
        <f t="shared" si="10"/>
        <v>40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-2.9000000000000001E-2</v>
      </c>
      <c r="O80" s="18">
        <v>0.107</v>
      </c>
      <c r="P80" s="18">
        <v>-2.1999999999999999E-2</v>
      </c>
      <c r="Q80" s="18">
        <v>1.7999999999999999E-2</v>
      </c>
      <c r="R80" s="18">
        <v>6.0000000000000001E-3</v>
      </c>
      <c r="S80" s="23">
        <v>-10.372999999999999</v>
      </c>
      <c r="T80" s="18">
        <v>0</v>
      </c>
      <c r="U80" s="18">
        <v>-10.558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</row>
    <row r="81" spans="1:29" x14ac:dyDescent="0.3">
      <c r="A81" s="18">
        <v>40</v>
      </c>
      <c r="B81" s="18">
        <f t="shared" si="10"/>
        <v>41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-1.9E-2</v>
      </c>
      <c r="O81" s="18">
        <v>1.6E-2</v>
      </c>
      <c r="P81" s="18">
        <v>4.0000000000000001E-3</v>
      </c>
      <c r="Q81" s="18">
        <v>4.0000000000000001E-3</v>
      </c>
      <c r="R81" s="18">
        <v>-2E-3</v>
      </c>
      <c r="S81" s="23">
        <v>-10.443</v>
      </c>
      <c r="T81" s="23">
        <v>-10.558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</row>
    <row r="82" spans="1:29" x14ac:dyDescent="0.3">
      <c r="A82" s="18">
        <v>44</v>
      </c>
      <c r="B82" s="18">
        <f t="shared" si="10"/>
        <v>45</v>
      </c>
      <c r="C82" s="18">
        <v>-0.17199999999999999</v>
      </c>
      <c r="D82" s="18">
        <v>-1E-3</v>
      </c>
      <c r="E82" s="18">
        <v>0.03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7.2229999999999999</v>
      </c>
      <c r="X82" s="18">
        <v>0.248</v>
      </c>
      <c r="Y82" s="18">
        <v>-0.36699999999999999</v>
      </c>
      <c r="Z82" s="18">
        <v>-0.17100000000000001</v>
      </c>
      <c r="AA82" s="18">
        <v>-0.03</v>
      </c>
      <c r="AB82" s="18">
        <v>-3.5999999999999997E-2</v>
      </c>
      <c r="AC82" s="18">
        <v>-1.4E-2</v>
      </c>
    </row>
    <row r="83" spans="1:29" x14ac:dyDescent="0.3">
      <c r="A83" s="18">
        <v>46</v>
      </c>
      <c r="B83" s="18">
        <f t="shared" si="10"/>
        <v>47</v>
      </c>
      <c r="C83" s="18">
        <v>3.4000000000000002E-2</v>
      </c>
      <c r="D83" s="18">
        <v>-2E-3</v>
      </c>
      <c r="E83" s="18">
        <v>8.0000000000000002E-3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27">
        <v>7.2229999999999999</v>
      </c>
      <c r="W83" s="18">
        <v>0</v>
      </c>
      <c r="X83" s="18">
        <v>3.9769999999999999</v>
      </c>
      <c r="Y83" s="18">
        <v>13.209</v>
      </c>
      <c r="Z83" s="18">
        <v>3.7240000000000002</v>
      </c>
      <c r="AA83" s="18">
        <v>0.47599999999999998</v>
      </c>
      <c r="AB83" s="18">
        <v>0.63700000000000001</v>
      </c>
      <c r="AC83" s="18">
        <v>3.5000000000000003E-2</v>
      </c>
    </row>
    <row r="84" spans="1:29" x14ac:dyDescent="0.3">
      <c r="A84" s="18">
        <v>48</v>
      </c>
      <c r="B84" s="18">
        <f t="shared" si="10"/>
        <v>49</v>
      </c>
      <c r="C84" s="18">
        <v>-2.1999999999999999E-2</v>
      </c>
      <c r="D84" s="18">
        <v>0</v>
      </c>
      <c r="E84" s="18">
        <v>-2.1999999999999999E-2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36">
        <v>0.248</v>
      </c>
      <c r="W84" s="24">
        <v>3.9769999999999999</v>
      </c>
      <c r="X84" s="18">
        <v>0</v>
      </c>
      <c r="Y84" s="18">
        <v>-12.851000000000001</v>
      </c>
      <c r="Z84" s="18">
        <v>-13.387</v>
      </c>
      <c r="AA84" s="18">
        <v>-2E-3</v>
      </c>
      <c r="AB84" s="18">
        <v>-2E-3</v>
      </c>
      <c r="AC84" s="18">
        <v>-4.0000000000000001E-3</v>
      </c>
    </row>
    <row r="85" spans="1:29" x14ac:dyDescent="0.3">
      <c r="A85" s="18">
        <v>49</v>
      </c>
      <c r="B85" s="18">
        <f t="shared" si="10"/>
        <v>50</v>
      </c>
      <c r="C85" s="18">
        <v>1E-3</v>
      </c>
      <c r="D85" s="18">
        <v>0</v>
      </c>
      <c r="E85" s="18">
        <v>2E-3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36">
        <v>-0.36699999999999999</v>
      </c>
      <c r="W85" s="24">
        <v>13.209</v>
      </c>
      <c r="X85" s="23">
        <v>-12.851000000000001</v>
      </c>
      <c r="Y85" s="18">
        <v>0</v>
      </c>
      <c r="Z85" s="18">
        <v>-12.625999999999999</v>
      </c>
      <c r="AA85" s="18">
        <v>-2.1999999999999999E-2</v>
      </c>
      <c r="AB85" s="18">
        <v>-8.9999999999999993E-3</v>
      </c>
      <c r="AC85" s="18">
        <v>1.6E-2</v>
      </c>
    </row>
    <row r="86" spans="1:29" x14ac:dyDescent="0.3">
      <c r="A86" s="18">
        <v>50</v>
      </c>
      <c r="B86" s="18">
        <f t="shared" si="10"/>
        <v>51</v>
      </c>
      <c r="C86" s="18">
        <v>2E-3</v>
      </c>
      <c r="D86" s="18">
        <v>0</v>
      </c>
      <c r="E86" s="18">
        <v>4.0000000000000001E-3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36">
        <v>-0.17100000000000001</v>
      </c>
      <c r="W86" s="24">
        <v>3.7240000000000002</v>
      </c>
      <c r="X86" s="23">
        <v>-13.387</v>
      </c>
      <c r="Y86" s="23">
        <v>-12.625999999999999</v>
      </c>
      <c r="Z86" s="18">
        <v>0</v>
      </c>
      <c r="AA86" s="18">
        <v>-1.2999999999999999E-2</v>
      </c>
      <c r="AB86" s="18">
        <v>3.3000000000000002E-2</v>
      </c>
      <c r="AC86" s="18">
        <v>2.1999999999999999E-2</v>
      </c>
    </row>
    <row r="87" spans="1:29" x14ac:dyDescent="0.3">
      <c r="A87" s="18">
        <v>55</v>
      </c>
      <c r="B87" s="18">
        <f t="shared" si="10"/>
        <v>56</v>
      </c>
      <c r="C87" s="18">
        <v>0</v>
      </c>
      <c r="D87" s="18">
        <v>0</v>
      </c>
      <c r="E87" s="18">
        <v>1E-3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-0.03</v>
      </c>
      <c r="W87" s="18">
        <v>0.47599999999999998</v>
      </c>
      <c r="X87" s="18">
        <v>-2E-3</v>
      </c>
      <c r="Y87" s="18">
        <v>-2.1999999999999999E-2</v>
      </c>
      <c r="Z87" s="18">
        <v>-1.2999999999999999E-2</v>
      </c>
      <c r="AA87" s="18">
        <v>0</v>
      </c>
      <c r="AB87" s="18">
        <v>-11.065</v>
      </c>
      <c r="AC87" s="18">
        <v>-10.685</v>
      </c>
    </row>
    <row r="88" spans="1:29" x14ac:dyDescent="0.3">
      <c r="A88" s="18">
        <v>56</v>
      </c>
      <c r="B88" s="18">
        <f t="shared" si="10"/>
        <v>57</v>
      </c>
      <c r="C88" s="18">
        <v>0</v>
      </c>
      <c r="D88" s="18">
        <v>0</v>
      </c>
      <c r="E88" s="18">
        <v>1E-3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-3.5999999999999997E-2</v>
      </c>
      <c r="W88" s="18">
        <v>0.63700000000000001</v>
      </c>
      <c r="X88" s="18">
        <v>-2E-3</v>
      </c>
      <c r="Y88" s="18">
        <v>-8.9999999999999993E-3</v>
      </c>
      <c r="Z88" s="18">
        <v>3.3000000000000002E-2</v>
      </c>
      <c r="AA88" s="23">
        <v>-11.065</v>
      </c>
      <c r="AB88" s="18">
        <v>0</v>
      </c>
      <c r="AC88" s="18">
        <v>-10.557</v>
      </c>
    </row>
    <row r="89" spans="1:29" x14ac:dyDescent="0.3">
      <c r="A89" s="18">
        <v>57</v>
      </c>
      <c r="B89" s="18">
        <f t="shared" si="10"/>
        <v>58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-1.4E-2</v>
      </c>
      <c r="W89" s="18">
        <v>3.5000000000000003E-2</v>
      </c>
      <c r="X89" s="18">
        <v>-4.0000000000000001E-3</v>
      </c>
      <c r="Y89" s="18">
        <v>1.6E-2</v>
      </c>
      <c r="Z89" s="18">
        <v>2.1999999999999999E-2</v>
      </c>
      <c r="AA89" s="23">
        <v>-10.685</v>
      </c>
      <c r="AB89" s="23">
        <v>-10.557</v>
      </c>
      <c r="AC89" s="18">
        <v>0</v>
      </c>
    </row>
    <row r="90" spans="1:29" x14ac:dyDescent="0.3">
      <c r="B90" s="12"/>
    </row>
    <row r="91" spans="1:29" x14ac:dyDescent="0.3">
      <c r="A91" s="53" t="s">
        <v>91</v>
      </c>
      <c r="B91" s="4">
        <f>MAX(ABS(MIN(C66:E89,F74:M89,N79:R89,S82:U89,V87:Z89)),MAX(C66:E89,F74:M89,N79:R89,S82:U89,V87:Z89))</f>
        <v>0.63700000000000001</v>
      </c>
    </row>
    <row r="92" spans="1:29" x14ac:dyDescent="0.3">
      <c r="K92" s="15" t="s">
        <v>35</v>
      </c>
    </row>
    <row r="94" spans="1:29" x14ac:dyDescent="0.3">
      <c r="A94" s="1" t="s">
        <v>9</v>
      </c>
      <c r="B94" s="10"/>
      <c r="C94" s="1">
        <v>59</v>
      </c>
      <c r="D94" s="1">
        <v>62</v>
      </c>
      <c r="E94" s="1">
        <v>65</v>
      </c>
      <c r="F94" s="1">
        <v>72</v>
      </c>
      <c r="G94" s="1">
        <v>73</v>
      </c>
      <c r="H94" s="1">
        <v>75</v>
      </c>
      <c r="I94" s="1">
        <v>76</v>
      </c>
      <c r="J94" s="1">
        <v>77</v>
      </c>
      <c r="K94" s="1">
        <v>79</v>
      </c>
      <c r="L94" s="1">
        <v>80</v>
      </c>
      <c r="M94" s="1">
        <v>81</v>
      </c>
      <c r="N94" s="1">
        <v>85</v>
      </c>
      <c r="O94" s="1">
        <v>87</v>
      </c>
      <c r="P94" s="1">
        <v>89</v>
      </c>
      <c r="Q94" s="1">
        <v>90</v>
      </c>
      <c r="R94" s="1">
        <v>91</v>
      </c>
      <c r="S94" s="1">
        <v>96</v>
      </c>
      <c r="T94" s="1">
        <v>97</v>
      </c>
      <c r="U94" s="1">
        <v>98</v>
      </c>
      <c r="V94" s="1">
        <v>102</v>
      </c>
      <c r="W94" s="1">
        <v>104</v>
      </c>
      <c r="X94" s="1">
        <v>106</v>
      </c>
      <c r="Y94" s="1">
        <v>107</v>
      </c>
      <c r="Z94" s="1">
        <v>108</v>
      </c>
      <c r="AA94" s="1">
        <v>113</v>
      </c>
      <c r="AB94" s="1">
        <v>114</v>
      </c>
      <c r="AC94" s="1">
        <v>115</v>
      </c>
    </row>
    <row r="95" spans="1:29" x14ac:dyDescent="0.3">
      <c r="A95" s="1"/>
      <c r="B95" s="10" t="s">
        <v>36</v>
      </c>
      <c r="C95" s="1">
        <f>C94+1</f>
        <v>60</v>
      </c>
      <c r="D95" s="1">
        <f>D94+1</f>
        <v>63</v>
      </c>
      <c r="E95" s="1">
        <f t="shared" ref="E95:AC95" si="11">E94+1</f>
        <v>66</v>
      </c>
      <c r="F95" s="1">
        <f t="shared" si="11"/>
        <v>73</v>
      </c>
      <c r="G95" s="1">
        <f t="shared" si="11"/>
        <v>74</v>
      </c>
      <c r="H95" s="1">
        <f t="shared" si="11"/>
        <v>76</v>
      </c>
      <c r="I95" s="1">
        <f t="shared" si="11"/>
        <v>77</v>
      </c>
      <c r="J95" s="1">
        <f t="shared" si="11"/>
        <v>78</v>
      </c>
      <c r="K95" s="1">
        <f t="shared" si="11"/>
        <v>80</v>
      </c>
      <c r="L95" s="1">
        <f t="shared" si="11"/>
        <v>81</v>
      </c>
      <c r="M95" s="1">
        <f t="shared" si="11"/>
        <v>82</v>
      </c>
      <c r="N95" s="1">
        <f t="shared" si="11"/>
        <v>86</v>
      </c>
      <c r="O95" s="1">
        <f t="shared" si="11"/>
        <v>88</v>
      </c>
      <c r="P95" s="1">
        <f t="shared" si="11"/>
        <v>90</v>
      </c>
      <c r="Q95" s="1">
        <f t="shared" si="11"/>
        <v>91</v>
      </c>
      <c r="R95" s="1">
        <f t="shared" si="11"/>
        <v>92</v>
      </c>
      <c r="S95" s="1">
        <f t="shared" si="11"/>
        <v>97</v>
      </c>
      <c r="T95" s="1">
        <f t="shared" si="11"/>
        <v>98</v>
      </c>
      <c r="U95" s="1">
        <f t="shared" si="11"/>
        <v>99</v>
      </c>
      <c r="V95" s="1">
        <f t="shared" si="11"/>
        <v>103</v>
      </c>
      <c r="W95" s="1">
        <f t="shared" si="11"/>
        <v>105</v>
      </c>
      <c r="X95" s="1">
        <f t="shared" si="11"/>
        <v>107</v>
      </c>
      <c r="Y95" s="1">
        <f t="shared" si="11"/>
        <v>108</v>
      </c>
      <c r="Z95" s="1">
        <f t="shared" si="11"/>
        <v>109</v>
      </c>
      <c r="AA95" s="1">
        <f t="shared" si="11"/>
        <v>114</v>
      </c>
      <c r="AB95" s="1">
        <f t="shared" si="11"/>
        <v>115</v>
      </c>
      <c r="AC95" s="1">
        <f t="shared" si="11"/>
        <v>116</v>
      </c>
    </row>
    <row r="96" spans="1:29" x14ac:dyDescent="0.3">
      <c r="A96" s="1">
        <v>59</v>
      </c>
      <c r="B96" s="10">
        <f t="shared" ref="B96:B122" si="12">A96+1</f>
        <v>60</v>
      </c>
      <c r="C96" s="1">
        <v>0</v>
      </c>
      <c r="D96" s="1">
        <v>0.92800000000000005</v>
      </c>
      <c r="E96" s="1">
        <v>0.872</v>
      </c>
      <c r="F96" s="1">
        <v>0</v>
      </c>
      <c r="G96" s="1">
        <v>-1.0999999999999999E-2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1.2999999999999999E-2</v>
      </c>
      <c r="N96" s="1">
        <v>-0.23300000000000001</v>
      </c>
      <c r="O96" s="1">
        <v>5.8000000000000003E-2</v>
      </c>
      <c r="P96" s="1">
        <v>1E-3</v>
      </c>
      <c r="Q96" s="1">
        <v>1E-3</v>
      </c>
      <c r="R96" s="1">
        <v>-5.0000000000000001E-3</v>
      </c>
      <c r="S96" s="1">
        <v>0</v>
      </c>
      <c r="T96" s="1">
        <v>0</v>
      </c>
      <c r="U96" s="1">
        <v>0</v>
      </c>
      <c r="V96" s="1">
        <v>5.8000000000000003E-2</v>
      </c>
      <c r="W96" s="1">
        <v>-8.0000000000000002E-3</v>
      </c>
      <c r="X96" s="1">
        <v>6.0000000000000001E-3</v>
      </c>
      <c r="Y96" s="1">
        <v>5.0000000000000001E-3</v>
      </c>
      <c r="Z96" s="1">
        <v>-1.6E-2</v>
      </c>
      <c r="AA96" s="1">
        <v>0</v>
      </c>
      <c r="AB96" s="1">
        <v>-1E-3</v>
      </c>
      <c r="AC96" s="1">
        <v>-1E-3</v>
      </c>
    </row>
    <row r="97" spans="1:29" x14ac:dyDescent="0.3">
      <c r="A97" s="1">
        <v>62</v>
      </c>
      <c r="B97" s="10">
        <f t="shared" si="12"/>
        <v>63</v>
      </c>
      <c r="C97" s="29">
        <v>0.92800000000000005</v>
      </c>
      <c r="D97" s="1">
        <v>0</v>
      </c>
      <c r="E97" s="1">
        <v>0.69499999999999995</v>
      </c>
      <c r="F97" s="1">
        <v>-7.0000000000000001E-3</v>
      </c>
      <c r="G97" s="1">
        <v>5.0000000000000001E-3</v>
      </c>
      <c r="H97" s="1">
        <v>1.2E-2</v>
      </c>
      <c r="I97" s="1">
        <v>2E-3</v>
      </c>
      <c r="J97" s="1">
        <v>-1.7000000000000001E-2</v>
      </c>
      <c r="K97" s="1">
        <v>-9.5000000000000001E-2</v>
      </c>
      <c r="L97" s="1">
        <v>8.0000000000000002E-3</v>
      </c>
      <c r="M97" s="1">
        <v>1.7000000000000001E-2</v>
      </c>
      <c r="N97" s="1">
        <v>3.9E-2</v>
      </c>
      <c r="O97" s="1">
        <v>-8.9999999999999993E-3</v>
      </c>
      <c r="P97" s="1">
        <v>3.0000000000000001E-3</v>
      </c>
      <c r="Q97" s="1">
        <v>6.0000000000000001E-3</v>
      </c>
      <c r="R97" s="1">
        <v>-5.0000000000000001E-3</v>
      </c>
      <c r="S97" s="1">
        <v>0</v>
      </c>
      <c r="T97" s="1">
        <v>0</v>
      </c>
      <c r="U97" s="1">
        <v>0</v>
      </c>
      <c r="V97" s="1">
        <v>2.9000000000000001E-2</v>
      </c>
      <c r="W97" s="1">
        <v>1E-3</v>
      </c>
      <c r="X97" s="1">
        <v>0</v>
      </c>
      <c r="Y97" s="1">
        <v>3.0000000000000001E-3</v>
      </c>
      <c r="Z97" s="1">
        <v>0</v>
      </c>
      <c r="AA97" s="1">
        <v>0</v>
      </c>
      <c r="AB97" s="1">
        <v>0</v>
      </c>
      <c r="AC97" s="1">
        <v>0</v>
      </c>
    </row>
    <row r="98" spans="1:29" x14ac:dyDescent="0.3">
      <c r="A98" s="1">
        <v>65</v>
      </c>
      <c r="B98" s="10">
        <f t="shared" si="12"/>
        <v>66</v>
      </c>
      <c r="C98" s="29">
        <v>0.872</v>
      </c>
      <c r="D98" s="31">
        <v>0.69499999999999995</v>
      </c>
      <c r="E98" s="1">
        <v>0</v>
      </c>
      <c r="F98" s="1">
        <v>1.2999999999999999E-2</v>
      </c>
      <c r="G98" s="1">
        <v>-1.2E-2</v>
      </c>
      <c r="H98" s="1">
        <v>8.9999999999999993E-3</v>
      </c>
      <c r="I98" s="1">
        <v>6.0000000000000001E-3</v>
      </c>
      <c r="J98" s="1">
        <v>-0.02</v>
      </c>
      <c r="K98" s="1">
        <v>-8.5000000000000006E-2</v>
      </c>
      <c r="L98" s="1">
        <v>6.0000000000000001E-3</v>
      </c>
      <c r="M98" s="1">
        <v>1.2999999999999999E-2</v>
      </c>
      <c r="N98" s="1">
        <v>8.0000000000000002E-3</v>
      </c>
      <c r="O98" s="1">
        <v>-2E-3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-0.32500000000000001</v>
      </c>
      <c r="W98" s="1">
        <v>8.4000000000000005E-2</v>
      </c>
      <c r="X98" s="1">
        <v>1E-3</v>
      </c>
      <c r="Y98" s="1">
        <v>1E-3</v>
      </c>
      <c r="Z98" s="1">
        <v>-1.9E-2</v>
      </c>
      <c r="AA98" s="1">
        <v>0</v>
      </c>
      <c r="AB98" s="1">
        <v>0</v>
      </c>
      <c r="AC98" s="1">
        <v>-1E-3</v>
      </c>
    </row>
    <row r="99" spans="1:29" x14ac:dyDescent="0.3">
      <c r="A99" s="1">
        <v>72</v>
      </c>
      <c r="B99" s="10">
        <f t="shared" si="12"/>
        <v>73</v>
      </c>
      <c r="C99" s="1">
        <v>0</v>
      </c>
      <c r="D99" s="1">
        <v>-7.0000000000000001E-3</v>
      </c>
      <c r="E99" s="1">
        <v>1.2999999999999999E-2</v>
      </c>
      <c r="F99" s="1">
        <v>0</v>
      </c>
      <c r="G99" s="1">
        <v>-9.0739999999999998</v>
      </c>
      <c r="H99" s="1">
        <v>6.5000000000000002E-2</v>
      </c>
      <c r="I99" s="1">
        <v>-1.6E-2</v>
      </c>
      <c r="J99" s="1">
        <v>-0.223</v>
      </c>
      <c r="K99" s="1">
        <v>-0.29399999999999998</v>
      </c>
      <c r="L99" s="1">
        <v>0.47099999999999997</v>
      </c>
      <c r="M99" s="1">
        <v>-0.30599999999999999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</row>
    <row r="100" spans="1:29" x14ac:dyDescent="0.3">
      <c r="A100" s="1">
        <v>73</v>
      </c>
      <c r="B100" s="10">
        <f t="shared" si="12"/>
        <v>74</v>
      </c>
      <c r="C100" s="1">
        <v>-1.0999999999999999E-2</v>
      </c>
      <c r="D100" s="1">
        <v>5.0000000000000001E-3</v>
      </c>
      <c r="E100" s="1">
        <v>-1.2E-2</v>
      </c>
      <c r="F100" s="20">
        <v>-9.0739999999999998</v>
      </c>
      <c r="G100" s="1">
        <v>0</v>
      </c>
      <c r="H100" s="1">
        <v>-0.378</v>
      </c>
      <c r="I100" s="1">
        <v>0.20899999999999999</v>
      </c>
      <c r="J100" s="1">
        <v>-0.26400000000000001</v>
      </c>
      <c r="K100" s="1">
        <v>-0.42399999999999999</v>
      </c>
      <c r="L100" s="1">
        <v>1.4339999999999999</v>
      </c>
      <c r="M100" s="1">
        <v>-7.0999999999999994E-2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</row>
    <row r="101" spans="1:29" x14ac:dyDescent="0.3">
      <c r="A101" s="1">
        <v>75</v>
      </c>
      <c r="B101" s="10">
        <f t="shared" si="12"/>
        <v>76</v>
      </c>
      <c r="C101" s="1">
        <v>0</v>
      </c>
      <c r="D101" s="1">
        <v>1.2E-2</v>
      </c>
      <c r="E101" s="1">
        <v>8.9999999999999993E-3</v>
      </c>
      <c r="F101" s="33">
        <v>6.5000000000000002E-2</v>
      </c>
      <c r="G101" s="33">
        <v>-0.378</v>
      </c>
      <c r="H101" s="1">
        <v>0</v>
      </c>
      <c r="I101" s="1">
        <v>-12.269</v>
      </c>
      <c r="J101" s="1">
        <v>-13.077999999999999</v>
      </c>
      <c r="K101" s="1">
        <v>7.3999999999999996E-2</v>
      </c>
      <c r="L101" s="1">
        <v>-0.192</v>
      </c>
      <c r="M101" s="1">
        <v>3.202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</row>
    <row r="102" spans="1:29" x14ac:dyDescent="0.3">
      <c r="A102" s="1">
        <v>76</v>
      </c>
      <c r="B102" s="10">
        <f t="shared" si="12"/>
        <v>77</v>
      </c>
      <c r="C102" s="1">
        <v>0</v>
      </c>
      <c r="D102" s="1">
        <v>2E-3</v>
      </c>
      <c r="E102" s="1">
        <v>6.0000000000000001E-3</v>
      </c>
      <c r="F102" s="33">
        <v>-1.6E-2</v>
      </c>
      <c r="G102" s="33">
        <v>0.20899999999999999</v>
      </c>
      <c r="H102" s="16">
        <v>-12.269</v>
      </c>
      <c r="I102" s="1">
        <v>0</v>
      </c>
      <c r="J102" s="1">
        <v>-13.663</v>
      </c>
      <c r="K102" s="1">
        <v>-0.216</v>
      </c>
      <c r="L102" s="1">
        <v>-0.17599999999999999</v>
      </c>
      <c r="M102" s="1">
        <v>-2.9000000000000001E-2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</row>
    <row r="103" spans="1:29" x14ac:dyDescent="0.3">
      <c r="A103" s="1">
        <v>77</v>
      </c>
      <c r="B103" s="10">
        <f t="shared" si="12"/>
        <v>78</v>
      </c>
      <c r="C103" s="1">
        <v>0</v>
      </c>
      <c r="D103" s="1">
        <v>-1.7000000000000001E-2</v>
      </c>
      <c r="E103" s="1">
        <v>-0.02</v>
      </c>
      <c r="F103" s="33">
        <v>-0.223</v>
      </c>
      <c r="G103" s="33">
        <v>-0.26400000000000001</v>
      </c>
      <c r="H103" s="16">
        <v>-13.077999999999999</v>
      </c>
      <c r="I103" s="16">
        <v>-13.663</v>
      </c>
      <c r="J103" s="1">
        <v>0</v>
      </c>
      <c r="K103" s="1">
        <v>-0.13900000000000001</v>
      </c>
      <c r="L103" s="1">
        <v>-0.18099999999999999</v>
      </c>
      <c r="M103" s="1">
        <v>-8.8999999999999996E-2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</row>
    <row r="104" spans="1:29" x14ac:dyDescent="0.3">
      <c r="A104" s="1">
        <v>79</v>
      </c>
      <c r="B104" s="10">
        <f t="shared" si="12"/>
        <v>80</v>
      </c>
      <c r="C104" s="1">
        <v>0</v>
      </c>
      <c r="D104" s="1">
        <v>-9.5000000000000001E-2</v>
      </c>
      <c r="E104" s="1">
        <v>-8.5000000000000006E-2</v>
      </c>
      <c r="F104" s="33">
        <v>-0.29399999999999998</v>
      </c>
      <c r="G104" s="33">
        <v>-0.42399999999999999</v>
      </c>
      <c r="H104" s="33">
        <v>7.3999999999999996E-2</v>
      </c>
      <c r="I104" s="33">
        <v>-0.216</v>
      </c>
      <c r="J104" s="33">
        <v>-0.13900000000000001</v>
      </c>
      <c r="K104" s="1">
        <v>0</v>
      </c>
      <c r="L104" s="1">
        <v>-13.241</v>
      </c>
      <c r="M104" s="1">
        <v>-12.422000000000001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1E-3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</row>
    <row r="105" spans="1:29" x14ac:dyDescent="0.3">
      <c r="A105" s="1">
        <v>80</v>
      </c>
      <c r="B105" s="10">
        <f t="shared" si="12"/>
        <v>81</v>
      </c>
      <c r="C105" s="1">
        <v>0</v>
      </c>
      <c r="D105" s="1">
        <v>8.0000000000000002E-3</v>
      </c>
      <c r="E105" s="1">
        <v>6.0000000000000001E-3</v>
      </c>
      <c r="F105" s="33">
        <v>0.47099999999999997</v>
      </c>
      <c r="G105" s="33">
        <v>1.4339999999999999</v>
      </c>
      <c r="H105" s="33">
        <v>-0.192</v>
      </c>
      <c r="I105" s="33">
        <v>-0.17599999999999999</v>
      </c>
      <c r="J105" s="33">
        <v>-0.18099999999999999</v>
      </c>
      <c r="K105" s="16">
        <v>-13.241</v>
      </c>
      <c r="L105" s="1">
        <v>0</v>
      </c>
      <c r="M105" s="1">
        <v>-12.569000000000001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</row>
    <row r="106" spans="1:29" x14ac:dyDescent="0.3">
      <c r="A106" s="1">
        <v>81</v>
      </c>
      <c r="B106" s="10">
        <f t="shared" si="12"/>
        <v>82</v>
      </c>
      <c r="C106" s="1">
        <v>1.2999999999999999E-2</v>
      </c>
      <c r="D106" s="1">
        <v>1.7000000000000001E-2</v>
      </c>
      <c r="E106" s="1">
        <v>1.2999999999999999E-2</v>
      </c>
      <c r="F106" s="33">
        <v>-0.30599999999999999</v>
      </c>
      <c r="G106" s="33">
        <v>-7.0999999999999994E-2</v>
      </c>
      <c r="H106" s="33">
        <v>3.202</v>
      </c>
      <c r="I106" s="33">
        <v>-2.9000000000000001E-2</v>
      </c>
      <c r="J106" s="33">
        <v>-8.8999999999999996E-2</v>
      </c>
      <c r="K106" s="16">
        <v>-12.422000000000001</v>
      </c>
      <c r="L106" s="16">
        <v>-12.569000000000001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</row>
    <row r="107" spans="1:29" x14ac:dyDescent="0.3">
      <c r="A107" s="1">
        <v>85</v>
      </c>
      <c r="B107" s="10">
        <f t="shared" si="12"/>
        <v>86</v>
      </c>
      <c r="C107" s="1">
        <v>-0.23300000000000001</v>
      </c>
      <c r="D107" s="1">
        <v>3.9E-2</v>
      </c>
      <c r="E107" s="1">
        <v>8.0000000000000002E-3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10.395</v>
      </c>
      <c r="P107" s="1">
        <v>-0.113</v>
      </c>
      <c r="Q107" s="1">
        <v>-0.161</v>
      </c>
      <c r="R107" s="1">
        <v>-0.379</v>
      </c>
      <c r="S107" s="1">
        <v>-6.0000000000000001E-3</v>
      </c>
      <c r="T107" s="1">
        <v>1.7000000000000001E-2</v>
      </c>
      <c r="U107" s="1">
        <v>4.0000000000000001E-3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</row>
    <row r="108" spans="1:29" x14ac:dyDescent="0.3">
      <c r="A108" s="1">
        <v>87</v>
      </c>
      <c r="B108" s="10">
        <f t="shared" si="12"/>
        <v>88</v>
      </c>
      <c r="C108" s="1">
        <v>5.8000000000000003E-2</v>
      </c>
      <c r="D108" s="1">
        <v>-8.9999999999999993E-3</v>
      </c>
      <c r="E108" s="1">
        <v>-2E-3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26">
        <v>10.395</v>
      </c>
      <c r="O108" s="1">
        <v>0</v>
      </c>
      <c r="P108" s="1">
        <v>13.878</v>
      </c>
      <c r="Q108" s="1">
        <v>4.4039999999999999</v>
      </c>
      <c r="R108" s="1">
        <v>4.1660000000000004</v>
      </c>
      <c r="S108" s="1">
        <v>3.2000000000000001E-2</v>
      </c>
      <c r="T108" s="1">
        <v>0.49199999999999999</v>
      </c>
      <c r="U108" s="1">
        <v>0.52100000000000002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</row>
    <row r="109" spans="1:29" x14ac:dyDescent="0.3">
      <c r="A109" s="1">
        <v>89</v>
      </c>
      <c r="B109" s="10">
        <f t="shared" si="12"/>
        <v>90</v>
      </c>
      <c r="C109" s="1">
        <v>1E-3</v>
      </c>
      <c r="D109" s="1">
        <v>3.0000000000000001E-3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32">
        <v>-0.113</v>
      </c>
      <c r="O109" s="25">
        <v>13.878</v>
      </c>
      <c r="P109" s="1">
        <v>0</v>
      </c>
      <c r="Q109" s="1">
        <v>-12.099</v>
      </c>
      <c r="R109" s="1">
        <v>-13.33</v>
      </c>
      <c r="S109" s="1">
        <v>-8.9999999999999993E-3</v>
      </c>
      <c r="T109" s="1">
        <v>-2.4E-2</v>
      </c>
      <c r="U109" s="1">
        <v>-2.4E-2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</row>
    <row r="110" spans="1:29" x14ac:dyDescent="0.3">
      <c r="A110" s="1">
        <v>90</v>
      </c>
      <c r="B110" s="10">
        <f t="shared" si="12"/>
        <v>91</v>
      </c>
      <c r="C110" s="1">
        <v>1E-3</v>
      </c>
      <c r="D110" s="1">
        <v>6.0000000000000001E-3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32">
        <v>-0.161</v>
      </c>
      <c r="O110" s="25">
        <v>4.4039999999999999</v>
      </c>
      <c r="P110" s="16">
        <v>-12.099</v>
      </c>
      <c r="Q110" s="1">
        <v>0</v>
      </c>
      <c r="R110" s="1">
        <v>-13.566000000000001</v>
      </c>
      <c r="S110" s="1">
        <v>4.0000000000000001E-3</v>
      </c>
      <c r="T110" s="1">
        <v>8.1000000000000003E-2</v>
      </c>
      <c r="U110" s="1">
        <v>0.11899999999999999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</row>
    <row r="111" spans="1:29" x14ac:dyDescent="0.3">
      <c r="A111" s="1">
        <v>91</v>
      </c>
      <c r="B111" s="10">
        <f t="shared" si="12"/>
        <v>92</v>
      </c>
      <c r="C111" s="1">
        <v>-5.0000000000000001E-3</v>
      </c>
      <c r="D111" s="1">
        <v>-5.0000000000000001E-3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32">
        <v>-0.379</v>
      </c>
      <c r="O111" s="25">
        <v>4.1660000000000004</v>
      </c>
      <c r="P111" s="16">
        <v>-13.33</v>
      </c>
      <c r="Q111" s="16">
        <v>-13.566000000000001</v>
      </c>
      <c r="R111" s="1">
        <v>0</v>
      </c>
      <c r="S111" s="1">
        <v>-7.0000000000000001E-3</v>
      </c>
      <c r="T111" s="1">
        <v>-2.1999999999999999E-2</v>
      </c>
      <c r="U111" s="1">
        <v>1.7000000000000001E-2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</row>
    <row r="112" spans="1:29" x14ac:dyDescent="0.3">
      <c r="A112" s="1">
        <v>96</v>
      </c>
      <c r="B112" s="10">
        <f t="shared" si="12"/>
        <v>97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-6.0000000000000001E-3</v>
      </c>
      <c r="O112" s="1">
        <v>3.2000000000000001E-2</v>
      </c>
      <c r="P112" s="1">
        <v>-8.9999999999999993E-3</v>
      </c>
      <c r="Q112" s="1">
        <v>4.0000000000000001E-3</v>
      </c>
      <c r="R112" s="1">
        <v>-7.0000000000000001E-3</v>
      </c>
      <c r="S112" s="1">
        <v>0</v>
      </c>
      <c r="T112" s="1">
        <v>-10.54</v>
      </c>
      <c r="U112" s="1">
        <v>-10.702999999999999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</row>
    <row r="113" spans="1:29" x14ac:dyDescent="0.3">
      <c r="A113" s="1">
        <v>97</v>
      </c>
      <c r="B113" s="10">
        <f t="shared" si="12"/>
        <v>98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1.7000000000000001E-2</v>
      </c>
      <c r="O113" s="1">
        <v>0.49199999999999999</v>
      </c>
      <c r="P113" s="1">
        <v>-2.4E-2</v>
      </c>
      <c r="Q113" s="1">
        <v>8.1000000000000003E-2</v>
      </c>
      <c r="R113" s="1">
        <v>-2.1999999999999999E-2</v>
      </c>
      <c r="S113" s="16">
        <v>-10.54</v>
      </c>
      <c r="T113" s="1">
        <v>0</v>
      </c>
      <c r="U113" s="1">
        <v>-10.699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</row>
    <row r="114" spans="1:29" x14ac:dyDescent="0.3">
      <c r="A114" s="1">
        <v>98</v>
      </c>
      <c r="B114" s="10">
        <f t="shared" si="12"/>
        <v>99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4.0000000000000001E-3</v>
      </c>
      <c r="O114" s="1">
        <v>0.52100000000000002</v>
      </c>
      <c r="P114" s="1">
        <v>-2.4E-2</v>
      </c>
      <c r="Q114" s="1">
        <v>0.11899999999999999</v>
      </c>
      <c r="R114" s="1">
        <v>1.7000000000000001E-2</v>
      </c>
      <c r="S114" s="16">
        <v>-10.702999999999999</v>
      </c>
      <c r="T114" s="16">
        <v>-10.699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</row>
    <row r="115" spans="1:29" x14ac:dyDescent="0.3">
      <c r="A115" s="1">
        <v>102</v>
      </c>
      <c r="B115" s="10">
        <f t="shared" si="12"/>
        <v>103</v>
      </c>
      <c r="C115" s="1">
        <v>5.8000000000000003E-2</v>
      </c>
      <c r="D115" s="1">
        <v>2.9000000000000001E-2</v>
      </c>
      <c r="E115" s="1">
        <v>-0.32500000000000001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1E-3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9.7490000000000006</v>
      </c>
      <c r="X115" s="1">
        <v>-0.11600000000000001</v>
      </c>
      <c r="Y115" s="1">
        <v>-0.15</v>
      </c>
      <c r="Z115" s="1">
        <v>-0.33900000000000002</v>
      </c>
      <c r="AA115" s="1">
        <v>-1.2999999999999999E-2</v>
      </c>
      <c r="AB115" s="1">
        <v>4.0000000000000001E-3</v>
      </c>
      <c r="AC115" s="1">
        <v>-8.9999999999999993E-3</v>
      </c>
    </row>
    <row r="116" spans="1:29" x14ac:dyDescent="0.3">
      <c r="A116" s="1">
        <v>104</v>
      </c>
      <c r="B116" s="10">
        <f t="shared" si="12"/>
        <v>105</v>
      </c>
      <c r="C116" s="1">
        <v>-8.0000000000000002E-3</v>
      </c>
      <c r="D116" s="1">
        <v>1E-3</v>
      </c>
      <c r="E116" s="1">
        <v>8.4000000000000005E-2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26">
        <v>9.7490000000000006</v>
      </c>
      <c r="W116" s="1">
        <v>0</v>
      </c>
      <c r="X116" s="1">
        <v>13.029</v>
      </c>
      <c r="Y116" s="1">
        <v>4.3150000000000004</v>
      </c>
      <c r="Z116" s="1">
        <v>3.3260000000000001</v>
      </c>
      <c r="AA116" s="1">
        <v>0.61099999999999999</v>
      </c>
      <c r="AB116" s="1">
        <v>0.04</v>
      </c>
      <c r="AC116" s="1">
        <v>0.63700000000000001</v>
      </c>
    </row>
    <row r="117" spans="1:29" x14ac:dyDescent="0.3">
      <c r="A117" s="1">
        <v>106</v>
      </c>
      <c r="B117" s="10">
        <f t="shared" si="12"/>
        <v>107</v>
      </c>
      <c r="C117" s="1">
        <v>6.0000000000000001E-3</v>
      </c>
      <c r="D117" s="1">
        <v>0</v>
      </c>
      <c r="E117" s="1">
        <v>1E-3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32">
        <v>-0.11600000000000001</v>
      </c>
      <c r="W117" s="25">
        <v>13.029</v>
      </c>
      <c r="X117" s="1">
        <v>0</v>
      </c>
      <c r="Y117" s="1">
        <v>-12.058</v>
      </c>
      <c r="Z117" s="1">
        <v>-12.878</v>
      </c>
      <c r="AA117" s="1">
        <v>-3.0000000000000001E-3</v>
      </c>
      <c r="AB117" s="1">
        <v>-1E-3</v>
      </c>
      <c r="AC117" s="1">
        <v>5.0000000000000001E-3</v>
      </c>
    </row>
    <row r="118" spans="1:29" x14ac:dyDescent="0.3">
      <c r="A118" s="1">
        <v>107</v>
      </c>
      <c r="B118" s="10">
        <f t="shared" si="12"/>
        <v>108</v>
      </c>
      <c r="C118" s="1">
        <v>5.0000000000000001E-3</v>
      </c>
      <c r="D118" s="1">
        <v>3.0000000000000001E-3</v>
      </c>
      <c r="E118" s="1">
        <v>1E-3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32">
        <v>-0.15</v>
      </c>
      <c r="W118" s="25">
        <v>4.3150000000000004</v>
      </c>
      <c r="X118" s="16">
        <v>-12.058</v>
      </c>
      <c r="Y118" s="1">
        <v>0</v>
      </c>
      <c r="Z118" s="1">
        <v>-13.19</v>
      </c>
      <c r="AA118" s="1">
        <v>-7.0000000000000007E-2</v>
      </c>
      <c r="AB118" s="1">
        <v>5.8999999999999997E-2</v>
      </c>
      <c r="AC118" s="1">
        <v>-6.3E-2</v>
      </c>
    </row>
    <row r="119" spans="1:29" x14ac:dyDescent="0.3">
      <c r="A119" s="1">
        <v>108</v>
      </c>
      <c r="B119" s="10">
        <f t="shared" si="12"/>
        <v>109</v>
      </c>
      <c r="C119" s="1">
        <v>-1.6E-2</v>
      </c>
      <c r="D119" s="1">
        <v>0</v>
      </c>
      <c r="E119" s="1">
        <v>-1.9E-2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32">
        <v>-0.33900000000000002</v>
      </c>
      <c r="W119" s="25">
        <v>3.3260000000000001</v>
      </c>
      <c r="X119" s="16">
        <v>-12.878</v>
      </c>
      <c r="Y119" s="16">
        <v>-13.19</v>
      </c>
      <c r="Z119" s="1">
        <v>0</v>
      </c>
      <c r="AA119" s="1">
        <v>-0.01</v>
      </c>
      <c r="AB119" s="1">
        <v>0.01</v>
      </c>
      <c r="AC119" s="1">
        <v>-2E-3</v>
      </c>
    </row>
    <row r="120" spans="1:29" x14ac:dyDescent="0.3">
      <c r="A120" s="1">
        <v>113</v>
      </c>
      <c r="B120" s="10">
        <f t="shared" si="12"/>
        <v>114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-1.2999999999999999E-2</v>
      </c>
      <c r="W120" s="1">
        <v>0.61099999999999999</v>
      </c>
      <c r="X120" s="1">
        <v>-3.0000000000000001E-3</v>
      </c>
      <c r="Y120" s="1">
        <v>-7.0000000000000007E-2</v>
      </c>
      <c r="Z120" s="1">
        <v>-0.01</v>
      </c>
      <c r="AA120" s="1">
        <v>0</v>
      </c>
      <c r="AB120" s="1">
        <v>-11.305999999999999</v>
      </c>
      <c r="AC120" s="1">
        <v>-10.089</v>
      </c>
    </row>
    <row r="121" spans="1:29" x14ac:dyDescent="0.3">
      <c r="A121" s="1">
        <v>114</v>
      </c>
      <c r="B121" s="10">
        <f t="shared" si="12"/>
        <v>115</v>
      </c>
      <c r="C121" s="1">
        <v>-1E-3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4.0000000000000001E-3</v>
      </c>
      <c r="W121" s="1">
        <v>0.04</v>
      </c>
      <c r="X121" s="1">
        <v>-1E-3</v>
      </c>
      <c r="Y121" s="1">
        <v>5.8999999999999997E-2</v>
      </c>
      <c r="Z121" s="1">
        <v>0.01</v>
      </c>
      <c r="AA121" s="16">
        <v>-11.305999999999999</v>
      </c>
      <c r="AB121" s="1">
        <v>0</v>
      </c>
      <c r="AC121" s="1">
        <v>-10</v>
      </c>
    </row>
    <row r="122" spans="1:29" x14ac:dyDescent="0.3">
      <c r="A122" s="1">
        <v>115</v>
      </c>
      <c r="B122" s="10">
        <f t="shared" si="12"/>
        <v>116</v>
      </c>
      <c r="C122" s="1">
        <v>-1E-3</v>
      </c>
      <c r="D122" s="1">
        <v>0</v>
      </c>
      <c r="E122" s="1">
        <v>-1E-3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-8.9999999999999993E-3</v>
      </c>
      <c r="W122" s="1">
        <v>0.63700000000000001</v>
      </c>
      <c r="X122" s="1">
        <v>5.0000000000000001E-3</v>
      </c>
      <c r="Y122" s="1">
        <v>-6.3E-2</v>
      </c>
      <c r="Z122" s="1">
        <v>-2E-3</v>
      </c>
      <c r="AA122" s="16">
        <v>-10.089</v>
      </c>
      <c r="AB122" s="16">
        <v>-10</v>
      </c>
      <c r="AC122" s="1">
        <v>0</v>
      </c>
    </row>
    <row r="123" spans="1:29" x14ac:dyDescent="0.3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53" t="s">
        <v>91</v>
      </c>
      <c r="B124" s="4">
        <f>MAX(ABS(MIN(C99:E122,F107:M122,N112:R122,S115:U122,V120:Z122)),MAX(C99:E122,F107:M122,N112:R122,S115:U122,V120:Z122))</f>
        <v>0.63700000000000001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K125" s="15" t="s">
        <v>37</v>
      </c>
    </row>
    <row r="127" spans="1:29" x14ac:dyDescent="0.3">
      <c r="A127" s="1" t="s">
        <v>9</v>
      </c>
      <c r="B127" s="10"/>
      <c r="C127" s="1">
        <v>1</v>
      </c>
      <c r="D127" s="1">
        <v>4</v>
      </c>
      <c r="E127" s="1">
        <v>7</v>
      </c>
      <c r="F127" s="1">
        <v>14</v>
      </c>
      <c r="G127" s="1">
        <v>15</v>
      </c>
      <c r="H127" s="1">
        <v>17</v>
      </c>
      <c r="I127" s="1">
        <v>18</v>
      </c>
      <c r="J127" s="1">
        <v>19</v>
      </c>
      <c r="K127" s="1">
        <v>21</v>
      </c>
      <c r="L127" s="1">
        <v>22</v>
      </c>
      <c r="M127" s="1">
        <v>23</v>
      </c>
      <c r="N127" s="1">
        <v>27</v>
      </c>
      <c r="O127" s="1">
        <v>29</v>
      </c>
      <c r="P127" s="1">
        <v>31</v>
      </c>
      <c r="Q127" s="1">
        <v>32</v>
      </c>
      <c r="R127" s="1">
        <v>33</v>
      </c>
      <c r="S127" s="1">
        <v>38</v>
      </c>
      <c r="T127" s="1">
        <v>39</v>
      </c>
      <c r="U127" s="1">
        <v>40</v>
      </c>
      <c r="V127" s="1">
        <v>44</v>
      </c>
      <c r="W127" s="1">
        <v>46</v>
      </c>
      <c r="X127" s="1">
        <v>48</v>
      </c>
      <c r="Y127" s="1">
        <v>49</v>
      </c>
      <c r="Z127" s="1">
        <v>50</v>
      </c>
      <c r="AA127" s="1">
        <v>55</v>
      </c>
      <c r="AB127" s="1">
        <v>56</v>
      </c>
      <c r="AC127" s="1">
        <v>57</v>
      </c>
    </row>
    <row r="128" spans="1:29" x14ac:dyDescent="0.3">
      <c r="A128" s="1"/>
      <c r="B128" s="10" t="s">
        <v>36</v>
      </c>
      <c r="C128" s="1">
        <f>C127+1</f>
        <v>2</v>
      </c>
      <c r="D128" s="1">
        <f>D127+1</f>
        <v>5</v>
      </c>
      <c r="E128" s="1">
        <f t="shared" ref="E128:AC128" si="13">E127+1</f>
        <v>8</v>
      </c>
      <c r="F128" s="1">
        <f t="shared" si="13"/>
        <v>15</v>
      </c>
      <c r="G128" s="1">
        <f t="shared" si="13"/>
        <v>16</v>
      </c>
      <c r="H128" s="1">
        <f t="shared" si="13"/>
        <v>18</v>
      </c>
      <c r="I128" s="1">
        <f t="shared" si="13"/>
        <v>19</v>
      </c>
      <c r="J128" s="1">
        <f t="shared" si="13"/>
        <v>20</v>
      </c>
      <c r="K128" s="1">
        <f t="shared" si="13"/>
        <v>22</v>
      </c>
      <c r="L128" s="1">
        <f t="shared" si="13"/>
        <v>23</v>
      </c>
      <c r="M128" s="1">
        <f t="shared" si="13"/>
        <v>24</v>
      </c>
      <c r="N128" s="1">
        <f t="shared" si="13"/>
        <v>28</v>
      </c>
      <c r="O128" s="1">
        <f t="shared" si="13"/>
        <v>30</v>
      </c>
      <c r="P128" s="1">
        <f t="shared" si="13"/>
        <v>32</v>
      </c>
      <c r="Q128" s="1">
        <f t="shared" si="13"/>
        <v>33</v>
      </c>
      <c r="R128" s="1">
        <f t="shared" si="13"/>
        <v>34</v>
      </c>
      <c r="S128" s="1">
        <f t="shared" si="13"/>
        <v>39</v>
      </c>
      <c r="T128" s="1">
        <f t="shared" si="13"/>
        <v>40</v>
      </c>
      <c r="U128" s="1">
        <f t="shared" si="13"/>
        <v>41</v>
      </c>
      <c r="V128" s="1">
        <f t="shared" si="13"/>
        <v>45</v>
      </c>
      <c r="W128" s="1">
        <f t="shared" si="13"/>
        <v>47</v>
      </c>
      <c r="X128" s="1">
        <f t="shared" si="13"/>
        <v>49</v>
      </c>
      <c r="Y128" s="1">
        <f t="shared" si="13"/>
        <v>50</v>
      </c>
      <c r="Z128" s="1">
        <f t="shared" si="13"/>
        <v>51</v>
      </c>
      <c r="AA128" s="1">
        <f t="shared" si="13"/>
        <v>56</v>
      </c>
      <c r="AB128" s="1">
        <f t="shared" si="13"/>
        <v>57</v>
      </c>
      <c r="AC128" s="1">
        <f t="shared" si="13"/>
        <v>58</v>
      </c>
    </row>
    <row r="129" spans="1:29" x14ac:dyDescent="0.3">
      <c r="A129" s="1">
        <v>59</v>
      </c>
      <c r="B129" s="10">
        <f t="shared" ref="B129:B155" si="14">A129+1</f>
        <v>60</v>
      </c>
      <c r="C129" s="1">
        <v>-2E-3</v>
      </c>
      <c r="D129" s="1">
        <v>-8.9999999999999993E-3</v>
      </c>
      <c r="E129" s="1">
        <v>2E-3</v>
      </c>
      <c r="F129" s="1">
        <v>-3.0000000000000001E-3</v>
      </c>
      <c r="G129" s="1">
        <v>3.0000000000000001E-3</v>
      </c>
      <c r="H129" s="1">
        <v>2E-3</v>
      </c>
      <c r="I129" s="1">
        <v>2E-3</v>
      </c>
      <c r="J129" s="1">
        <v>0</v>
      </c>
      <c r="K129" s="1">
        <v>-6.6000000000000003E-2</v>
      </c>
      <c r="L129" s="1">
        <v>-3.0000000000000001E-3</v>
      </c>
      <c r="M129" s="1">
        <v>2E-3</v>
      </c>
      <c r="N129" s="1">
        <v>-1E-3</v>
      </c>
      <c r="O129" s="1">
        <v>0</v>
      </c>
      <c r="P129" s="1">
        <v>0</v>
      </c>
      <c r="Q129" s="1">
        <v>-1E-3</v>
      </c>
      <c r="R129" s="1">
        <v>0</v>
      </c>
      <c r="S129" s="1">
        <v>0</v>
      </c>
      <c r="T129" s="1">
        <v>0</v>
      </c>
      <c r="U129" s="1">
        <v>0</v>
      </c>
      <c r="V129" s="1">
        <v>4.0000000000000001E-3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</row>
    <row r="130" spans="1:29" x14ac:dyDescent="0.3">
      <c r="A130" s="1">
        <v>62</v>
      </c>
      <c r="B130" s="10">
        <f t="shared" si="14"/>
        <v>63</v>
      </c>
      <c r="C130" s="1">
        <v>5.0000000000000001E-3</v>
      </c>
      <c r="D130" s="1">
        <v>-1.7000000000000001E-2</v>
      </c>
      <c r="E130" s="1">
        <v>2E-3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-1E-3</v>
      </c>
      <c r="L130" s="1">
        <v>0</v>
      </c>
      <c r="M130" s="1">
        <v>0</v>
      </c>
      <c r="N130" s="1">
        <v>-1.4999999999999999E-2</v>
      </c>
      <c r="O130" s="1">
        <v>-1.2E-2</v>
      </c>
      <c r="P130" s="1">
        <v>0</v>
      </c>
      <c r="Q130" s="1">
        <v>-1E-3</v>
      </c>
      <c r="R130" s="1">
        <v>0</v>
      </c>
      <c r="S130" s="1">
        <v>0</v>
      </c>
      <c r="T130" s="1">
        <v>0</v>
      </c>
      <c r="U130" s="1">
        <v>0</v>
      </c>
      <c r="V130" s="1">
        <v>6.0000000000000001E-3</v>
      </c>
      <c r="W130" s="1">
        <v>-1E-3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</row>
    <row r="131" spans="1:29" x14ac:dyDescent="0.3">
      <c r="A131" s="1">
        <v>65</v>
      </c>
      <c r="B131" s="10">
        <f t="shared" si="14"/>
        <v>66</v>
      </c>
      <c r="C131" s="1">
        <v>-7.0000000000000001E-3</v>
      </c>
      <c r="D131" s="1">
        <v>-1.4E-2</v>
      </c>
      <c r="E131" s="1">
        <v>-8.0000000000000002E-3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-1E-3</v>
      </c>
      <c r="L131" s="1">
        <v>0</v>
      </c>
      <c r="M131" s="1">
        <v>0</v>
      </c>
      <c r="N131" s="1">
        <v>-2E-3</v>
      </c>
      <c r="O131" s="1">
        <v>1E-3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-3.1E-2</v>
      </c>
      <c r="W131" s="1">
        <v>1E-3</v>
      </c>
      <c r="X131" s="1">
        <v>1E-3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</row>
    <row r="132" spans="1:29" x14ac:dyDescent="0.3">
      <c r="A132" s="1">
        <v>72</v>
      </c>
      <c r="B132" s="10">
        <f t="shared" si="14"/>
        <v>73</v>
      </c>
      <c r="C132" s="1">
        <v>1E-3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1E-3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-1E-3</v>
      </c>
      <c r="W132" s="1">
        <v>3.0000000000000001E-3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</row>
    <row r="133" spans="1:29" x14ac:dyDescent="0.3">
      <c r="A133" s="1">
        <v>73</v>
      </c>
      <c r="B133" s="10">
        <f t="shared" si="14"/>
        <v>74</v>
      </c>
      <c r="C133" s="1">
        <v>-4.0000000000000001E-3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1E-3</v>
      </c>
      <c r="O133" s="1">
        <v>-2E-3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4.0000000000000001E-3</v>
      </c>
      <c r="W133" s="1">
        <v>0</v>
      </c>
      <c r="X133" s="1">
        <v>0</v>
      </c>
      <c r="Y133" s="1">
        <v>1E-3</v>
      </c>
      <c r="Z133" s="1">
        <v>1E-3</v>
      </c>
      <c r="AA133" s="1">
        <v>0</v>
      </c>
      <c r="AB133" s="1">
        <v>0</v>
      </c>
      <c r="AC133" s="1">
        <v>0</v>
      </c>
    </row>
    <row r="134" spans="1:29" x14ac:dyDescent="0.3">
      <c r="A134" s="1">
        <v>75</v>
      </c>
      <c r="B134" s="10">
        <f t="shared" si="14"/>
        <v>76</v>
      </c>
      <c r="C134" s="1">
        <v>-6.2E-2</v>
      </c>
      <c r="D134" s="1">
        <v>-1E-3</v>
      </c>
      <c r="E134" s="1">
        <v>-2E-3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-1E-3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-4.0000000000000001E-3</v>
      </c>
      <c r="X134" s="1">
        <v>0</v>
      </c>
      <c r="Y134" s="1">
        <v>-1E-3</v>
      </c>
      <c r="Z134" s="1">
        <v>-4.0000000000000001E-3</v>
      </c>
      <c r="AA134" s="1">
        <v>0</v>
      </c>
      <c r="AB134" s="1">
        <v>0</v>
      </c>
      <c r="AC134" s="1">
        <v>0</v>
      </c>
    </row>
    <row r="135" spans="1:29" x14ac:dyDescent="0.3">
      <c r="A135" s="1">
        <v>76</v>
      </c>
      <c r="B135" s="10">
        <f t="shared" si="14"/>
        <v>77</v>
      </c>
      <c r="C135" s="1">
        <v>-1E-3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-2.1000000000000001E-2</v>
      </c>
      <c r="W135" s="1">
        <v>-6.0999999999999999E-2</v>
      </c>
      <c r="X135" s="1">
        <v>-2E-3</v>
      </c>
      <c r="Y135" s="1">
        <v>-1.2E-2</v>
      </c>
      <c r="Z135" s="1">
        <v>-6.3E-2</v>
      </c>
      <c r="AA135" s="1">
        <v>0</v>
      </c>
      <c r="AB135" s="1">
        <v>1E-3</v>
      </c>
      <c r="AC135" s="1">
        <v>0</v>
      </c>
    </row>
    <row r="136" spans="1:29" x14ac:dyDescent="0.3">
      <c r="A136" s="1">
        <v>77</v>
      </c>
      <c r="B136" s="10">
        <f t="shared" si="14"/>
        <v>78</v>
      </c>
      <c r="C136" s="1">
        <v>-5.0000000000000001E-3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-1E-3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2.8000000000000001E-2</v>
      </c>
      <c r="W136" s="1">
        <v>-0.01</v>
      </c>
      <c r="X136" s="1">
        <v>1E-3</v>
      </c>
      <c r="Y136" s="1">
        <v>-3.0000000000000001E-3</v>
      </c>
      <c r="Z136" s="1">
        <v>-7.0000000000000001E-3</v>
      </c>
      <c r="AA136" s="1">
        <v>0</v>
      </c>
      <c r="AB136" s="1">
        <v>0</v>
      </c>
      <c r="AC136" s="1">
        <v>0</v>
      </c>
    </row>
    <row r="137" spans="1:29" x14ac:dyDescent="0.3">
      <c r="A137" s="1">
        <v>79</v>
      </c>
      <c r="B137" s="10">
        <f t="shared" si="14"/>
        <v>80</v>
      </c>
      <c r="C137" s="1">
        <v>2E-3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2E-3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1.6E-2</v>
      </c>
      <c r="W137" s="1">
        <v>-5.0000000000000001E-3</v>
      </c>
      <c r="X137" s="1">
        <v>0</v>
      </c>
      <c r="Y137" s="1">
        <v>1E-3</v>
      </c>
      <c r="Z137" s="1">
        <v>0</v>
      </c>
      <c r="AA137" s="1">
        <v>0</v>
      </c>
      <c r="AB137" s="1">
        <v>0</v>
      </c>
      <c r="AC137" s="1">
        <v>0</v>
      </c>
    </row>
    <row r="138" spans="1:29" x14ac:dyDescent="0.3">
      <c r="A138" s="1">
        <v>80</v>
      </c>
      <c r="B138" s="10">
        <f t="shared" si="14"/>
        <v>81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2E-3</v>
      </c>
      <c r="W138" s="1">
        <v>-3.1E-2</v>
      </c>
      <c r="X138" s="1">
        <v>0</v>
      </c>
      <c r="Y138" s="1">
        <v>1E-3</v>
      </c>
      <c r="Z138" s="1">
        <v>0</v>
      </c>
      <c r="AA138" s="1">
        <v>0</v>
      </c>
      <c r="AB138" s="1">
        <v>0</v>
      </c>
      <c r="AC138" s="1">
        <v>0</v>
      </c>
    </row>
    <row r="139" spans="1:29" x14ac:dyDescent="0.3">
      <c r="A139" s="1">
        <v>81</v>
      </c>
      <c r="B139" s="10">
        <f t="shared" si="14"/>
        <v>82</v>
      </c>
      <c r="C139" s="1">
        <v>1E-3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-5.0000000000000001E-3</v>
      </c>
      <c r="W139" s="1">
        <v>-3.0000000000000001E-3</v>
      </c>
      <c r="X139" s="1">
        <v>0</v>
      </c>
      <c r="Y139" s="1">
        <v>-1E-3</v>
      </c>
      <c r="Z139" s="1">
        <v>0</v>
      </c>
      <c r="AA139" s="1">
        <v>0</v>
      </c>
      <c r="AB139" s="1">
        <v>0</v>
      </c>
      <c r="AC139" s="1">
        <v>0</v>
      </c>
    </row>
    <row r="140" spans="1:29" x14ac:dyDescent="0.3">
      <c r="A140" s="1">
        <v>85</v>
      </c>
      <c r="B140" s="10">
        <f t="shared" si="14"/>
        <v>86</v>
      </c>
      <c r="C140" s="1">
        <v>-1E-3</v>
      </c>
      <c r="D140" s="1">
        <v>-6.3E-2</v>
      </c>
      <c r="E140" s="1">
        <v>1E-3</v>
      </c>
      <c r="F140" s="1">
        <v>7.0000000000000001E-3</v>
      </c>
      <c r="G140" s="1">
        <v>0</v>
      </c>
      <c r="H140" s="1">
        <v>2E-3</v>
      </c>
      <c r="I140" s="1">
        <v>-1E-3</v>
      </c>
      <c r="J140" s="1">
        <v>1E-3</v>
      </c>
      <c r="K140" s="1">
        <v>1E-3</v>
      </c>
      <c r="L140" s="1">
        <v>7.0000000000000001E-3</v>
      </c>
      <c r="M140" s="1">
        <v>-2.3E-2</v>
      </c>
      <c r="N140" s="1">
        <v>1E-3</v>
      </c>
      <c r="O140" s="1">
        <v>0</v>
      </c>
      <c r="P140" s="1">
        <v>0</v>
      </c>
      <c r="Q140" s="1">
        <v>5.0000000000000001E-3</v>
      </c>
      <c r="R140" s="1">
        <v>1E-3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</row>
    <row r="141" spans="1:29" x14ac:dyDescent="0.3">
      <c r="A141" s="1">
        <v>87</v>
      </c>
      <c r="B141" s="10">
        <f t="shared" si="14"/>
        <v>88</v>
      </c>
      <c r="C141" s="1">
        <v>0</v>
      </c>
      <c r="D141" s="1">
        <v>-7.0000000000000001E-3</v>
      </c>
      <c r="E141" s="1">
        <v>0</v>
      </c>
      <c r="F141" s="1">
        <v>-3.0000000000000001E-3</v>
      </c>
      <c r="G141" s="1">
        <v>-1E-3</v>
      </c>
      <c r="H141" s="1">
        <v>-3.0000000000000001E-3</v>
      </c>
      <c r="I141" s="1">
        <v>1E-3</v>
      </c>
      <c r="J141" s="1">
        <v>-1.0999999999999999E-2</v>
      </c>
      <c r="K141" s="1">
        <v>-2E-3</v>
      </c>
      <c r="L141" s="1">
        <v>4.0000000000000001E-3</v>
      </c>
      <c r="M141" s="1">
        <v>2E-3</v>
      </c>
      <c r="N141" s="1">
        <v>-2.1000000000000001E-2</v>
      </c>
      <c r="O141" s="1">
        <v>8.0000000000000002E-3</v>
      </c>
      <c r="P141" s="1">
        <v>0</v>
      </c>
      <c r="Q141" s="1">
        <v>-0.01</v>
      </c>
      <c r="R141" s="1">
        <v>-1E-3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</row>
    <row r="142" spans="1:29" x14ac:dyDescent="0.3">
      <c r="A142" s="1">
        <v>89</v>
      </c>
      <c r="B142" s="10">
        <f t="shared" si="14"/>
        <v>90</v>
      </c>
      <c r="C142" s="1">
        <v>0</v>
      </c>
      <c r="D142" s="1">
        <v>0</v>
      </c>
      <c r="E142" s="1">
        <v>0</v>
      </c>
      <c r="F142" s="1">
        <v>-2E-3</v>
      </c>
      <c r="G142" s="1">
        <v>-1E-3</v>
      </c>
      <c r="H142" s="1">
        <v>-1.7999999999999999E-2</v>
      </c>
      <c r="I142" s="1">
        <v>-3.2000000000000001E-2</v>
      </c>
      <c r="J142" s="1">
        <v>-0.19500000000000001</v>
      </c>
      <c r="K142" s="1">
        <v>-0.04</v>
      </c>
      <c r="L142" s="1">
        <v>-1.4999999999999999E-2</v>
      </c>
      <c r="M142" s="1">
        <v>-0.23599999999999999</v>
      </c>
      <c r="N142" s="1">
        <v>1E-3</v>
      </c>
      <c r="O142" s="1">
        <v>0</v>
      </c>
      <c r="P142" s="1">
        <v>0</v>
      </c>
      <c r="Q142" s="1">
        <v>1E-3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</row>
    <row r="143" spans="1:29" x14ac:dyDescent="0.3">
      <c r="A143" s="1">
        <v>90</v>
      </c>
      <c r="B143" s="10">
        <f t="shared" si="14"/>
        <v>91</v>
      </c>
      <c r="C143" s="1">
        <v>0</v>
      </c>
      <c r="D143" s="1">
        <v>2E-3</v>
      </c>
      <c r="E143" s="1">
        <v>0</v>
      </c>
      <c r="F143" s="1">
        <v>3.0000000000000001E-3</v>
      </c>
      <c r="G143" s="1">
        <v>2E-3</v>
      </c>
      <c r="H143" s="1">
        <v>-2E-3</v>
      </c>
      <c r="I143" s="1">
        <v>-7.0000000000000001E-3</v>
      </c>
      <c r="J143" s="1">
        <v>-2.9000000000000001E-2</v>
      </c>
      <c r="K143" s="1">
        <v>-0.01</v>
      </c>
      <c r="L143" s="1">
        <v>-3.0000000000000001E-3</v>
      </c>
      <c r="M143" s="1">
        <v>-4.2999999999999997E-2</v>
      </c>
      <c r="N143" s="1">
        <v>-1E-3</v>
      </c>
      <c r="O143" s="1">
        <v>-1E-3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</row>
    <row r="144" spans="1:29" x14ac:dyDescent="0.3">
      <c r="A144" s="1">
        <v>91</v>
      </c>
      <c r="B144" s="10">
        <f t="shared" si="14"/>
        <v>92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-1E-3</v>
      </c>
      <c r="I144" s="1">
        <v>-4.0000000000000001E-3</v>
      </c>
      <c r="J144" s="1">
        <v>-1.4E-2</v>
      </c>
      <c r="K144" s="1">
        <v>-1.7999999999999999E-2</v>
      </c>
      <c r="L144" s="1">
        <v>1.2E-2</v>
      </c>
      <c r="M144" s="1">
        <v>-4.4999999999999998E-2</v>
      </c>
      <c r="N144" s="1">
        <v>1E-3</v>
      </c>
      <c r="O144" s="1">
        <v>0</v>
      </c>
      <c r="P144" s="1">
        <v>1E-3</v>
      </c>
      <c r="Q144" s="1">
        <v>-1E-3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</row>
    <row r="145" spans="1:29" x14ac:dyDescent="0.3">
      <c r="A145" s="1">
        <v>96</v>
      </c>
      <c r="B145" s="10">
        <f t="shared" si="14"/>
        <v>97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2E-3</v>
      </c>
      <c r="O145" s="1">
        <v>0</v>
      </c>
      <c r="P145" s="1">
        <v>-1.6E-2</v>
      </c>
      <c r="Q145" s="1">
        <v>-1E-3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</row>
    <row r="146" spans="1:29" x14ac:dyDescent="0.3">
      <c r="A146" s="1">
        <v>97</v>
      </c>
      <c r="B146" s="10">
        <f t="shared" si="14"/>
        <v>98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-6.0000000000000001E-3</v>
      </c>
      <c r="O146" s="1">
        <v>0.01</v>
      </c>
      <c r="P146" s="1">
        <v>-1.7999999999999999E-2</v>
      </c>
      <c r="Q146" s="1">
        <v>-3.0000000000000001E-3</v>
      </c>
      <c r="R146" s="1">
        <v>-4.0000000000000001E-3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</row>
    <row r="147" spans="1:29" x14ac:dyDescent="0.3">
      <c r="A147" s="1">
        <v>98</v>
      </c>
      <c r="B147" s="10">
        <f t="shared" si="14"/>
        <v>99</v>
      </c>
      <c r="C147" s="1">
        <v>0</v>
      </c>
      <c r="D147" s="1">
        <v>1E-3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-0.01</v>
      </c>
      <c r="O147" s="1">
        <v>5.0000000000000001E-3</v>
      </c>
      <c r="P147" s="1">
        <v>-0.13700000000000001</v>
      </c>
      <c r="Q147" s="1">
        <v>-3.0000000000000001E-3</v>
      </c>
      <c r="R147" s="1">
        <v>-0.01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</row>
    <row r="148" spans="1:29" x14ac:dyDescent="0.3">
      <c r="A148" s="1">
        <v>102</v>
      </c>
      <c r="B148" s="10">
        <f t="shared" si="14"/>
        <v>103</v>
      </c>
      <c r="C148" s="1">
        <v>-1E-3</v>
      </c>
      <c r="D148" s="1">
        <v>0</v>
      </c>
      <c r="E148" s="1">
        <v>-1E-3</v>
      </c>
      <c r="F148" s="1">
        <v>0</v>
      </c>
      <c r="G148" s="1">
        <v>-1E-3</v>
      </c>
      <c r="H148" s="1">
        <v>0</v>
      </c>
      <c r="I148" s="1">
        <v>0</v>
      </c>
      <c r="J148" s="1">
        <v>0</v>
      </c>
      <c r="K148" s="1">
        <v>-3.0000000000000001E-3</v>
      </c>
      <c r="L148" s="1">
        <v>-1E-3</v>
      </c>
      <c r="M148" s="1">
        <v>0</v>
      </c>
      <c r="N148" s="1">
        <v>1E-3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1E-3</v>
      </c>
      <c r="W148" s="1">
        <v>-3.0000000000000001E-3</v>
      </c>
      <c r="X148" s="1">
        <v>0</v>
      </c>
      <c r="Y148" s="1">
        <v>-1E-3</v>
      </c>
      <c r="Z148" s="1">
        <v>3.0000000000000001E-3</v>
      </c>
      <c r="AA148" s="1">
        <v>0</v>
      </c>
      <c r="AB148" s="1">
        <v>1E-3</v>
      </c>
      <c r="AC148" s="1">
        <v>1E-3</v>
      </c>
    </row>
    <row r="149" spans="1:29" x14ac:dyDescent="0.3">
      <c r="A149" s="1">
        <v>104</v>
      </c>
      <c r="B149" s="10">
        <f t="shared" si="14"/>
        <v>105</v>
      </c>
      <c r="C149" s="1">
        <v>0</v>
      </c>
      <c r="D149" s="1">
        <v>0</v>
      </c>
      <c r="E149" s="1">
        <v>5.0000000000000001E-3</v>
      </c>
      <c r="F149" s="1">
        <v>-5.0000000000000001E-3</v>
      </c>
      <c r="G149" s="1">
        <v>-1E-3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-1E-3</v>
      </c>
      <c r="W149" s="1">
        <v>0</v>
      </c>
      <c r="X149" s="1">
        <v>0</v>
      </c>
      <c r="Y149" s="1">
        <v>0</v>
      </c>
      <c r="Z149" s="1">
        <v>0</v>
      </c>
      <c r="AA149" s="1">
        <v>-4.0000000000000001E-3</v>
      </c>
      <c r="AB149" s="1">
        <v>0.01</v>
      </c>
      <c r="AC149" s="1">
        <v>1.2E-2</v>
      </c>
    </row>
    <row r="150" spans="1:29" x14ac:dyDescent="0.3">
      <c r="A150" s="1">
        <v>106</v>
      </c>
      <c r="B150" s="10">
        <f t="shared" si="14"/>
        <v>107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1E-3</v>
      </c>
      <c r="X150" s="1">
        <v>0</v>
      </c>
      <c r="Y150" s="1">
        <v>0</v>
      </c>
      <c r="Z150" s="1">
        <v>-1E-3</v>
      </c>
      <c r="AA150" s="1">
        <v>1E-3</v>
      </c>
      <c r="AB150" s="1">
        <v>-2.1999999999999999E-2</v>
      </c>
      <c r="AC150" s="1">
        <v>-1E-3</v>
      </c>
    </row>
    <row r="151" spans="1:29" x14ac:dyDescent="0.3">
      <c r="A151" s="1">
        <v>107</v>
      </c>
      <c r="B151" s="10">
        <f t="shared" si="14"/>
        <v>108</v>
      </c>
      <c r="C151" s="1">
        <v>0</v>
      </c>
      <c r="D151" s="1">
        <v>0</v>
      </c>
      <c r="E151" s="1">
        <v>1E-3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1E-3</v>
      </c>
      <c r="AB151" s="1">
        <v>-3.0000000000000001E-3</v>
      </c>
      <c r="AC151" s="1">
        <v>3.0000000000000001E-3</v>
      </c>
    </row>
    <row r="152" spans="1:29" x14ac:dyDescent="0.3">
      <c r="A152" s="1">
        <v>108</v>
      </c>
      <c r="B152" s="10">
        <f t="shared" si="14"/>
        <v>109</v>
      </c>
      <c r="C152" s="1">
        <v>0</v>
      </c>
      <c r="D152" s="1">
        <v>0</v>
      </c>
      <c r="E152" s="1">
        <v>3.0000000000000001E-3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1E-3</v>
      </c>
      <c r="AB152" s="1">
        <v>-4.0000000000000001E-3</v>
      </c>
      <c r="AC152" s="1">
        <v>-2E-3</v>
      </c>
    </row>
    <row r="153" spans="1:29" x14ac:dyDescent="0.3">
      <c r="A153" s="1">
        <v>113</v>
      </c>
      <c r="B153" s="10">
        <f t="shared" si="14"/>
        <v>114</v>
      </c>
      <c r="C153" s="1">
        <v>-1E-3</v>
      </c>
      <c r="D153" s="1">
        <v>-1E-3</v>
      </c>
      <c r="E153" s="1">
        <v>-1E-3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7.0000000000000001E-3</v>
      </c>
      <c r="W153" s="1">
        <v>-1E-3</v>
      </c>
      <c r="X153" s="1">
        <v>0</v>
      </c>
      <c r="Y153" s="1">
        <v>0</v>
      </c>
      <c r="Z153" s="1">
        <v>0</v>
      </c>
      <c r="AA153" s="1">
        <v>-9.9000000000000005E-2</v>
      </c>
      <c r="AB153" s="1">
        <v>-2.1999999999999999E-2</v>
      </c>
      <c r="AC153" s="1">
        <v>-7.0000000000000001E-3</v>
      </c>
    </row>
    <row r="154" spans="1:29" x14ac:dyDescent="0.3">
      <c r="A154" s="1">
        <v>114</v>
      </c>
      <c r="B154" s="10">
        <f t="shared" si="14"/>
        <v>115</v>
      </c>
      <c r="C154" s="1">
        <v>0</v>
      </c>
      <c r="D154" s="1">
        <v>0</v>
      </c>
      <c r="E154" s="1">
        <v>-5.6000000000000001E-2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4.0000000000000001E-3</v>
      </c>
      <c r="W154" s="1">
        <v>0</v>
      </c>
      <c r="X154" s="1">
        <v>0</v>
      </c>
      <c r="Y154" s="1">
        <v>0</v>
      </c>
      <c r="Z154" s="1">
        <v>0</v>
      </c>
      <c r="AA154" s="1">
        <v>-0.01</v>
      </c>
      <c r="AB154" s="1">
        <v>-2E-3</v>
      </c>
      <c r="AC154" s="1">
        <v>-1E-3</v>
      </c>
    </row>
    <row r="155" spans="1:29" x14ac:dyDescent="0.3">
      <c r="A155" s="1">
        <v>115</v>
      </c>
      <c r="B155" s="10">
        <f t="shared" si="14"/>
        <v>116</v>
      </c>
      <c r="C155" s="1">
        <v>0</v>
      </c>
      <c r="D155" s="1">
        <v>0</v>
      </c>
      <c r="E155" s="1">
        <v>1.4E-2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1.4E-2</v>
      </c>
      <c r="W155" s="1">
        <v>-1E-3</v>
      </c>
      <c r="X155" s="1">
        <v>0</v>
      </c>
      <c r="Y155" s="1">
        <v>0</v>
      </c>
      <c r="Z155" s="1">
        <v>0</v>
      </c>
      <c r="AA155" s="1">
        <v>-1.9E-2</v>
      </c>
      <c r="AB155" s="1">
        <v>-6.0000000000000001E-3</v>
      </c>
      <c r="AC155" s="1">
        <v>0</v>
      </c>
    </row>
    <row r="156" spans="1:29" x14ac:dyDescent="0.3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H157" s="1"/>
      <c r="I157" s="53" t="s">
        <v>91</v>
      </c>
      <c r="J157" s="4">
        <f>MAX(ABS(MIN(C129:AC155)),MAX(C129:AC155))</f>
        <v>0.23599999999999999</v>
      </c>
      <c r="K157" s="1"/>
      <c r="L157" s="1"/>
      <c r="M157" s="1"/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3" t="s">
        <v>11</v>
      </c>
      <c r="C158" s="1"/>
      <c r="D158" s="1"/>
      <c r="E158" s="1"/>
      <c r="F158" s="1"/>
      <c r="K158" s="15"/>
    </row>
    <row r="159" spans="1:29" x14ac:dyDescent="0.3">
      <c r="A159" s="22" t="s">
        <v>12</v>
      </c>
      <c r="B159" s="5" t="s">
        <v>13</v>
      </c>
      <c r="C159" s="16" t="s">
        <v>14</v>
      </c>
      <c r="D159" s="16" t="s">
        <v>15</v>
      </c>
      <c r="E159" s="16" t="s">
        <v>16</v>
      </c>
      <c r="F159" s="19"/>
    </row>
    <row r="160" spans="1:29" x14ac:dyDescent="0.3">
      <c r="A160" s="22">
        <f>AVERAGE(F67,F100)</f>
        <v>-9.0709999999999997</v>
      </c>
      <c r="B160" s="5">
        <f>AVERAGE(H69,H70,I70,H102,H103,I103)</f>
        <v>-12.89883333333333</v>
      </c>
      <c r="C160" s="16">
        <f>AVERAGE(K72,K73,L73,K105,K106,L106)</f>
        <v>-12.895333333333333</v>
      </c>
      <c r="D160" s="16">
        <f>AVERAGE(P77,P78,Q78,X85,X86,Y86,P110,P111,Q111,X118,X119,Y119)</f>
        <v>-12.914499999999999</v>
      </c>
      <c r="E160" s="16">
        <f>AVERAGE(S80,S81,T81,AA88,AA89,AB89,S113,S114,T114,AA121,AA122,AB122)</f>
        <v>-10.584833333333334</v>
      </c>
      <c r="F160" s="1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3" t="s">
        <v>17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26" t="s">
        <v>18</v>
      </c>
      <c r="B163" s="25" t="s">
        <v>19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26">
        <f>AVERAGE(N75,V83,N108,V116)</f>
        <v>7.8465000000000007</v>
      </c>
      <c r="B164" s="25">
        <f>AVERAGE(W117:W119,O109:O111,W84:W86,O76:O78)</f>
        <v>7.1319166666666653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1" t="s">
        <v>20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29" t="s">
        <v>21</v>
      </c>
      <c r="B167" s="31" t="s">
        <v>22</v>
      </c>
      <c r="C167" s="33" t="s">
        <v>23</v>
      </c>
      <c r="D167" s="33" t="s">
        <v>24</v>
      </c>
      <c r="E167" s="33" t="s">
        <v>25</v>
      </c>
      <c r="F167" s="32" t="s">
        <v>38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29">
        <f>AVERAGE(C64,C65,C97:C98)</f>
        <v>0.89924999999999999</v>
      </c>
      <c r="B168" s="31">
        <f>AVERAGE(D65,D98)</f>
        <v>0.67199999999999993</v>
      </c>
      <c r="C168" s="33">
        <f>AVERAGE(F68:F70,F101:F103,G71:G73,G104:G106)</f>
        <v>0.13041666666666668</v>
      </c>
      <c r="D168" s="33">
        <f>AVERAGE(F71:F73,G68:G70,F104:F106,G101:G103)</f>
        <v>-9.0583333333333349E-2</v>
      </c>
      <c r="E168" s="33">
        <f>AVERAGE(H71:J73,H104:J106)</f>
        <v>0.24744444444444444</v>
      </c>
      <c r="F168" s="35">
        <f>AVERAGE(N76:N78,V84:V86,N109:N111,V117:V119)</f>
        <v>-0.19775000000000001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5BC9-3A09-4016-B403-AB6D6F2AABFF}">
  <dimension ref="A1:AC168"/>
  <sheetViews>
    <sheetView topLeftCell="A59" workbookViewId="0">
      <selection activeCell="L90" sqref="L90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9">
        <v>1</v>
      </c>
      <c r="B3" s="9">
        <f>A3+1</f>
        <v>2</v>
      </c>
      <c r="C3" s="4">
        <v>22.466999999999999</v>
      </c>
      <c r="D3" s="4">
        <f>AVERAGE(C3,C31)</f>
        <v>22.452500000000001</v>
      </c>
      <c r="E3" s="4">
        <f>AVERAGE(C3,C31)</f>
        <v>22.452500000000001</v>
      </c>
      <c r="F3" s="4">
        <f>31.732-D3</f>
        <v>9.2794999999999987</v>
      </c>
      <c r="G3" s="4">
        <f>31.732-E3</f>
        <v>9.2794999999999987</v>
      </c>
      <c r="H3" s="40">
        <v>8.2200000000000006</v>
      </c>
      <c r="I3" s="39">
        <v>8.2899999999999991</v>
      </c>
      <c r="J3" s="7">
        <f t="shared" ref="J3:J16" si="0">D3*(-0.9506)+29.859</f>
        <v>8.5156535000000027</v>
      </c>
      <c r="K3" s="7">
        <f t="shared" ref="K3:K16" si="1">E3*(-0.968)+30.344</f>
        <v>8.6099800000000002</v>
      </c>
      <c r="L3" s="8"/>
      <c r="M3" s="8"/>
      <c r="N3" s="9">
        <v>0</v>
      </c>
      <c r="O3" s="9">
        <f>N3+1</f>
        <v>1</v>
      </c>
      <c r="P3" s="4">
        <v>42.411000000000001</v>
      </c>
      <c r="Q3" s="4">
        <f>AVERAGE(P3,P25)</f>
        <v>42.792000000000002</v>
      </c>
      <c r="R3" s="4">
        <f>190.298-Q3</f>
        <v>147.506</v>
      </c>
      <c r="S3" s="40">
        <v>129.679</v>
      </c>
      <c r="T3" s="6">
        <f t="shared" ref="T3:T17" si="2">Q3*(-0.9296)+170.61</f>
        <v>130.83055680000001</v>
      </c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">
      <c r="A4" s="9">
        <v>4</v>
      </c>
      <c r="B4" s="9">
        <f t="shared" ref="B4:B57" si="3">A4+1</f>
        <v>5</v>
      </c>
      <c r="C4" s="4">
        <v>23.312000000000001</v>
      </c>
      <c r="D4" s="4">
        <f>AVERAGE(C4:C5,C32,C33)</f>
        <v>23.027999999999999</v>
      </c>
      <c r="E4" s="4">
        <f>AVERAGE(C4:C5,C32,C33)</f>
        <v>23.027999999999999</v>
      </c>
      <c r="F4" s="4">
        <f>31.732-D4</f>
        <v>8.7040000000000006</v>
      </c>
      <c r="G4" s="4">
        <f t="shared" ref="G4:G19" si="4">31.732-E4</f>
        <v>8.7040000000000006</v>
      </c>
      <c r="H4" s="40">
        <v>8.19</v>
      </c>
      <c r="I4" s="39">
        <v>8.2899999999999991</v>
      </c>
      <c r="J4" s="7">
        <f t="shared" si="0"/>
        <v>7.9685832000000048</v>
      </c>
      <c r="K4" s="7">
        <f t="shared" si="1"/>
        <v>8.0528960000000041</v>
      </c>
      <c r="L4" s="8"/>
      <c r="M4" s="8"/>
      <c r="N4" s="9">
        <v>2</v>
      </c>
      <c r="O4" s="9">
        <f t="shared" ref="O4:O45" si="5">N4+1</f>
        <v>3</v>
      </c>
      <c r="P4" s="4">
        <v>41.436</v>
      </c>
      <c r="Q4" s="4">
        <f>AVERAGE(P4,P8,P26,P30)</f>
        <v>41.108750000000001</v>
      </c>
      <c r="R4" s="4">
        <f t="shared" ref="R4:R18" si="6">190.298-Q4</f>
        <v>149.18925000000002</v>
      </c>
      <c r="S4" s="40">
        <v>134.90299999999999</v>
      </c>
      <c r="T4" s="6">
        <f t="shared" si="2"/>
        <v>132.39530600000001</v>
      </c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9">
        <v>7</v>
      </c>
      <c r="B5" s="9">
        <f t="shared" si="3"/>
        <v>8</v>
      </c>
      <c r="C5" s="4">
        <v>22.74</v>
      </c>
      <c r="D5" s="4"/>
      <c r="E5" s="4"/>
      <c r="F5" s="4"/>
      <c r="G5" s="4"/>
      <c r="H5" s="40"/>
      <c r="I5" s="39"/>
      <c r="J5" s="7"/>
      <c r="K5" s="7"/>
      <c r="L5" s="8"/>
      <c r="M5" s="8"/>
      <c r="N5" s="9">
        <v>3</v>
      </c>
      <c r="O5" s="9">
        <f t="shared" si="5"/>
        <v>4</v>
      </c>
      <c r="P5" s="4">
        <v>46.624000000000002</v>
      </c>
      <c r="Q5" s="4">
        <f>AVERAGE(P5,P7,P27,P29)</f>
        <v>43.770249999999997</v>
      </c>
      <c r="R5" s="4">
        <f t="shared" si="6"/>
        <v>146.52775</v>
      </c>
      <c r="S5" s="40">
        <v>129.083</v>
      </c>
      <c r="T5" s="6">
        <f t="shared" si="2"/>
        <v>129.92117560000003</v>
      </c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9">
        <v>14</v>
      </c>
      <c r="B6" s="9">
        <f t="shared" si="3"/>
        <v>15</v>
      </c>
      <c r="C6" s="4">
        <v>26.834</v>
      </c>
      <c r="D6" s="4">
        <f>AVERAGE(C6,C34)</f>
        <v>26.838000000000001</v>
      </c>
      <c r="E6" s="4">
        <f>AVERAGE(C6,C7,C34,C35)</f>
        <v>26.9025</v>
      </c>
      <c r="F6" s="4">
        <f t="shared" ref="F6:F19" si="7">31.732-D6</f>
        <v>4.8939999999999984</v>
      </c>
      <c r="G6" s="4">
        <f t="shared" si="4"/>
        <v>4.8294999999999995</v>
      </c>
      <c r="H6" s="40">
        <v>4.1900000000000004</v>
      </c>
      <c r="I6" s="39">
        <v>4.16</v>
      </c>
      <c r="J6" s="7">
        <f t="shared" si="0"/>
        <v>4.346797200000001</v>
      </c>
      <c r="K6" s="7">
        <f t="shared" si="1"/>
        <v>4.302380000000003</v>
      </c>
      <c r="L6" s="8"/>
      <c r="M6" s="8"/>
      <c r="N6" s="9">
        <v>5</v>
      </c>
      <c r="O6" s="9">
        <f t="shared" si="5"/>
        <v>6</v>
      </c>
      <c r="P6" s="4">
        <v>46.802999999999997</v>
      </c>
      <c r="Q6" s="4">
        <f>AVERAGE(P6,P28)</f>
        <v>47.4985</v>
      </c>
      <c r="R6" s="4">
        <f t="shared" si="6"/>
        <v>142.79949999999999</v>
      </c>
      <c r="S6" s="40">
        <v>128.334</v>
      </c>
      <c r="T6" s="6">
        <f t="shared" si="2"/>
        <v>126.45539440000002</v>
      </c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">
      <c r="A7" s="9">
        <v>15</v>
      </c>
      <c r="B7" s="9">
        <f t="shared" si="3"/>
        <v>16</v>
      </c>
      <c r="C7" s="4">
        <v>26.946000000000002</v>
      </c>
      <c r="D7" s="4">
        <f>AVERAGE(C7,C35)</f>
        <v>26.966999999999999</v>
      </c>
      <c r="E7" s="4"/>
      <c r="F7" s="4">
        <f t="shared" si="7"/>
        <v>4.7650000000000006</v>
      </c>
      <c r="G7" s="4"/>
      <c r="H7" s="40">
        <v>4.17</v>
      </c>
      <c r="I7" s="39"/>
      <c r="J7" s="7">
        <f t="shared" si="0"/>
        <v>4.2241698000000021</v>
      </c>
      <c r="K7" s="7">
        <f t="shared" si="1"/>
        <v>30.344000000000001</v>
      </c>
      <c r="L7" s="8"/>
      <c r="M7" s="8"/>
      <c r="N7" s="9">
        <v>6</v>
      </c>
      <c r="O7" s="9">
        <f t="shared" si="5"/>
        <v>7</v>
      </c>
      <c r="P7" s="4">
        <v>41.411000000000001</v>
      </c>
      <c r="Q7" s="4"/>
      <c r="R7" s="4"/>
      <c r="S7" s="40"/>
      <c r="T7" s="6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">
      <c r="A8" s="9">
        <v>17</v>
      </c>
      <c r="B8" s="9">
        <f t="shared" si="3"/>
        <v>18</v>
      </c>
      <c r="C8" s="4">
        <v>30.100999999999999</v>
      </c>
      <c r="D8" s="4">
        <f>AVERAGE(C8:C10,C36:C38)</f>
        <v>29.814666666666668</v>
      </c>
      <c r="E8" s="4">
        <f>AVERAGE(C8:C10,C36:C38)</f>
        <v>29.814666666666668</v>
      </c>
      <c r="F8" s="4">
        <f>31.732-D8</f>
        <v>1.9173333333333318</v>
      </c>
      <c r="G8" s="4">
        <f>31.732-E8</f>
        <v>1.9173333333333318</v>
      </c>
      <c r="H8" s="40">
        <v>1.42</v>
      </c>
      <c r="I8" s="39">
        <v>1.41</v>
      </c>
      <c r="J8" s="7">
        <f t="shared" si="0"/>
        <v>1.5171778666666675</v>
      </c>
      <c r="K8" s="7">
        <f t="shared" si="1"/>
        <v>1.4834026666666666</v>
      </c>
      <c r="L8" s="8"/>
      <c r="M8" s="8"/>
      <c r="N8" s="9">
        <v>8</v>
      </c>
      <c r="O8" s="9">
        <f t="shared" si="5"/>
        <v>9</v>
      </c>
      <c r="P8" s="4">
        <v>39.526000000000003</v>
      </c>
      <c r="Q8" s="4"/>
      <c r="R8" s="4"/>
      <c r="S8" s="40"/>
      <c r="T8" s="6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">
      <c r="A9" s="9">
        <v>18</v>
      </c>
      <c r="B9" s="9">
        <f t="shared" si="3"/>
        <v>19</v>
      </c>
      <c r="C9" s="4">
        <v>29.863</v>
      </c>
      <c r="D9" s="4"/>
      <c r="E9" s="4"/>
      <c r="F9" s="4"/>
      <c r="G9" s="4"/>
      <c r="H9" s="40"/>
      <c r="I9" s="39"/>
      <c r="J9" s="7"/>
      <c r="K9" s="7"/>
      <c r="L9" s="8"/>
      <c r="M9" s="8"/>
      <c r="N9" s="9">
        <v>10</v>
      </c>
      <c r="O9" s="9">
        <f t="shared" si="5"/>
        <v>11</v>
      </c>
      <c r="P9" s="4">
        <v>8.0229999999999997</v>
      </c>
      <c r="Q9" s="4">
        <f>AVERAGE(P9,P31)</f>
        <v>7.9565000000000001</v>
      </c>
      <c r="R9" s="4">
        <f t="shared" si="6"/>
        <v>182.3415</v>
      </c>
      <c r="S9" s="40">
        <v>161.78100000000001</v>
      </c>
      <c r="T9" s="6">
        <f t="shared" si="2"/>
        <v>163.21363760000003</v>
      </c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">
      <c r="A10" s="9">
        <v>19</v>
      </c>
      <c r="B10" s="9">
        <f t="shared" si="3"/>
        <v>20</v>
      </c>
      <c r="C10" s="4">
        <v>30.091999999999999</v>
      </c>
      <c r="D10" s="4"/>
      <c r="E10" s="4"/>
      <c r="F10" s="4"/>
      <c r="G10" s="4"/>
      <c r="H10" s="40"/>
      <c r="I10" s="39"/>
      <c r="J10" s="7"/>
      <c r="K10" s="7"/>
      <c r="L10" s="8"/>
      <c r="M10" s="8"/>
      <c r="N10" s="9">
        <v>12</v>
      </c>
      <c r="O10" s="9">
        <f t="shared" si="5"/>
        <v>13</v>
      </c>
      <c r="P10" s="4">
        <v>109.571</v>
      </c>
      <c r="Q10" s="4">
        <f>AVERAGE(P10,P32)</f>
        <v>110.1275</v>
      </c>
      <c r="R10" s="4">
        <f t="shared" si="6"/>
        <v>80.170500000000004</v>
      </c>
      <c r="S10" s="40">
        <v>67.471999999999994</v>
      </c>
      <c r="T10" s="6">
        <f t="shared" si="2"/>
        <v>68.23547600000002</v>
      </c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">
      <c r="A11" s="9">
        <v>21</v>
      </c>
      <c r="B11" s="9">
        <f t="shared" si="3"/>
        <v>22</v>
      </c>
      <c r="C11" s="4">
        <v>29.437000000000001</v>
      </c>
      <c r="D11" s="4">
        <f>AVERAGE(C11:C13,C39:C41)</f>
        <v>29.768999999999995</v>
      </c>
      <c r="E11" s="4">
        <f>AVERAGE(C11:C13,C39:C41)</f>
        <v>29.768999999999995</v>
      </c>
      <c r="F11" s="4">
        <f t="shared" si="7"/>
        <v>1.9630000000000045</v>
      </c>
      <c r="G11" s="4">
        <f t="shared" si="4"/>
        <v>1.9630000000000045</v>
      </c>
      <c r="H11" s="40">
        <v>1.53</v>
      </c>
      <c r="I11" s="39">
        <v>1.4650000000000001</v>
      </c>
      <c r="J11" s="7">
        <f t="shared" si="0"/>
        <v>1.5605886000000062</v>
      </c>
      <c r="K11" s="7">
        <f t="shared" si="1"/>
        <v>1.5276080000000078</v>
      </c>
      <c r="L11" s="8"/>
      <c r="M11" s="8"/>
      <c r="N11" s="9">
        <v>13</v>
      </c>
      <c r="O11" s="9">
        <f t="shared" si="5"/>
        <v>14</v>
      </c>
      <c r="P11" s="4">
        <v>98.453999999999994</v>
      </c>
      <c r="Q11" s="4">
        <f>AVERAGE(P11,P33)</f>
        <v>98.481499999999997</v>
      </c>
      <c r="R11" s="4">
        <f t="shared" si="6"/>
        <v>91.816500000000005</v>
      </c>
      <c r="S11" s="40">
        <v>79.352000000000004</v>
      </c>
      <c r="T11" s="6">
        <f t="shared" si="2"/>
        <v>79.061597600000013</v>
      </c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">
      <c r="A12" s="9">
        <v>22</v>
      </c>
      <c r="B12" s="9">
        <f t="shared" si="3"/>
        <v>23</v>
      </c>
      <c r="C12" s="4">
        <v>29.137</v>
      </c>
      <c r="D12" s="4"/>
      <c r="E12" s="4"/>
      <c r="F12" s="4"/>
      <c r="G12" s="4"/>
      <c r="H12" s="40"/>
      <c r="I12" s="39"/>
      <c r="J12" s="7"/>
      <c r="K12" s="7"/>
      <c r="L12" s="8"/>
      <c r="M12" s="8"/>
      <c r="N12" s="9">
        <v>16</v>
      </c>
      <c r="O12" s="9">
        <f t="shared" si="5"/>
        <v>17</v>
      </c>
      <c r="P12" s="4">
        <v>154.56899999999999</v>
      </c>
      <c r="Q12" s="4">
        <f>AVERAGE(P12,P34,P13,P35)</f>
        <v>155.43924999999999</v>
      </c>
      <c r="R12" s="4">
        <f t="shared" si="6"/>
        <v>34.858750000000015</v>
      </c>
      <c r="S12" s="40">
        <v>27.001999999999999</v>
      </c>
      <c r="T12" s="6">
        <f t="shared" si="2"/>
        <v>26.113673200000022</v>
      </c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">
      <c r="A13" s="9">
        <v>23</v>
      </c>
      <c r="B13" s="9">
        <f t="shared" si="3"/>
        <v>24</v>
      </c>
      <c r="C13" s="4">
        <v>29.882999999999999</v>
      </c>
      <c r="D13" s="4"/>
      <c r="E13" s="4"/>
      <c r="F13" s="4"/>
      <c r="G13" s="4"/>
      <c r="H13" s="40"/>
      <c r="I13" s="39"/>
      <c r="J13" s="7"/>
      <c r="K13" s="7"/>
      <c r="L13" s="8"/>
      <c r="M13" s="8"/>
      <c r="N13" s="9">
        <v>20</v>
      </c>
      <c r="O13" s="9">
        <f t="shared" si="5"/>
        <v>21</v>
      </c>
      <c r="P13" s="4">
        <v>156.27600000000001</v>
      </c>
      <c r="Q13" s="4"/>
      <c r="R13" s="4"/>
      <c r="S13" s="40"/>
      <c r="T13" s="6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">
      <c r="A14" s="9">
        <v>27</v>
      </c>
      <c r="B14" s="9">
        <f t="shared" si="3"/>
        <v>28</v>
      </c>
      <c r="C14" s="4">
        <v>23.84</v>
      </c>
      <c r="D14" s="4">
        <f>AVERAGE(C14,C22,C42,C50)</f>
        <v>22.347250000000003</v>
      </c>
      <c r="E14" s="4">
        <f>AVERAGE(C14,C22,C42,C50)</f>
        <v>22.347250000000003</v>
      </c>
      <c r="F14" s="4">
        <f t="shared" si="7"/>
        <v>9.3847499999999968</v>
      </c>
      <c r="G14" s="4">
        <f t="shared" si="4"/>
        <v>9.3847499999999968</v>
      </c>
      <c r="H14" s="40">
        <v>8.1199999999999992</v>
      </c>
      <c r="I14" s="39">
        <v>7.6150000000000002</v>
      </c>
      <c r="J14" s="7">
        <f t="shared" si="0"/>
        <v>8.6157041499999991</v>
      </c>
      <c r="K14" s="7">
        <f t="shared" si="1"/>
        <v>8.711862</v>
      </c>
      <c r="L14" s="8"/>
      <c r="M14" s="8"/>
      <c r="N14" s="9">
        <v>24</v>
      </c>
      <c r="O14" s="9">
        <f t="shared" si="5"/>
        <v>25</v>
      </c>
      <c r="P14" s="4">
        <v>10.369</v>
      </c>
      <c r="Q14" s="4">
        <f>AVERAGE(P14,P19,P36,P41)</f>
        <v>6.96075</v>
      </c>
      <c r="R14" s="4">
        <f t="shared" si="6"/>
        <v>183.33725000000001</v>
      </c>
      <c r="S14" s="40">
        <v>166.965</v>
      </c>
      <c r="T14" s="6">
        <f t="shared" si="2"/>
        <v>164.13928680000001</v>
      </c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3">
      <c r="A15" s="9">
        <v>29</v>
      </c>
      <c r="B15" s="9">
        <f t="shared" si="3"/>
        <v>30</v>
      </c>
      <c r="C15" s="4">
        <v>25.847000000000001</v>
      </c>
      <c r="D15" s="4">
        <f>AVERAGE(C15,C23,C43,C51)</f>
        <v>26.622999999999998</v>
      </c>
      <c r="E15" s="4">
        <f>AVERAGE(C15,C23,C43,C51)</f>
        <v>26.622999999999998</v>
      </c>
      <c r="F15" s="4">
        <f t="shared" si="7"/>
        <v>5.1090000000000018</v>
      </c>
      <c r="G15" s="4">
        <f t="shared" si="4"/>
        <v>5.1090000000000018</v>
      </c>
      <c r="H15" s="40">
        <v>4.8600000000000003</v>
      </c>
      <c r="I15" s="39">
        <v>4.84</v>
      </c>
      <c r="J15" s="7">
        <f t="shared" si="0"/>
        <v>4.551176200000004</v>
      </c>
      <c r="K15" s="7">
        <f t="shared" si="1"/>
        <v>4.5729360000000057</v>
      </c>
      <c r="L15" s="8"/>
      <c r="M15" s="8"/>
      <c r="N15" s="9">
        <v>28</v>
      </c>
      <c r="O15" s="9">
        <f t="shared" si="5"/>
        <v>29</v>
      </c>
      <c r="P15" s="4">
        <v>132.048</v>
      </c>
      <c r="Q15" s="4">
        <f>AVERAGE(P15,P20,P37,P42)</f>
        <v>129.23175000000001</v>
      </c>
      <c r="R15" s="4">
        <f t="shared" si="6"/>
        <v>61.066249999999997</v>
      </c>
      <c r="S15" s="40">
        <v>48.85</v>
      </c>
      <c r="T15" s="6">
        <f t="shared" si="2"/>
        <v>50.476165200000011</v>
      </c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3">
      <c r="A16" s="9">
        <v>31</v>
      </c>
      <c r="B16" s="9">
        <f t="shared" si="3"/>
        <v>32</v>
      </c>
      <c r="C16" s="4">
        <v>29.977</v>
      </c>
      <c r="D16" s="4">
        <f>AVERAGE(C16:C18,C24:C26,C44:C46, C52:C54)</f>
        <v>29.677916666666665</v>
      </c>
      <c r="E16" s="4">
        <f>AVERAGE(C16:C18,C24:C26,C44:C46, C52:C54)</f>
        <v>29.677916666666665</v>
      </c>
      <c r="F16" s="4">
        <f t="shared" si="7"/>
        <v>2.0540833333333346</v>
      </c>
      <c r="G16" s="4">
        <f t="shared" si="4"/>
        <v>2.0540833333333346</v>
      </c>
      <c r="H16" s="40">
        <v>1.61</v>
      </c>
      <c r="I16" s="39">
        <v>1.57</v>
      </c>
      <c r="J16" s="7">
        <f t="shared" si="0"/>
        <v>1.6471724166666704</v>
      </c>
      <c r="K16" s="7">
        <f t="shared" si="1"/>
        <v>1.6157766666666689</v>
      </c>
      <c r="L16" s="8"/>
      <c r="M16" s="8"/>
      <c r="N16" s="9">
        <v>30</v>
      </c>
      <c r="O16" s="9">
        <f t="shared" si="5"/>
        <v>31</v>
      </c>
      <c r="P16" s="4">
        <v>167.072</v>
      </c>
      <c r="Q16" s="4">
        <f>AVERAGE(P16,P21,P38,P43)</f>
        <v>167.35275000000001</v>
      </c>
      <c r="R16" s="4">
        <f t="shared" si="6"/>
        <v>22.945249999999987</v>
      </c>
      <c r="S16" s="40">
        <v>15.823</v>
      </c>
      <c r="T16" s="6">
        <f t="shared" si="2"/>
        <v>15.038883599999991</v>
      </c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">
      <c r="A17" s="9">
        <v>32</v>
      </c>
      <c r="B17" s="9">
        <f t="shared" si="3"/>
        <v>33</v>
      </c>
      <c r="C17" s="4">
        <v>29.475000000000001</v>
      </c>
      <c r="D17" s="4"/>
      <c r="E17" s="4"/>
      <c r="F17" s="4"/>
      <c r="G17" s="4"/>
      <c r="H17" s="40"/>
      <c r="I17" s="39"/>
      <c r="J17" s="7"/>
      <c r="K17" s="7"/>
      <c r="L17" s="8"/>
      <c r="M17" s="8"/>
      <c r="N17" s="9">
        <v>34</v>
      </c>
      <c r="O17" s="9">
        <f t="shared" si="5"/>
        <v>35</v>
      </c>
      <c r="P17" s="4">
        <v>-3.915</v>
      </c>
      <c r="Q17" s="4">
        <f>AVERAGE(P17,P22,P39,P44)</f>
        <v>-5.3092500000000005</v>
      </c>
      <c r="R17" s="4">
        <f t="shared" si="6"/>
        <v>195.60724999999999</v>
      </c>
      <c r="S17" s="40">
        <v>173.23</v>
      </c>
      <c r="T17" s="6">
        <f t="shared" si="2"/>
        <v>175.54547880000001</v>
      </c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3">
      <c r="A18" s="9">
        <v>33</v>
      </c>
      <c r="B18" s="9">
        <f t="shared" si="3"/>
        <v>34</v>
      </c>
      <c r="C18" s="4">
        <v>29.872</v>
      </c>
      <c r="D18" s="4"/>
      <c r="E18" s="4"/>
      <c r="F18" s="4"/>
      <c r="G18" s="4"/>
      <c r="H18" s="40"/>
      <c r="I18" s="39"/>
      <c r="J18" s="7"/>
      <c r="K18" s="7"/>
      <c r="L18" s="8"/>
      <c r="M18" s="8"/>
      <c r="N18" s="9">
        <v>37</v>
      </c>
      <c r="O18" s="9">
        <f t="shared" si="5"/>
        <v>38</v>
      </c>
      <c r="P18" s="4">
        <v>127.899</v>
      </c>
      <c r="Q18" s="4">
        <f>AVERAGE(P18,P23,P40,P45)</f>
        <v>127.11125</v>
      </c>
      <c r="R18" s="4">
        <f t="shared" si="6"/>
        <v>63.186750000000004</v>
      </c>
      <c r="S18" s="40">
        <v>51.445</v>
      </c>
      <c r="T18" s="6">
        <f>Q18*(-0.9296)+170.61</f>
        <v>52.447382000000019</v>
      </c>
      <c r="U18" s="8"/>
      <c r="V18" s="8"/>
      <c r="W18" s="8"/>
      <c r="X18" s="8"/>
      <c r="Y18" s="8"/>
      <c r="Z18" s="8"/>
      <c r="AA18" s="8"/>
      <c r="AB18" s="8"/>
      <c r="AC18" s="8"/>
    </row>
    <row r="19" spans="1:29" x14ac:dyDescent="0.3">
      <c r="A19" s="9">
        <v>38</v>
      </c>
      <c r="B19" s="9">
        <f t="shared" si="3"/>
        <v>39</v>
      </c>
      <c r="C19" s="4">
        <v>27.765000000000001</v>
      </c>
      <c r="D19" s="4">
        <f>AVERAGE(C19:C21,C27:C29,C47:C49,C55:C57)</f>
        <v>27.552333333333333</v>
      </c>
      <c r="E19" s="4">
        <f>AVERAGE(C19:C21,C27:C29,C47:C49,C55:C57)</f>
        <v>27.552333333333333</v>
      </c>
      <c r="F19" s="4">
        <f t="shared" si="7"/>
        <v>4.179666666666666</v>
      </c>
      <c r="G19" s="4">
        <f t="shared" si="4"/>
        <v>4.179666666666666</v>
      </c>
      <c r="H19" s="40">
        <v>3.82</v>
      </c>
      <c r="I19" s="39">
        <v>3.81</v>
      </c>
      <c r="J19" s="7">
        <f>D19*(-0.9506)+29.859</f>
        <v>3.667751933333335</v>
      </c>
      <c r="K19" s="7">
        <f>E19*(-0.968)+30.344</f>
        <v>3.6733413333333367</v>
      </c>
      <c r="L19" s="8"/>
      <c r="M19" s="8"/>
      <c r="N19" s="9">
        <v>41</v>
      </c>
      <c r="O19" s="9">
        <f t="shared" si="5"/>
        <v>42</v>
      </c>
      <c r="P19" s="4">
        <v>3.601</v>
      </c>
      <c r="Q19" s="4"/>
      <c r="R19" s="4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3">
      <c r="A20" s="9">
        <v>39</v>
      </c>
      <c r="B20" s="9">
        <f t="shared" si="3"/>
        <v>40</v>
      </c>
      <c r="C20" s="4">
        <v>27.565999999999999</v>
      </c>
      <c r="D20" s="4"/>
      <c r="E20" s="4"/>
      <c r="F20" s="4"/>
      <c r="G20" s="4"/>
      <c r="H20" s="4"/>
      <c r="I20" s="13"/>
      <c r="J20" s="8"/>
      <c r="K20" s="8"/>
      <c r="L20" s="8"/>
      <c r="M20" s="8"/>
      <c r="N20" s="9">
        <v>45</v>
      </c>
      <c r="O20" s="9">
        <f t="shared" si="5"/>
        <v>46</v>
      </c>
      <c r="P20" s="4">
        <v>128.41300000000001</v>
      </c>
      <c r="Q20" s="4"/>
      <c r="R20" s="4"/>
      <c r="S20" s="37" t="s">
        <v>84</v>
      </c>
      <c r="T20" s="38">
        <f>AVERAGE(ABS(T3-S3),ABS(T4-S4),ABS(T5-S5),ABS(T6-S6),ABS(T9-S9),ABS(T10-S10),ABS(T11-S11),ABS(T12-S12),ABS(T14-S14),ABS(T15-S15),ABS(T16-S16),ABS(T17-S17),ABS(T18-S18))</f>
        <v>1.4080561846153907</v>
      </c>
      <c r="U20" s="8"/>
      <c r="V20" s="8"/>
      <c r="W20" s="8"/>
      <c r="X20" s="8"/>
      <c r="Y20" s="8"/>
      <c r="Z20" s="8"/>
      <c r="AA20" s="8"/>
      <c r="AB20" s="8"/>
      <c r="AC20" s="8"/>
    </row>
    <row r="21" spans="1:29" x14ac:dyDescent="0.3">
      <c r="A21" s="9">
        <v>40</v>
      </c>
      <c r="B21" s="9">
        <f t="shared" si="3"/>
        <v>41</v>
      </c>
      <c r="C21" s="4">
        <v>27.635999999999999</v>
      </c>
      <c r="D21" s="4"/>
      <c r="E21" s="4"/>
      <c r="F21" s="4"/>
      <c r="G21" s="4"/>
      <c r="H21" s="4"/>
      <c r="I21" s="37" t="s">
        <v>39</v>
      </c>
      <c r="J21" s="38">
        <f>AVERAGE(ABS(J3-H3),ABS(J4-H4),ABS(J6-H6),ABS(J7-H7),ABS(J8-H8),ABS(J11-H11),ABS(J15-H15),ABS(J16-H16),ABS(J19-H19))</f>
        <v>0.15044978333333386</v>
      </c>
      <c r="K21" s="38">
        <f>AVERAGE(ABS(K3-I3),ABS(K4-I4),ABS(K6-I6),ABS(K8-I8),ABS(K11-I11),ABS(K15-I15),ABS(K16-I16),ABS(K19-I19))</f>
        <v>0.16062174999999998</v>
      </c>
      <c r="L21" s="8"/>
      <c r="M21" s="8"/>
      <c r="N21" s="9">
        <v>47</v>
      </c>
      <c r="O21" s="9">
        <f t="shared" si="5"/>
        <v>48</v>
      </c>
      <c r="P21" s="4">
        <v>167.93</v>
      </c>
      <c r="Q21" s="4"/>
      <c r="R21" s="4"/>
      <c r="S21" s="6"/>
      <c r="T21" s="6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3">
      <c r="A22" s="9">
        <v>44</v>
      </c>
      <c r="B22" s="9">
        <f t="shared" si="3"/>
        <v>45</v>
      </c>
      <c r="C22" s="4">
        <v>21.033000000000001</v>
      </c>
      <c r="D22" s="4"/>
      <c r="E22" s="4"/>
      <c r="F22" s="4"/>
      <c r="G22" s="4"/>
      <c r="H22" s="4"/>
      <c r="I22" s="37" t="s">
        <v>40</v>
      </c>
      <c r="J22" s="38">
        <f>ABS(J14-H14)</f>
        <v>0.4957041499999999</v>
      </c>
      <c r="K22" s="38">
        <f>ABS(K14-I14)</f>
        <v>1.0968619999999998</v>
      </c>
      <c r="L22" s="8"/>
      <c r="M22" s="8"/>
      <c r="N22" s="9">
        <v>51</v>
      </c>
      <c r="O22" s="9">
        <f t="shared" si="5"/>
        <v>52</v>
      </c>
      <c r="P22" s="4">
        <v>-5.7350000000000003</v>
      </c>
      <c r="Q22" s="4"/>
      <c r="R22" s="4"/>
      <c r="S22" s="6"/>
      <c r="T22" s="6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3">
      <c r="A23" s="9">
        <v>46</v>
      </c>
      <c r="B23" s="9">
        <f t="shared" si="3"/>
        <v>47</v>
      </c>
      <c r="C23" s="4">
        <v>26.972999999999999</v>
      </c>
      <c r="D23" s="4"/>
      <c r="E23" s="4"/>
      <c r="F23" s="4"/>
      <c r="G23" s="4"/>
      <c r="H23" s="4"/>
      <c r="I23" s="13"/>
      <c r="J23" s="8"/>
      <c r="K23" s="8"/>
      <c r="L23" s="8"/>
      <c r="M23" s="8"/>
      <c r="N23" s="9">
        <v>54</v>
      </c>
      <c r="O23" s="9">
        <f t="shared" si="5"/>
        <v>55</v>
      </c>
      <c r="P23" s="4">
        <v>127.001</v>
      </c>
      <c r="Q23" s="4"/>
      <c r="R23" s="4"/>
      <c r="S23" s="6"/>
      <c r="T23" s="6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3">
      <c r="A24" s="9">
        <v>48</v>
      </c>
      <c r="B24" s="9">
        <f t="shared" si="3"/>
        <v>49</v>
      </c>
      <c r="C24" s="4">
        <v>29.684000000000001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9"/>
      <c r="O24" s="9"/>
      <c r="P24" s="13"/>
      <c r="Q24" s="13"/>
      <c r="R24" s="13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3">
      <c r="A25" s="9">
        <v>49</v>
      </c>
      <c r="B25" s="9">
        <f t="shared" si="3"/>
        <v>50</v>
      </c>
      <c r="C25" s="4">
        <v>29.183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0">
        <v>58</v>
      </c>
      <c r="O25" s="9">
        <f t="shared" si="5"/>
        <v>59</v>
      </c>
      <c r="P25" s="2">
        <v>43.173000000000002</v>
      </c>
      <c r="Q25" s="13"/>
      <c r="R25" s="13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3">
      <c r="A26" s="9">
        <v>50</v>
      </c>
      <c r="B26" s="9">
        <f t="shared" si="3"/>
        <v>51</v>
      </c>
      <c r="C26" s="4">
        <v>30.091000000000001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0">
        <v>60</v>
      </c>
      <c r="O26" s="9">
        <f t="shared" si="5"/>
        <v>61</v>
      </c>
      <c r="P26" s="2">
        <v>39.820999999999998</v>
      </c>
      <c r="Q26" s="13"/>
      <c r="R26" s="13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3">
      <c r="A27" s="9">
        <v>55</v>
      </c>
      <c r="B27" s="9">
        <f t="shared" si="3"/>
        <v>56</v>
      </c>
      <c r="C27" s="4">
        <v>27.327999999999999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0">
        <v>61</v>
      </c>
      <c r="O27" s="9">
        <f t="shared" si="5"/>
        <v>62</v>
      </c>
      <c r="P27" s="2">
        <v>41.505000000000003</v>
      </c>
      <c r="Q27" s="13"/>
      <c r="R27" s="13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x14ac:dyDescent="0.3">
      <c r="A28" s="9">
        <v>56</v>
      </c>
      <c r="B28" s="9">
        <f t="shared" si="3"/>
        <v>57</v>
      </c>
      <c r="C28" s="4">
        <v>27.41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0">
        <v>63</v>
      </c>
      <c r="O28" s="9">
        <f t="shared" si="5"/>
        <v>64</v>
      </c>
      <c r="P28" s="2">
        <v>48.194000000000003</v>
      </c>
      <c r="Q28" s="13"/>
      <c r="R28" s="13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3">
      <c r="A29" s="10">
        <v>57</v>
      </c>
      <c r="B29" s="10">
        <f t="shared" si="3"/>
        <v>58</v>
      </c>
      <c r="C29" s="2">
        <v>27.399000000000001</v>
      </c>
      <c r="D29" s="2"/>
      <c r="E29" s="13"/>
      <c r="F29" s="13"/>
      <c r="G29" s="13"/>
      <c r="H29" s="13"/>
      <c r="I29" s="13"/>
      <c r="J29" s="8"/>
      <c r="K29" s="8"/>
      <c r="L29" s="8"/>
      <c r="M29" s="8"/>
      <c r="N29" s="10">
        <v>64</v>
      </c>
      <c r="O29" s="9">
        <f t="shared" si="5"/>
        <v>65</v>
      </c>
      <c r="P29" s="2">
        <v>45.540999999999997</v>
      </c>
      <c r="Q29" s="13"/>
      <c r="R29" s="13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x14ac:dyDescent="0.3">
      <c r="A30" s="11"/>
      <c r="B30" s="10"/>
      <c r="C30" s="13"/>
      <c r="D30" s="13"/>
      <c r="E30" s="13"/>
      <c r="F30" s="13"/>
      <c r="G30" s="13"/>
      <c r="H30" s="13"/>
      <c r="I30" s="13"/>
      <c r="J30" s="8"/>
      <c r="K30" s="8"/>
      <c r="L30" s="8"/>
      <c r="M30" s="8"/>
      <c r="N30" s="10">
        <v>66</v>
      </c>
      <c r="O30" s="9">
        <f t="shared" si="5"/>
        <v>67</v>
      </c>
      <c r="P30" s="2">
        <v>43.652000000000001</v>
      </c>
      <c r="Q30" s="13"/>
      <c r="R30" s="13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x14ac:dyDescent="0.3">
      <c r="A31" s="10">
        <v>59</v>
      </c>
      <c r="B31" s="10">
        <f t="shared" si="3"/>
        <v>60</v>
      </c>
      <c r="C31" s="2">
        <v>22.437999999999999</v>
      </c>
      <c r="D31" s="13"/>
      <c r="E31" s="13"/>
      <c r="F31" s="13"/>
      <c r="G31" s="13"/>
      <c r="H31" s="13"/>
      <c r="I31" s="13"/>
      <c r="J31" s="8"/>
      <c r="K31" s="8"/>
      <c r="L31" s="8"/>
      <c r="M31" s="8"/>
      <c r="N31" s="10">
        <v>68</v>
      </c>
      <c r="O31" s="9">
        <f t="shared" si="5"/>
        <v>69</v>
      </c>
      <c r="P31" s="2">
        <v>7.89</v>
      </c>
      <c r="Q31" s="13"/>
      <c r="R31" s="13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x14ac:dyDescent="0.3">
      <c r="A32" s="10">
        <v>62</v>
      </c>
      <c r="B32" s="10">
        <f t="shared" si="3"/>
        <v>63</v>
      </c>
      <c r="C32" s="2">
        <v>22.834</v>
      </c>
      <c r="D32" s="13"/>
      <c r="E32" s="13"/>
      <c r="F32" s="13"/>
      <c r="G32" s="13"/>
      <c r="H32" s="13"/>
      <c r="I32" s="13"/>
      <c r="J32" s="8"/>
      <c r="K32" s="8"/>
      <c r="L32" s="8"/>
      <c r="M32" s="8"/>
      <c r="N32" s="10">
        <v>70</v>
      </c>
      <c r="O32" s="9">
        <f t="shared" si="5"/>
        <v>71</v>
      </c>
      <c r="P32" s="2">
        <v>110.684</v>
      </c>
      <c r="Q32" s="13"/>
      <c r="R32" s="13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x14ac:dyDescent="0.3">
      <c r="A33" s="10">
        <v>65</v>
      </c>
      <c r="B33" s="10">
        <f t="shared" si="3"/>
        <v>66</v>
      </c>
      <c r="C33" s="2">
        <v>23.225999999999999</v>
      </c>
      <c r="D33" s="13"/>
      <c r="E33" s="13"/>
      <c r="F33" s="13"/>
      <c r="G33" s="13"/>
      <c r="H33" s="13"/>
      <c r="I33" s="13"/>
      <c r="J33" s="8"/>
      <c r="K33" s="8"/>
      <c r="L33" s="8"/>
      <c r="M33" s="8"/>
      <c r="N33" s="10">
        <v>71</v>
      </c>
      <c r="O33" s="9">
        <f t="shared" si="5"/>
        <v>72</v>
      </c>
      <c r="P33" s="2">
        <v>98.509</v>
      </c>
      <c r="Q33" s="13"/>
      <c r="R33" s="13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3">
      <c r="A34" s="10">
        <v>72</v>
      </c>
      <c r="B34" s="10">
        <f t="shared" si="3"/>
        <v>73</v>
      </c>
      <c r="C34" s="2">
        <v>26.841999999999999</v>
      </c>
      <c r="D34" s="13"/>
      <c r="E34" s="13"/>
      <c r="F34" s="13"/>
      <c r="G34" s="13"/>
      <c r="H34" s="13"/>
      <c r="I34" s="13"/>
      <c r="J34" s="8"/>
      <c r="K34" s="8"/>
      <c r="L34" s="8"/>
      <c r="M34" s="8"/>
      <c r="N34" s="10">
        <v>74</v>
      </c>
      <c r="O34" s="9">
        <f t="shared" si="5"/>
        <v>75</v>
      </c>
      <c r="P34" s="2">
        <v>156.178</v>
      </c>
      <c r="Q34" s="13"/>
      <c r="R34" s="13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3">
      <c r="A35" s="10">
        <v>73</v>
      </c>
      <c r="B35" s="10">
        <f t="shared" si="3"/>
        <v>74</v>
      </c>
      <c r="C35" s="2">
        <v>26.988</v>
      </c>
      <c r="D35" s="13"/>
      <c r="E35" s="13"/>
      <c r="F35" s="13"/>
      <c r="G35" s="13"/>
      <c r="H35" s="13"/>
      <c r="I35" s="13"/>
      <c r="J35" s="8"/>
      <c r="K35" s="8"/>
      <c r="L35" s="8"/>
      <c r="M35" s="8"/>
      <c r="N35" s="10">
        <v>78</v>
      </c>
      <c r="O35" s="9">
        <f t="shared" si="5"/>
        <v>79</v>
      </c>
      <c r="P35" s="2">
        <v>154.73400000000001</v>
      </c>
      <c r="Q35" s="13"/>
      <c r="R35" s="1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x14ac:dyDescent="0.3">
      <c r="A36" s="10">
        <v>75</v>
      </c>
      <c r="B36" s="10">
        <f t="shared" si="3"/>
        <v>76</v>
      </c>
      <c r="C36" s="2">
        <v>29.437999999999999</v>
      </c>
      <c r="D36" s="13"/>
      <c r="E36" s="13"/>
      <c r="F36" s="13"/>
      <c r="G36" s="13"/>
      <c r="H36" s="13"/>
      <c r="I36" s="13"/>
      <c r="J36" s="8"/>
      <c r="K36" s="8"/>
      <c r="L36" s="8"/>
      <c r="M36" s="8"/>
      <c r="N36" s="10">
        <v>82</v>
      </c>
      <c r="O36" s="9">
        <f t="shared" si="5"/>
        <v>83</v>
      </c>
      <c r="P36" s="2">
        <v>2.887</v>
      </c>
      <c r="Q36" s="13"/>
      <c r="R36" s="13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3">
      <c r="A37" s="10">
        <v>76</v>
      </c>
      <c r="B37" s="10">
        <f t="shared" si="3"/>
        <v>77</v>
      </c>
      <c r="C37" s="2">
        <v>29.577999999999999</v>
      </c>
      <c r="D37" s="13"/>
      <c r="E37" s="13"/>
      <c r="F37" s="13"/>
      <c r="G37" s="13"/>
      <c r="H37" s="13"/>
      <c r="I37" s="13"/>
      <c r="J37" s="8"/>
      <c r="K37" s="8"/>
      <c r="L37" s="8"/>
      <c r="M37" s="8"/>
      <c r="N37" s="10">
        <v>86</v>
      </c>
      <c r="O37" s="9">
        <f t="shared" si="5"/>
        <v>87</v>
      </c>
      <c r="P37" s="2">
        <v>127.45</v>
      </c>
      <c r="Q37" s="13"/>
      <c r="R37" s="13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3">
      <c r="A38" s="10">
        <v>77</v>
      </c>
      <c r="B38" s="10">
        <f t="shared" si="3"/>
        <v>78</v>
      </c>
      <c r="C38" s="2">
        <v>29.815999999999999</v>
      </c>
      <c r="D38" s="13"/>
      <c r="E38" s="13"/>
      <c r="F38" s="13"/>
      <c r="G38" s="13"/>
      <c r="H38" s="13"/>
      <c r="I38" s="13"/>
      <c r="J38" s="8"/>
      <c r="K38" s="8"/>
      <c r="L38" s="8"/>
      <c r="M38" s="8"/>
      <c r="N38" s="10">
        <v>88</v>
      </c>
      <c r="O38" s="9">
        <f t="shared" si="5"/>
        <v>89</v>
      </c>
      <c r="P38" s="2">
        <v>166.12200000000001</v>
      </c>
      <c r="Q38" s="13"/>
      <c r="R38" s="1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3">
      <c r="A39" s="10">
        <v>79</v>
      </c>
      <c r="B39" s="10">
        <f t="shared" si="3"/>
        <v>80</v>
      </c>
      <c r="C39" s="2">
        <v>30.068999999999999</v>
      </c>
      <c r="D39" s="13"/>
      <c r="E39" s="13"/>
      <c r="F39" s="13"/>
      <c r="G39" s="13"/>
      <c r="H39" s="13"/>
      <c r="I39" s="13"/>
      <c r="J39" s="8"/>
      <c r="K39" s="8"/>
      <c r="L39" s="8"/>
      <c r="M39" s="8"/>
      <c r="N39" s="10">
        <v>92</v>
      </c>
      <c r="O39" s="9">
        <f t="shared" si="5"/>
        <v>93</v>
      </c>
      <c r="P39" s="2">
        <v>-8.1720000000000006</v>
      </c>
      <c r="Q39" s="13"/>
      <c r="R39" s="13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3">
      <c r="A40" s="10">
        <v>80</v>
      </c>
      <c r="B40" s="10">
        <f t="shared" si="3"/>
        <v>81</v>
      </c>
      <c r="C40" s="2">
        <v>30.001999999999999</v>
      </c>
      <c r="D40" s="13"/>
      <c r="E40" s="13"/>
      <c r="F40" s="13"/>
      <c r="G40" s="13"/>
      <c r="H40" s="13"/>
      <c r="I40" s="13"/>
      <c r="J40" s="8"/>
      <c r="K40" s="8"/>
      <c r="L40" s="8"/>
      <c r="M40" s="8"/>
      <c r="N40" s="10">
        <v>95</v>
      </c>
      <c r="O40" s="9">
        <f t="shared" si="5"/>
        <v>96</v>
      </c>
      <c r="P40" s="2">
        <v>125.26600000000001</v>
      </c>
      <c r="Q40" s="13"/>
      <c r="R40" s="13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x14ac:dyDescent="0.3">
      <c r="A41" s="10">
        <v>81</v>
      </c>
      <c r="B41" s="10">
        <f t="shared" si="3"/>
        <v>82</v>
      </c>
      <c r="C41" s="2">
        <v>30.085999999999999</v>
      </c>
      <c r="D41" s="13"/>
      <c r="E41" s="13"/>
      <c r="F41" s="13"/>
      <c r="G41" s="13"/>
      <c r="H41" s="13"/>
      <c r="I41" s="13"/>
      <c r="J41" s="8"/>
      <c r="K41" s="8"/>
      <c r="L41" s="8"/>
      <c r="M41" s="8"/>
      <c r="N41" s="10">
        <v>99</v>
      </c>
      <c r="O41" s="9">
        <f t="shared" si="5"/>
        <v>100</v>
      </c>
      <c r="P41" s="2">
        <v>10.986000000000001</v>
      </c>
      <c r="Q41" s="13"/>
      <c r="R41" s="1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3">
      <c r="A42" s="10">
        <v>85</v>
      </c>
      <c r="B42" s="10">
        <f t="shared" si="3"/>
        <v>86</v>
      </c>
      <c r="C42" s="2">
        <v>21.73</v>
      </c>
      <c r="D42" s="13"/>
      <c r="E42" s="13"/>
      <c r="F42" s="13"/>
      <c r="G42" s="13"/>
      <c r="H42" s="13"/>
      <c r="I42" s="13"/>
      <c r="J42" s="8"/>
      <c r="K42" s="8"/>
      <c r="L42" s="8"/>
      <c r="M42" s="8"/>
      <c r="N42" s="10">
        <v>103</v>
      </c>
      <c r="O42" s="9">
        <f t="shared" si="5"/>
        <v>104</v>
      </c>
      <c r="P42" s="2">
        <v>129.01599999999999</v>
      </c>
      <c r="Q42" s="13"/>
      <c r="R42" s="1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3">
      <c r="A43" s="10">
        <v>87</v>
      </c>
      <c r="B43" s="10">
        <f t="shared" si="3"/>
        <v>88</v>
      </c>
      <c r="C43" s="2">
        <v>26.739000000000001</v>
      </c>
      <c r="D43" s="13"/>
      <c r="E43" s="13"/>
      <c r="F43" s="13"/>
      <c r="G43" s="13"/>
      <c r="H43" s="13"/>
      <c r="I43" s="13"/>
      <c r="J43" s="8"/>
      <c r="K43" s="8"/>
      <c r="L43" s="8"/>
      <c r="M43" s="8"/>
      <c r="N43" s="10">
        <v>105</v>
      </c>
      <c r="O43" s="9">
        <f t="shared" si="5"/>
        <v>106</v>
      </c>
      <c r="P43" s="2">
        <v>168.28700000000001</v>
      </c>
      <c r="Q43" s="13"/>
      <c r="R43" s="1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3">
      <c r="A44" s="10">
        <v>89</v>
      </c>
      <c r="B44" s="10">
        <f t="shared" si="3"/>
        <v>90</v>
      </c>
      <c r="C44" s="2">
        <v>29.744</v>
      </c>
      <c r="D44" s="13"/>
      <c r="E44" s="13"/>
      <c r="F44" s="13"/>
      <c r="G44" s="13"/>
      <c r="H44" s="13"/>
      <c r="I44" s="13"/>
      <c r="J44" s="8"/>
      <c r="K44" s="8"/>
      <c r="L44" s="8"/>
      <c r="M44" s="8"/>
      <c r="N44" s="10">
        <v>109</v>
      </c>
      <c r="O44" s="9">
        <f t="shared" si="5"/>
        <v>110</v>
      </c>
      <c r="P44" s="2">
        <v>-3.415</v>
      </c>
      <c r="Q44" s="13"/>
      <c r="R44" s="13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x14ac:dyDescent="0.3">
      <c r="A45" s="10">
        <v>90</v>
      </c>
      <c r="B45" s="10">
        <f t="shared" si="3"/>
        <v>91</v>
      </c>
      <c r="C45" s="2">
        <v>29.667000000000002</v>
      </c>
      <c r="D45" s="13"/>
      <c r="E45" s="13"/>
      <c r="F45" s="13"/>
      <c r="G45" s="13"/>
      <c r="H45" s="13"/>
      <c r="I45" s="13"/>
      <c r="J45" s="8"/>
      <c r="K45" s="8"/>
      <c r="L45" s="8"/>
      <c r="M45" s="8"/>
      <c r="N45" s="10">
        <v>112</v>
      </c>
      <c r="O45" s="9">
        <f t="shared" si="5"/>
        <v>113</v>
      </c>
      <c r="P45" s="2">
        <v>128.279</v>
      </c>
      <c r="Q45" s="13"/>
      <c r="R45" s="13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x14ac:dyDescent="0.3">
      <c r="A46" s="10">
        <v>91</v>
      </c>
      <c r="B46" s="10">
        <f t="shared" si="3"/>
        <v>92</v>
      </c>
      <c r="C46" s="2">
        <v>29.337</v>
      </c>
      <c r="D46" s="13"/>
      <c r="E46" s="13"/>
      <c r="F46" s="13"/>
      <c r="G46" s="13"/>
      <c r="H46" s="13"/>
      <c r="I46" s="1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3">
      <c r="A47" s="10">
        <v>96</v>
      </c>
      <c r="B47" s="10">
        <f t="shared" si="3"/>
        <v>97</v>
      </c>
      <c r="C47" s="2">
        <v>27.51</v>
      </c>
      <c r="D47" s="13"/>
      <c r="E47" s="13"/>
      <c r="F47" s="13"/>
      <c r="G47" s="13"/>
      <c r="H47" s="13"/>
      <c r="I47" s="1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3">
      <c r="A48" s="10">
        <v>97</v>
      </c>
      <c r="B48" s="10">
        <f t="shared" si="3"/>
        <v>98</v>
      </c>
      <c r="C48" s="2">
        <v>27.677</v>
      </c>
      <c r="D48" s="13"/>
      <c r="E48" s="13"/>
      <c r="F48" s="13"/>
      <c r="G48" s="13"/>
      <c r="H48" s="13"/>
      <c r="I48" s="1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3">
      <c r="A49" s="10">
        <v>98</v>
      </c>
      <c r="B49" s="10">
        <f t="shared" si="3"/>
        <v>99</v>
      </c>
      <c r="C49" s="2">
        <v>27.206</v>
      </c>
      <c r="D49" s="13"/>
      <c r="E49" s="13"/>
      <c r="F49" s="13"/>
      <c r="G49" s="13"/>
      <c r="H49" s="13"/>
      <c r="I49" s="1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x14ac:dyDescent="0.3">
      <c r="A50" s="10">
        <v>102</v>
      </c>
      <c r="B50" s="10">
        <f t="shared" si="3"/>
        <v>103</v>
      </c>
      <c r="C50" s="2">
        <v>22.786000000000001</v>
      </c>
      <c r="D50" s="13"/>
      <c r="E50" s="13"/>
      <c r="F50" s="13"/>
      <c r="G50" s="13"/>
      <c r="H50" s="13"/>
      <c r="I50" s="1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x14ac:dyDescent="0.3">
      <c r="A51" s="10">
        <v>104</v>
      </c>
      <c r="B51" s="10">
        <f t="shared" si="3"/>
        <v>105</v>
      </c>
      <c r="C51" s="2">
        <v>26.933</v>
      </c>
      <c r="D51" s="13"/>
      <c r="E51" s="13"/>
      <c r="F51" s="13"/>
      <c r="G51" s="13"/>
      <c r="H51" s="13"/>
      <c r="I51" s="1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x14ac:dyDescent="0.3">
      <c r="A52" s="10">
        <v>106</v>
      </c>
      <c r="B52" s="10">
        <f t="shared" si="3"/>
        <v>107</v>
      </c>
      <c r="C52" s="2">
        <v>29.811</v>
      </c>
      <c r="D52" s="13"/>
      <c r="E52" s="13"/>
      <c r="F52" s="13"/>
      <c r="G52" s="13"/>
      <c r="H52" s="13"/>
      <c r="I52" s="1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3">
      <c r="A53" s="10">
        <v>107</v>
      </c>
      <c r="B53" s="10">
        <f t="shared" si="3"/>
        <v>108</v>
      </c>
      <c r="C53" s="2">
        <v>29.422999999999998</v>
      </c>
      <c r="D53" s="13"/>
      <c r="E53" s="13"/>
      <c r="F53" s="13"/>
      <c r="G53" s="13"/>
      <c r="H53" s="13"/>
      <c r="I53" s="1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x14ac:dyDescent="0.3">
      <c r="A54" s="10">
        <v>108</v>
      </c>
      <c r="B54" s="10">
        <f t="shared" si="3"/>
        <v>109</v>
      </c>
      <c r="C54" s="2">
        <v>29.870999999999999</v>
      </c>
      <c r="D54" s="13"/>
      <c r="E54" s="13"/>
      <c r="F54" s="13"/>
      <c r="G54" s="13"/>
      <c r="H54" s="13"/>
      <c r="I54" s="1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x14ac:dyDescent="0.3">
      <c r="A55" s="10">
        <v>113</v>
      </c>
      <c r="B55" s="10">
        <f t="shared" si="3"/>
        <v>114</v>
      </c>
      <c r="C55" s="2">
        <v>27.562999999999999</v>
      </c>
      <c r="D55" s="13"/>
      <c r="E55" s="13"/>
      <c r="F55" s="13"/>
      <c r="G55" s="13"/>
      <c r="H55" s="13"/>
      <c r="I55" s="1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x14ac:dyDescent="0.3">
      <c r="A56" s="10">
        <v>114</v>
      </c>
      <c r="B56" s="10">
        <f t="shared" si="3"/>
        <v>115</v>
      </c>
      <c r="C56" s="2">
        <v>27.692</v>
      </c>
      <c r="D56" s="13"/>
      <c r="E56" s="13"/>
      <c r="F56" s="13"/>
      <c r="G56" s="13"/>
      <c r="H56" s="13"/>
      <c r="I56" s="1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3">
      <c r="A57" s="10">
        <v>115</v>
      </c>
      <c r="B57" s="10">
        <f t="shared" si="3"/>
        <v>116</v>
      </c>
      <c r="C57" s="2">
        <v>27.876000000000001</v>
      </c>
      <c r="D57" s="13"/>
      <c r="E57" s="13"/>
      <c r="F57" s="13"/>
      <c r="G57" s="13"/>
      <c r="H57" s="13"/>
      <c r="I57" s="1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14" t="s">
        <v>34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x14ac:dyDescent="0.3">
      <c r="A61" s="9" t="s">
        <v>9</v>
      </c>
      <c r="B61" s="9"/>
      <c r="C61" s="17">
        <v>1</v>
      </c>
      <c r="D61" s="17">
        <v>4</v>
      </c>
      <c r="E61" s="17">
        <v>7</v>
      </c>
      <c r="F61" s="17">
        <v>14</v>
      </c>
      <c r="G61" s="17">
        <v>15</v>
      </c>
      <c r="H61" s="17">
        <v>17</v>
      </c>
      <c r="I61" s="17">
        <v>18</v>
      </c>
      <c r="J61" s="17">
        <v>19</v>
      </c>
      <c r="K61" s="17">
        <v>21</v>
      </c>
      <c r="L61" s="17">
        <v>22</v>
      </c>
      <c r="M61" s="17">
        <v>23</v>
      </c>
      <c r="N61" s="17">
        <v>27</v>
      </c>
      <c r="O61" s="17">
        <v>29</v>
      </c>
      <c r="P61" s="17">
        <v>31</v>
      </c>
      <c r="Q61" s="17">
        <v>32</v>
      </c>
      <c r="R61" s="17">
        <v>33</v>
      </c>
      <c r="S61" s="17">
        <v>38</v>
      </c>
      <c r="T61" s="17">
        <v>39</v>
      </c>
      <c r="U61" s="17">
        <v>40</v>
      </c>
      <c r="V61" s="17">
        <v>44</v>
      </c>
      <c r="W61" s="17">
        <v>46</v>
      </c>
      <c r="X61" s="17">
        <v>48</v>
      </c>
      <c r="Y61" s="17">
        <v>49</v>
      </c>
      <c r="Z61" s="17">
        <v>50</v>
      </c>
      <c r="AA61" s="17">
        <v>55</v>
      </c>
      <c r="AB61" s="17">
        <v>56</v>
      </c>
      <c r="AC61" s="17">
        <v>57</v>
      </c>
    </row>
    <row r="62" spans="1:29" x14ac:dyDescent="0.3">
      <c r="A62" s="9"/>
      <c r="B62" s="9" t="s">
        <v>10</v>
      </c>
      <c r="C62" s="17">
        <f>C61+1</f>
        <v>2</v>
      </c>
      <c r="D62" s="17">
        <f t="shared" ref="D62:V62" si="8">D61+1</f>
        <v>5</v>
      </c>
      <c r="E62" s="17">
        <f t="shared" si="8"/>
        <v>8</v>
      </c>
      <c r="F62" s="17">
        <f t="shared" si="8"/>
        <v>15</v>
      </c>
      <c r="G62" s="17">
        <f t="shared" si="8"/>
        <v>16</v>
      </c>
      <c r="H62" s="17">
        <f t="shared" si="8"/>
        <v>18</v>
      </c>
      <c r="I62" s="17">
        <f t="shared" si="8"/>
        <v>19</v>
      </c>
      <c r="J62" s="17">
        <f t="shared" si="8"/>
        <v>20</v>
      </c>
      <c r="K62" s="17">
        <f t="shared" si="8"/>
        <v>22</v>
      </c>
      <c r="L62" s="17">
        <f t="shared" si="8"/>
        <v>23</v>
      </c>
      <c r="M62" s="17">
        <f t="shared" si="8"/>
        <v>24</v>
      </c>
      <c r="N62" s="17">
        <f t="shared" si="8"/>
        <v>28</v>
      </c>
      <c r="O62" s="17">
        <f t="shared" si="8"/>
        <v>30</v>
      </c>
      <c r="P62" s="17">
        <f t="shared" si="8"/>
        <v>32</v>
      </c>
      <c r="Q62" s="17">
        <f t="shared" si="8"/>
        <v>33</v>
      </c>
      <c r="R62" s="17">
        <f t="shared" si="8"/>
        <v>34</v>
      </c>
      <c r="S62" s="17">
        <f t="shared" si="8"/>
        <v>39</v>
      </c>
      <c r="T62" s="17">
        <f t="shared" si="8"/>
        <v>40</v>
      </c>
      <c r="U62" s="17">
        <f t="shared" si="8"/>
        <v>41</v>
      </c>
      <c r="V62" s="17">
        <f t="shared" si="8"/>
        <v>45</v>
      </c>
      <c r="W62" s="17">
        <f>W61+1</f>
        <v>47</v>
      </c>
      <c r="X62" s="17">
        <f t="shared" ref="X62:AC62" si="9">X61+1</f>
        <v>49</v>
      </c>
      <c r="Y62" s="17">
        <f t="shared" si="9"/>
        <v>50</v>
      </c>
      <c r="Z62" s="17">
        <f t="shared" si="9"/>
        <v>51</v>
      </c>
      <c r="AA62" s="17">
        <f t="shared" si="9"/>
        <v>56</v>
      </c>
      <c r="AB62" s="17">
        <f t="shared" si="9"/>
        <v>57</v>
      </c>
      <c r="AC62" s="17">
        <f t="shared" si="9"/>
        <v>58</v>
      </c>
    </row>
    <row r="63" spans="1:29" x14ac:dyDescent="0.3">
      <c r="A63" s="18">
        <v>1</v>
      </c>
      <c r="B63" s="18">
        <f>A63+1</f>
        <v>2</v>
      </c>
      <c r="C63" s="18">
        <v>0</v>
      </c>
      <c r="D63" s="18">
        <v>0.871</v>
      </c>
      <c r="E63" s="18">
        <v>0.92300000000000004</v>
      </c>
      <c r="F63" s="18">
        <v>-0.01</v>
      </c>
      <c r="G63" s="18">
        <v>0</v>
      </c>
      <c r="H63" s="18">
        <v>1.2999999999999999E-2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0.06</v>
      </c>
      <c r="O63" s="18">
        <v>-2E-3</v>
      </c>
      <c r="P63" s="18">
        <v>4.0000000000000001E-3</v>
      </c>
      <c r="Q63" s="18">
        <v>-4.0000000000000001E-3</v>
      </c>
      <c r="R63" s="18">
        <v>2E-3</v>
      </c>
      <c r="S63" s="18">
        <v>0</v>
      </c>
      <c r="T63" s="18">
        <v>0</v>
      </c>
      <c r="U63" s="18">
        <v>0</v>
      </c>
      <c r="V63" s="18">
        <v>-0.19900000000000001</v>
      </c>
      <c r="W63" s="18">
        <v>0.04</v>
      </c>
      <c r="X63" s="18">
        <v>-2.1999999999999999E-2</v>
      </c>
      <c r="Y63" s="18">
        <v>1E-3</v>
      </c>
      <c r="Z63" s="18">
        <v>2E-3</v>
      </c>
      <c r="AA63" s="18">
        <v>0</v>
      </c>
      <c r="AB63" s="18">
        <v>0</v>
      </c>
      <c r="AC63" s="18">
        <v>0</v>
      </c>
    </row>
    <row r="64" spans="1:29" x14ac:dyDescent="0.3">
      <c r="A64" s="18">
        <v>4</v>
      </c>
      <c r="B64" s="18">
        <f t="shared" ref="B64:B89" si="10">A64+1</f>
        <v>5</v>
      </c>
      <c r="C64" s="28">
        <v>0.871</v>
      </c>
      <c r="D64" s="18">
        <v>0</v>
      </c>
      <c r="E64" s="18">
        <v>0.68</v>
      </c>
      <c r="F64" s="18">
        <v>-8.9999999999999993E-3</v>
      </c>
      <c r="G64" s="18">
        <v>8.9999999999999993E-3</v>
      </c>
      <c r="H64" s="18">
        <v>1.2999999999999999E-2</v>
      </c>
      <c r="I64" s="18">
        <v>8.0000000000000002E-3</v>
      </c>
      <c r="J64" s="18">
        <v>-8.3000000000000004E-2</v>
      </c>
      <c r="K64" s="18">
        <v>6.0000000000000001E-3</v>
      </c>
      <c r="L64" s="18">
        <v>0.01</v>
      </c>
      <c r="M64" s="18">
        <v>-2.5000000000000001E-2</v>
      </c>
      <c r="N64" s="18">
        <v>-0.31900000000000001</v>
      </c>
      <c r="O64" s="18">
        <v>9.4E-2</v>
      </c>
      <c r="P64" s="18">
        <v>2E-3</v>
      </c>
      <c r="Q64" s="18">
        <v>-1.0999999999999999E-2</v>
      </c>
      <c r="R64" s="18">
        <v>0</v>
      </c>
      <c r="S64" s="18">
        <v>0</v>
      </c>
      <c r="T64" s="18">
        <v>0</v>
      </c>
      <c r="U64" s="18">
        <v>0</v>
      </c>
      <c r="V64" s="18">
        <v>1E-3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</row>
    <row r="65" spans="1:29" x14ac:dyDescent="0.3">
      <c r="A65" s="18">
        <v>7</v>
      </c>
      <c r="B65" s="18">
        <f t="shared" si="10"/>
        <v>8</v>
      </c>
      <c r="C65" s="28">
        <v>0.92300000000000004</v>
      </c>
      <c r="D65" s="30">
        <v>0.68</v>
      </c>
      <c r="E65" s="18">
        <v>0</v>
      </c>
      <c r="F65" s="18">
        <v>7.0000000000000001E-3</v>
      </c>
      <c r="G65" s="18">
        <v>-6.0000000000000001E-3</v>
      </c>
      <c r="H65" s="18">
        <v>1.7000000000000001E-2</v>
      </c>
      <c r="I65" s="18">
        <v>8.9999999999999993E-3</v>
      </c>
      <c r="J65" s="18">
        <v>-8.8999999999999996E-2</v>
      </c>
      <c r="K65" s="18">
        <v>2E-3</v>
      </c>
      <c r="L65" s="18">
        <v>1.2E-2</v>
      </c>
      <c r="M65" s="18">
        <v>-2.1999999999999999E-2</v>
      </c>
      <c r="N65" s="18">
        <v>0.03</v>
      </c>
      <c r="O65" s="18">
        <v>6.0000000000000001E-3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3.2000000000000001E-2</v>
      </c>
      <c r="W65" s="18">
        <v>1.2999999999999999E-2</v>
      </c>
      <c r="X65" s="18">
        <v>-2.1999999999999999E-2</v>
      </c>
      <c r="Y65" s="18">
        <v>2E-3</v>
      </c>
      <c r="Z65" s="18">
        <v>5.0000000000000001E-3</v>
      </c>
      <c r="AA65" s="18">
        <v>1E-3</v>
      </c>
      <c r="AB65" s="18">
        <v>0</v>
      </c>
      <c r="AC65" s="18">
        <v>0</v>
      </c>
    </row>
    <row r="66" spans="1:29" x14ac:dyDescent="0.3">
      <c r="A66" s="18">
        <v>14</v>
      </c>
      <c r="B66" s="18">
        <f t="shared" si="10"/>
        <v>15</v>
      </c>
      <c r="C66" s="18">
        <v>-0.01</v>
      </c>
      <c r="D66" s="18">
        <v>-8.9999999999999993E-3</v>
      </c>
      <c r="E66" s="18">
        <v>7.0000000000000001E-3</v>
      </c>
      <c r="F66" s="18">
        <v>0</v>
      </c>
      <c r="G66" s="18">
        <v>-8.8800000000000008</v>
      </c>
      <c r="H66" s="18">
        <v>-7.2999999999999995E-2</v>
      </c>
      <c r="I66" s="18">
        <v>1.3140000000000001</v>
      </c>
      <c r="J66" s="18">
        <v>-0.40799999999999997</v>
      </c>
      <c r="K66" s="18">
        <v>0.312</v>
      </c>
      <c r="L66" s="18">
        <v>-0.39400000000000002</v>
      </c>
      <c r="M66" s="18">
        <v>-0.25600000000000001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</row>
    <row r="67" spans="1:29" x14ac:dyDescent="0.3">
      <c r="A67" s="18">
        <v>15</v>
      </c>
      <c r="B67" s="18">
        <f t="shared" si="10"/>
        <v>16</v>
      </c>
      <c r="C67" s="18">
        <v>0</v>
      </c>
      <c r="D67" s="18">
        <v>8.9999999999999993E-3</v>
      </c>
      <c r="E67" s="18">
        <v>-6.0000000000000001E-3</v>
      </c>
      <c r="F67" s="21">
        <v>-8.8800000000000008</v>
      </c>
      <c r="G67" s="18">
        <v>0</v>
      </c>
      <c r="H67" s="18">
        <v>-0.32800000000000001</v>
      </c>
      <c r="I67" s="18">
        <v>0.47199999999999998</v>
      </c>
      <c r="J67" s="18">
        <v>-0.30299999999999999</v>
      </c>
      <c r="K67" s="18">
        <v>8.1000000000000003E-2</v>
      </c>
      <c r="L67" s="18">
        <v>9.5000000000000001E-2</v>
      </c>
      <c r="M67" s="18">
        <v>-0.23599999999999999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</row>
    <row r="68" spans="1:29" x14ac:dyDescent="0.3">
      <c r="A68" s="18">
        <v>17</v>
      </c>
      <c r="B68" s="18">
        <f t="shared" si="10"/>
        <v>18</v>
      </c>
      <c r="C68" s="18">
        <v>1.2999999999999999E-2</v>
      </c>
      <c r="D68" s="18">
        <v>1.2999999999999999E-2</v>
      </c>
      <c r="E68" s="18">
        <v>1.7000000000000001E-2</v>
      </c>
      <c r="F68" s="34">
        <v>-7.2999999999999995E-2</v>
      </c>
      <c r="G68" s="34">
        <v>-0.32800000000000001</v>
      </c>
      <c r="H68" s="18">
        <v>0</v>
      </c>
      <c r="I68" s="18">
        <v>-12.468</v>
      </c>
      <c r="J68" s="18">
        <v>-12.515000000000001</v>
      </c>
      <c r="K68" s="18">
        <v>-9.6000000000000002E-2</v>
      </c>
      <c r="L68" s="18">
        <v>3.19</v>
      </c>
      <c r="M68" s="18">
        <v>-6.6000000000000003E-2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</row>
    <row r="69" spans="1:29" x14ac:dyDescent="0.3">
      <c r="A69" s="18">
        <v>18</v>
      </c>
      <c r="B69" s="18">
        <f t="shared" si="10"/>
        <v>19</v>
      </c>
      <c r="C69" s="18">
        <v>0</v>
      </c>
      <c r="D69" s="18">
        <v>8.0000000000000002E-3</v>
      </c>
      <c r="E69" s="18">
        <v>8.9999999999999993E-3</v>
      </c>
      <c r="F69" s="34">
        <v>1.3140000000000001</v>
      </c>
      <c r="G69" s="34">
        <v>0.47199999999999998</v>
      </c>
      <c r="H69" s="23">
        <v>-12.468</v>
      </c>
      <c r="I69" s="18">
        <v>0</v>
      </c>
      <c r="J69" s="18">
        <v>-13.407999999999999</v>
      </c>
      <c r="K69" s="18">
        <v>-0.192</v>
      </c>
      <c r="L69" s="18">
        <v>-0.16500000000000001</v>
      </c>
      <c r="M69" s="18">
        <v>-0.20300000000000001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</row>
    <row r="70" spans="1:29" x14ac:dyDescent="0.3">
      <c r="A70" s="18">
        <v>19</v>
      </c>
      <c r="B70" s="18">
        <f t="shared" si="10"/>
        <v>20</v>
      </c>
      <c r="C70" s="18">
        <v>0</v>
      </c>
      <c r="D70" s="18">
        <v>-8.3000000000000004E-2</v>
      </c>
      <c r="E70" s="18">
        <v>-8.8999999999999996E-2</v>
      </c>
      <c r="F70" s="34">
        <v>-0.40799999999999997</v>
      </c>
      <c r="G70" s="34">
        <v>-0.30299999999999999</v>
      </c>
      <c r="H70" s="23">
        <v>-12.515000000000001</v>
      </c>
      <c r="I70" s="23">
        <v>-13.407999999999999</v>
      </c>
      <c r="J70" s="18">
        <v>0</v>
      </c>
      <c r="K70" s="18">
        <v>-0.21</v>
      </c>
      <c r="L70" s="18">
        <v>3.5000000000000003E-2</v>
      </c>
      <c r="M70" s="18">
        <v>-0.153</v>
      </c>
      <c r="N70" s="18">
        <v>1E-3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</row>
    <row r="71" spans="1:29" x14ac:dyDescent="0.3">
      <c r="A71" s="18">
        <v>21</v>
      </c>
      <c r="B71" s="18">
        <f t="shared" si="10"/>
        <v>22</v>
      </c>
      <c r="C71" s="18">
        <v>0</v>
      </c>
      <c r="D71" s="18">
        <v>6.0000000000000001E-3</v>
      </c>
      <c r="E71" s="18">
        <v>2E-3</v>
      </c>
      <c r="F71" s="34">
        <v>0.312</v>
      </c>
      <c r="G71" s="34">
        <v>8.1000000000000003E-2</v>
      </c>
      <c r="H71" s="34">
        <v>-9.6000000000000002E-2</v>
      </c>
      <c r="I71" s="34">
        <v>-0.192</v>
      </c>
      <c r="J71" s="34">
        <v>-0.21</v>
      </c>
      <c r="K71" s="18">
        <v>0</v>
      </c>
      <c r="L71" s="18">
        <v>-12.163</v>
      </c>
      <c r="M71" s="18">
        <v>-13.72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</row>
    <row r="72" spans="1:29" x14ac:dyDescent="0.3">
      <c r="A72" s="18">
        <v>22</v>
      </c>
      <c r="B72" s="18">
        <f t="shared" si="10"/>
        <v>23</v>
      </c>
      <c r="C72" s="18">
        <v>0</v>
      </c>
      <c r="D72" s="18">
        <v>0.01</v>
      </c>
      <c r="E72" s="18">
        <v>1.2E-2</v>
      </c>
      <c r="F72" s="34">
        <v>-0.39400000000000002</v>
      </c>
      <c r="G72" s="34">
        <v>9.5000000000000001E-2</v>
      </c>
      <c r="H72" s="34">
        <v>3.19</v>
      </c>
      <c r="I72" s="34">
        <v>-0.16500000000000001</v>
      </c>
      <c r="J72" s="34">
        <v>3.5000000000000003E-2</v>
      </c>
      <c r="K72" s="23">
        <v>-12.163</v>
      </c>
      <c r="L72" s="18">
        <v>0</v>
      </c>
      <c r="M72" s="18">
        <v>-13.3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</row>
    <row r="73" spans="1:29" x14ac:dyDescent="0.3">
      <c r="A73" s="18">
        <v>23</v>
      </c>
      <c r="B73" s="18">
        <f t="shared" si="10"/>
        <v>24</v>
      </c>
      <c r="C73" s="18">
        <v>0</v>
      </c>
      <c r="D73" s="18">
        <v>-2.5000000000000001E-2</v>
      </c>
      <c r="E73" s="18">
        <v>-2.1999999999999999E-2</v>
      </c>
      <c r="F73" s="34">
        <v>-0.25600000000000001</v>
      </c>
      <c r="G73" s="34">
        <v>-0.23599999999999999</v>
      </c>
      <c r="H73" s="34">
        <v>-6.6000000000000003E-2</v>
      </c>
      <c r="I73" s="34">
        <v>-0.20300000000000001</v>
      </c>
      <c r="J73" s="34">
        <v>-0.153</v>
      </c>
      <c r="K73" s="23">
        <v>-13.72</v>
      </c>
      <c r="L73" s="23">
        <v>-13.3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</row>
    <row r="74" spans="1:29" x14ac:dyDescent="0.3">
      <c r="A74" s="18">
        <v>27</v>
      </c>
      <c r="B74" s="18">
        <f t="shared" si="10"/>
        <v>28</v>
      </c>
      <c r="C74" s="18">
        <v>0.06</v>
      </c>
      <c r="D74" s="18">
        <v>-0.31900000000000001</v>
      </c>
      <c r="E74" s="18">
        <v>0.03</v>
      </c>
      <c r="F74" s="18">
        <v>0</v>
      </c>
      <c r="G74" s="18">
        <v>0</v>
      </c>
      <c r="H74" s="18">
        <v>0</v>
      </c>
      <c r="I74" s="18">
        <v>0</v>
      </c>
      <c r="J74" s="18">
        <v>1E-3</v>
      </c>
      <c r="K74" s="18">
        <v>0</v>
      </c>
      <c r="L74" s="18">
        <v>0</v>
      </c>
      <c r="M74" s="18">
        <v>0</v>
      </c>
      <c r="N74" s="18">
        <v>0</v>
      </c>
      <c r="O74" s="18">
        <v>10.257999999999999</v>
      </c>
      <c r="P74" s="18">
        <v>-0.14699999999999999</v>
      </c>
      <c r="Q74" s="18">
        <v>-0.39100000000000001</v>
      </c>
      <c r="R74" s="18">
        <v>-0.107</v>
      </c>
      <c r="S74" s="18">
        <v>4.0000000000000001E-3</v>
      </c>
      <c r="T74" s="18">
        <v>-8.0000000000000002E-3</v>
      </c>
      <c r="U74" s="18">
        <v>-1.0999999999999999E-2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</row>
    <row r="75" spans="1:29" x14ac:dyDescent="0.3">
      <c r="A75" s="18">
        <v>29</v>
      </c>
      <c r="B75" s="18">
        <f t="shared" si="10"/>
        <v>30</v>
      </c>
      <c r="C75" s="18">
        <v>-2E-3</v>
      </c>
      <c r="D75" s="18">
        <v>9.4E-2</v>
      </c>
      <c r="E75" s="18">
        <v>6.0000000000000001E-3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27">
        <v>10.257999999999999</v>
      </c>
      <c r="O75" s="18">
        <v>0</v>
      </c>
      <c r="P75" s="18">
        <v>5.1840000000000002</v>
      </c>
      <c r="Q75" s="18">
        <v>2.843</v>
      </c>
      <c r="R75" s="18">
        <v>13.157999999999999</v>
      </c>
      <c r="S75" s="18">
        <v>4.1000000000000002E-2</v>
      </c>
      <c r="T75" s="18">
        <v>0.59299999999999997</v>
      </c>
      <c r="U75" s="18">
        <v>0.58499999999999996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</row>
    <row r="76" spans="1:29" x14ac:dyDescent="0.3">
      <c r="A76" s="18">
        <v>31</v>
      </c>
      <c r="B76" s="18">
        <f t="shared" si="10"/>
        <v>32</v>
      </c>
      <c r="C76" s="18">
        <v>4.0000000000000001E-3</v>
      </c>
      <c r="D76" s="18">
        <v>2E-3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36">
        <v>-0.14699999999999999</v>
      </c>
      <c r="O76" s="24">
        <v>5.1840000000000002</v>
      </c>
      <c r="P76" s="18">
        <v>0</v>
      </c>
      <c r="Q76" s="18">
        <v>-13.576000000000001</v>
      </c>
      <c r="R76" s="18">
        <v>-12.384</v>
      </c>
      <c r="S76" s="18">
        <v>4.9000000000000002E-2</v>
      </c>
      <c r="T76" s="18">
        <v>-6.9000000000000006E-2</v>
      </c>
      <c r="U76" s="18">
        <v>-7.2999999999999995E-2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</row>
    <row r="77" spans="1:29" x14ac:dyDescent="0.3">
      <c r="A77" s="18">
        <v>32</v>
      </c>
      <c r="B77" s="18">
        <f t="shared" si="10"/>
        <v>33</v>
      </c>
      <c r="C77" s="18">
        <v>-4.0000000000000001E-3</v>
      </c>
      <c r="D77" s="18">
        <v>-1.0999999999999999E-2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36">
        <v>-0.39100000000000001</v>
      </c>
      <c r="O77" s="24">
        <v>2.843</v>
      </c>
      <c r="P77" s="23">
        <v>-13.576000000000001</v>
      </c>
      <c r="Q77" s="18">
        <v>0</v>
      </c>
      <c r="R77" s="18">
        <v>-13.138</v>
      </c>
      <c r="S77" s="18">
        <v>1.4E-2</v>
      </c>
      <c r="T77" s="18">
        <v>-3.0000000000000001E-3</v>
      </c>
      <c r="U77" s="18">
        <v>-1.2E-2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</row>
    <row r="78" spans="1:29" x14ac:dyDescent="0.3">
      <c r="A78" s="18">
        <v>33</v>
      </c>
      <c r="B78" s="18">
        <f t="shared" si="10"/>
        <v>34</v>
      </c>
      <c r="C78" s="18">
        <v>2E-3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36">
        <v>-0.107</v>
      </c>
      <c r="O78" s="24">
        <v>13.157999999999999</v>
      </c>
      <c r="P78" s="23">
        <v>-12.384</v>
      </c>
      <c r="Q78" s="23">
        <v>-13.138</v>
      </c>
      <c r="R78" s="18">
        <v>0</v>
      </c>
      <c r="S78" s="18">
        <v>-5.0000000000000001E-3</v>
      </c>
      <c r="T78" s="18">
        <v>8.9999999999999993E-3</v>
      </c>
      <c r="U78" s="18">
        <v>-5.0000000000000001E-3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</row>
    <row r="79" spans="1:29" x14ac:dyDescent="0.3">
      <c r="A79" s="18">
        <v>38</v>
      </c>
      <c r="B79" s="18">
        <f t="shared" si="10"/>
        <v>39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4.0000000000000001E-3</v>
      </c>
      <c r="O79" s="18">
        <v>4.1000000000000002E-2</v>
      </c>
      <c r="P79" s="18">
        <v>4.9000000000000002E-2</v>
      </c>
      <c r="Q79" s="18">
        <v>1.4E-2</v>
      </c>
      <c r="R79" s="18">
        <v>-5.0000000000000001E-3</v>
      </c>
      <c r="S79" s="18">
        <v>0</v>
      </c>
      <c r="T79" s="18">
        <v>-10.276999999999999</v>
      </c>
      <c r="U79" s="18">
        <v>-10.606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</row>
    <row r="80" spans="1:29" x14ac:dyDescent="0.3">
      <c r="A80" s="18">
        <v>39</v>
      </c>
      <c r="B80" s="18">
        <f t="shared" si="10"/>
        <v>40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-8.0000000000000002E-3</v>
      </c>
      <c r="O80" s="18">
        <v>0.59299999999999997</v>
      </c>
      <c r="P80" s="18">
        <v>-6.9000000000000006E-2</v>
      </c>
      <c r="Q80" s="18">
        <v>-3.0000000000000001E-3</v>
      </c>
      <c r="R80" s="18">
        <v>8.9999999999999993E-3</v>
      </c>
      <c r="S80" s="23">
        <v>-10.276999999999999</v>
      </c>
      <c r="T80" s="18">
        <v>0</v>
      </c>
      <c r="U80" s="18">
        <v>-10.416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</row>
    <row r="81" spans="1:29" x14ac:dyDescent="0.3">
      <c r="A81" s="18">
        <v>40</v>
      </c>
      <c r="B81" s="18">
        <f t="shared" si="10"/>
        <v>41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-1.0999999999999999E-2</v>
      </c>
      <c r="O81" s="18">
        <v>0.58499999999999996</v>
      </c>
      <c r="P81" s="18">
        <v>-7.2999999999999995E-2</v>
      </c>
      <c r="Q81" s="18">
        <v>-1.2E-2</v>
      </c>
      <c r="R81" s="18">
        <v>-5.0000000000000001E-3</v>
      </c>
      <c r="S81" s="23">
        <v>-10.606</v>
      </c>
      <c r="T81" s="23">
        <v>-10.416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</row>
    <row r="82" spans="1:29" x14ac:dyDescent="0.3">
      <c r="A82" s="18">
        <v>44</v>
      </c>
      <c r="B82" s="18">
        <f t="shared" si="10"/>
        <v>45</v>
      </c>
      <c r="C82" s="18">
        <v>-0.19900000000000001</v>
      </c>
      <c r="D82" s="18">
        <v>1E-3</v>
      </c>
      <c r="E82" s="18">
        <v>3.2000000000000001E-2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7.2130000000000001</v>
      </c>
      <c r="X82" s="18">
        <v>0.28499999999999998</v>
      </c>
      <c r="Y82" s="18">
        <v>-0.36</v>
      </c>
      <c r="Z82" s="18">
        <v>-0.16500000000000001</v>
      </c>
      <c r="AA82" s="18">
        <v>-3.6999999999999998E-2</v>
      </c>
      <c r="AB82" s="18">
        <v>-1.4999999999999999E-2</v>
      </c>
      <c r="AC82" s="18">
        <v>-0.03</v>
      </c>
    </row>
    <row r="83" spans="1:29" x14ac:dyDescent="0.3">
      <c r="A83" s="18">
        <v>46</v>
      </c>
      <c r="B83" s="18">
        <f t="shared" si="10"/>
        <v>47</v>
      </c>
      <c r="C83" s="18">
        <v>0.04</v>
      </c>
      <c r="D83" s="18">
        <v>0</v>
      </c>
      <c r="E83" s="18">
        <v>1.2999999999999999E-2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27">
        <v>7.2130000000000001</v>
      </c>
      <c r="W83" s="18">
        <v>0</v>
      </c>
      <c r="X83" s="18">
        <v>3.8130000000000002</v>
      </c>
      <c r="Y83" s="18">
        <v>13.23</v>
      </c>
      <c r="Z83" s="18">
        <v>3.7570000000000001</v>
      </c>
      <c r="AA83" s="18">
        <v>0.54</v>
      </c>
      <c r="AB83" s="18">
        <v>6.2E-2</v>
      </c>
      <c r="AC83" s="18">
        <v>0.51500000000000001</v>
      </c>
    </row>
    <row r="84" spans="1:29" x14ac:dyDescent="0.3">
      <c r="A84" s="18">
        <v>48</v>
      </c>
      <c r="B84" s="18">
        <f t="shared" si="10"/>
        <v>49</v>
      </c>
      <c r="C84" s="18">
        <v>-2.1999999999999999E-2</v>
      </c>
      <c r="D84" s="18">
        <v>0</v>
      </c>
      <c r="E84" s="18">
        <v>-2.1999999999999999E-2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36">
        <v>0.28499999999999998</v>
      </c>
      <c r="W84" s="24">
        <v>3.8130000000000002</v>
      </c>
      <c r="X84" s="18">
        <v>0</v>
      </c>
      <c r="Y84" s="18">
        <v>-12.917</v>
      </c>
      <c r="Z84" s="18">
        <v>-13.429</v>
      </c>
      <c r="AA84" s="18">
        <v>-2E-3</v>
      </c>
      <c r="AB84" s="18">
        <v>-4.0000000000000001E-3</v>
      </c>
      <c r="AC84" s="18">
        <v>0</v>
      </c>
    </row>
    <row r="85" spans="1:29" x14ac:dyDescent="0.3">
      <c r="A85" s="18">
        <v>49</v>
      </c>
      <c r="B85" s="18">
        <f t="shared" si="10"/>
        <v>50</v>
      </c>
      <c r="C85" s="18">
        <v>1E-3</v>
      </c>
      <c r="D85" s="18">
        <v>0</v>
      </c>
      <c r="E85" s="18">
        <v>2E-3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36">
        <v>-0.36</v>
      </c>
      <c r="W85" s="24">
        <v>13.23</v>
      </c>
      <c r="X85" s="23">
        <v>-12.917</v>
      </c>
      <c r="Y85" s="18">
        <v>0</v>
      </c>
      <c r="Z85" s="18">
        <v>-12.544</v>
      </c>
      <c r="AA85" s="18">
        <v>-4.0000000000000001E-3</v>
      </c>
      <c r="AB85" s="18">
        <v>0.02</v>
      </c>
      <c r="AC85" s="18">
        <v>-0.02</v>
      </c>
    </row>
    <row r="86" spans="1:29" x14ac:dyDescent="0.3">
      <c r="A86" s="18">
        <v>50</v>
      </c>
      <c r="B86" s="18">
        <f t="shared" si="10"/>
        <v>51</v>
      </c>
      <c r="C86" s="18">
        <v>2E-3</v>
      </c>
      <c r="D86" s="18">
        <v>0</v>
      </c>
      <c r="E86" s="18">
        <v>5.0000000000000001E-3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36">
        <v>-0.16500000000000001</v>
      </c>
      <c r="W86" s="24">
        <v>3.7570000000000001</v>
      </c>
      <c r="X86" s="23">
        <v>-13.429</v>
      </c>
      <c r="Y86" s="23">
        <v>-12.544</v>
      </c>
      <c r="Z86" s="18">
        <v>0</v>
      </c>
      <c r="AA86" s="18">
        <v>2.7E-2</v>
      </c>
      <c r="AB86" s="18">
        <v>1.9E-2</v>
      </c>
      <c r="AC86" s="18">
        <v>-1.4999999999999999E-2</v>
      </c>
    </row>
    <row r="87" spans="1:29" x14ac:dyDescent="0.3">
      <c r="A87" s="18">
        <v>55</v>
      </c>
      <c r="B87" s="18">
        <f t="shared" si="10"/>
        <v>56</v>
      </c>
      <c r="C87" s="18">
        <v>0</v>
      </c>
      <c r="D87" s="18">
        <v>0</v>
      </c>
      <c r="E87" s="18">
        <v>1E-3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-3.6999999999999998E-2</v>
      </c>
      <c r="W87" s="18">
        <v>0.54</v>
      </c>
      <c r="X87" s="18">
        <v>-2E-3</v>
      </c>
      <c r="Y87" s="18">
        <v>-4.0000000000000001E-3</v>
      </c>
      <c r="Z87" s="18">
        <v>2.7E-2</v>
      </c>
      <c r="AA87" s="18">
        <v>0</v>
      </c>
      <c r="AB87" s="18">
        <v>-10.474</v>
      </c>
      <c r="AC87" s="18">
        <v>-10.414</v>
      </c>
    </row>
    <row r="88" spans="1:29" x14ac:dyDescent="0.3">
      <c r="A88" s="18">
        <v>56</v>
      </c>
      <c r="B88" s="18">
        <f t="shared" si="10"/>
        <v>57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-1.4999999999999999E-2</v>
      </c>
      <c r="W88" s="18">
        <v>6.2E-2</v>
      </c>
      <c r="X88" s="18">
        <v>-4.0000000000000001E-3</v>
      </c>
      <c r="Y88" s="18">
        <v>0.02</v>
      </c>
      <c r="Z88" s="18">
        <v>1.9E-2</v>
      </c>
      <c r="AA88" s="23">
        <v>-10.474</v>
      </c>
      <c r="AB88" s="18">
        <v>0</v>
      </c>
      <c r="AC88" s="18">
        <v>-10.896000000000001</v>
      </c>
    </row>
    <row r="89" spans="1:29" x14ac:dyDescent="0.3">
      <c r="A89" s="18">
        <v>57</v>
      </c>
      <c r="B89" s="18">
        <f t="shared" si="10"/>
        <v>58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-0.03</v>
      </c>
      <c r="W89" s="18">
        <v>0.51500000000000001</v>
      </c>
      <c r="X89" s="18">
        <v>0</v>
      </c>
      <c r="Y89" s="18">
        <v>-0.02</v>
      </c>
      <c r="Z89" s="18">
        <v>-1.4999999999999999E-2</v>
      </c>
      <c r="AA89" s="23">
        <v>-10.414</v>
      </c>
      <c r="AB89" s="23">
        <v>-10.896000000000001</v>
      </c>
      <c r="AC89" s="18">
        <v>0</v>
      </c>
    </row>
    <row r="90" spans="1:29" x14ac:dyDescent="0.3">
      <c r="B90" s="12"/>
    </row>
    <row r="91" spans="1:29" x14ac:dyDescent="0.3">
      <c r="A91" s="53" t="s">
        <v>91</v>
      </c>
      <c r="B91" s="4">
        <f>MAX(ABS(MIN(C66:E89,F74:M89,N79:R89,S82:U89,V87:Z89)),MAX(C66:E89,F74:M89,N79:R89,S82:U89,V87:Z89))</f>
        <v>0.59299999999999997</v>
      </c>
    </row>
    <row r="92" spans="1:29" x14ac:dyDescent="0.3">
      <c r="K92" s="15" t="s">
        <v>35</v>
      </c>
    </row>
    <row r="94" spans="1:29" x14ac:dyDescent="0.3">
      <c r="A94" s="1" t="s">
        <v>9</v>
      </c>
      <c r="B94" s="10"/>
      <c r="C94" s="1">
        <v>59</v>
      </c>
      <c r="D94" s="1">
        <v>62</v>
      </c>
      <c r="E94" s="1">
        <v>65</v>
      </c>
      <c r="F94" s="1">
        <v>72</v>
      </c>
      <c r="G94" s="1">
        <v>73</v>
      </c>
      <c r="H94" s="1">
        <v>75</v>
      </c>
      <c r="I94" s="1">
        <v>76</v>
      </c>
      <c r="J94" s="1">
        <v>77</v>
      </c>
      <c r="K94" s="1">
        <v>79</v>
      </c>
      <c r="L94" s="1">
        <v>80</v>
      </c>
      <c r="M94" s="1">
        <v>81</v>
      </c>
      <c r="N94" s="1">
        <v>85</v>
      </c>
      <c r="O94" s="1">
        <v>87</v>
      </c>
      <c r="P94" s="1">
        <v>89</v>
      </c>
      <c r="Q94" s="1">
        <v>90</v>
      </c>
      <c r="R94" s="1">
        <v>91</v>
      </c>
      <c r="S94" s="1">
        <v>96</v>
      </c>
      <c r="T94" s="1">
        <v>97</v>
      </c>
      <c r="U94" s="1">
        <v>98</v>
      </c>
      <c r="V94" s="1">
        <v>102</v>
      </c>
      <c r="W94" s="1">
        <v>104</v>
      </c>
      <c r="X94" s="1">
        <v>106</v>
      </c>
      <c r="Y94" s="1">
        <v>107</v>
      </c>
      <c r="Z94" s="1">
        <v>108</v>
      </c>
      <c r="AA94" s="1">
        <v>113</v>
      </c>
      <c r="AB94" s="1">
        <v>114</v>
      </c>
      <c r="AC94" s="1">
        <v>115</v>
      </c>
    </row>
    <row r="95" spans="1:29" x14ac:dyDescent="0.3">
      <c r="A95" s="1"/>
      <c r="B95" s="10" t="s">
        <v>36</v>
      </c>
      <c r="C95" s="1">
        <f>C94+1</f>
        <v>60</v>
      </c>
      <c r="D95" s="1">
        <f>D94+1</f>
        <v>63</v>
      </c>
      <c r="E95" s="1">
        <f t="shared" ref="E95:AC95" si="11">E94+1</f>
        <v>66</v>
      </c>
      <c r="F95" s="1">
        <f t="shared" si="11"/>
        <v>73</v>
      </c>
      <c r="G95" s="1">
        <f t="shared" si="11"/>
        <v>74</v>
      </c>
      <c r="H95" s="1">
        <f t="shared" si="11"/>
        <v>76</v>
      </c>
      <c r="I95" s="1">
        <f t="shared" si="11"/>
        <v>77</v>
      </c>
      <c r="J95" s="1">
        <f t="shared" si="11"/>
        <v>78</v>
      </c>
      <c r="K95" s="1">
        <f t="shared" si="11"/>
        <v>80</v>
      </c>
      <c r="L95" s="1">
        <f t="shared" si="11"/>
        <v>81</v>
      </c>
      <c r="M95" s="1">
        <f t="shared" si="11"/>
        <v>82</v>
      </c>
      <c r="N95" s="1">
        <f t="shared" si="11"/>
        <v>86</v>
      </c>
      <c r="O95" s="1">
        <f t="shared" si="11"/>
        <v>88</v>
      </c>
      <c r="P95" s="1">
        <f t="shared" si="11"/>
        <v>90</v>
      </c>
      <c r="Q95" s="1">
        <f t="shared" si="11"/>
        <v>91</v>
      </c>
      <c r="R95" s="1">
        <f t="shared" si="11"/>
        <v>92</v>
      </c>
      <c r="S95" s="1">
        <f t="shared" si="11"/>
        <v>97</v>
      </c>
      <c r="T95" s="1">
        <f t="shared" si="11"/>
        <v>98</v>
      </c>
      <c r="U95" s="1">
        <f t="shared" si="11"/>
        <v>99</v>
      </c>
      <c r="V95" s="1">
        <f t="shared" si="11"/>
        <v>103</v>
      </c>
      <c r="W95" s="1">
        <f t="shared" si="11"/>
        <v>105</v>
      </c>
      <c r="X95" s="1">
        <f t="shared" si="11"/>
        <v>107</v>
      </c>
      <c r="Y95" s="1">
        <f t="shared" si="11"/>
        <v>108</v>
      </c>
      <c r="Z95" s="1">
        <f t="shared" si="11"/>
        <v>109</v>
      </c>
      <c r="AA95" s="1">
        <f t="shared" si="11"/>
        <v>114</v>
      </c>
      <c r="AB95" s="1">
        <f t="shared" si="11"/>
        <v>115</v>
      </c>
      <c r="AC95" s="1">
        <f t="shared" si="11"/>
        <v>116</v>
      </c>
    </row>
    <row r="96" spans="1:29" x14ac:dyDescent="0.3">
      <c r="A96" s="1">
        <v>59</v>
      </c>
      <c r="B96" s="10">
        <f t="shared" ref="B96:B122" si="12">A96+1</f>
        <v>60</v>
      </c>
      <c r="C96" s="1">
        <v>0</v>
      </c>
      <c r="D96" s="1">
        <v>0.86399999999999999</v>
      </c>
      <c r="E96" s="1">
        <v>0.92</v>
      </c>
      <c r="F96" s="1">
        <v>0</v>
      </c>
      <c r="G96" s="1">
        <v>-8.9999999999999993E-3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1.4E-2</v>
      </c>
      <c r="N96" s="1">
        <v>-0.17100000000000001</v>
      </c>
      <c r="O96" s="1">
        <v>-6.3E-2</v>
      </c>
      <c r="P96" s="1">
        <v>0.01</v>
      </c>
      <c r="Q96" s="1">
        <v>0</v>
      </c>
      <c r="R96" s="1">
        <v>2E-3</v>
      </c>
      <c r="S96" s="1">
        <v>0</v>
      </c>
      <c r="T96" s="1">
        <v>0</v>
      </c>
      <c r="U96" s="1">
        <v>0</v>
      </c>
      <c r="V96" s="1">
        <v>6.2E-2</v>
      </c>
      <c r="W96" s="1">
        <v>7.0000000000000001E-3</v>
      </c>
      <c r="X96" s="1">
        <v>-1.7999999999999999E-2</v>
      </c>
      <c r="Y96" s="1">
        <v>5.0000000000000001E-3</v>
      </c>
      <c r="Z96" s="1">
        <v>6.0000000000000001E-3</v>
      </c>
      <c r="AA96" s="1">
        <v>-1E-3</v>
      </c>
      <c r="AB96" s="1">
        <v>-1E-3</v>
      </c>
      <c r="AC96" s="1">
        <v>0</v>
      </c>
    </row>
    <row r="97" spans="1:29" x14ac:dyDescent="0.3">
      <c r="A97" s="1">
        <v>62</v>
      </c>
      <c r="B97" s="10">
        <f t="shared" si="12"/>
        <v>63</v>
      </c>
      <c r="C97" s="29">
        <v>0.86399999999999999</v>
      </c>
      <c r="D97" s="1">
        <v>0</v>
      </c>
      <c r="E97" s="1">
        <v>0.69</v>
      </c>
      <c r="F97" s="1">
        <v>-0.01</v>
      </c>
      <c r="G97" s="1">
        <v>5.0000000000000001E-3</v>
      </c>
      <c r="H97" s="1">
        <v>1.2999999999999999E-2</v>
      </c>
      <c r="I97" s="1">
        <v>2E-3</v>
      </c>
      <c r="J97" s="1">
        <v>-2.1000000000000001E-2</v>
      </c>
      <c r="K97" s="1">
        <v>-9.2999999999999999E-2</v>
      </c>
      <c r="L97" s="1">
        <v>8.0000000000000002E-3</v>
      </c>
      <c r="M97" s="1">
        <v>1.7999999999999999E-2</v>
      </c>
      <c r="N97" s="1">
        <v>3.5000000000000003E-2</v>
      </c>
      <c r="O97" s="1">
        <v>-8.7999999999999995E-2</v>
      </c>
      <c r="P97" s="1">
        <v>1.0999999999999999E-2</v>
      </c>
      <c r="Q97" s="1">
        <v>0</v>
      </c>
      <c r="R97" s="1">
        <v>4.0000000000000001E-3</v>
      </c>
      <c r="S97" s="1">
        <v>0</v>
      </c>
      <c r="T97" s="1">
        <v>0</v>
      </c>
      <c r="U97" s="1">
        <v>0</v>
      </c>
      <c r="V97" s="1">
        <v>3.5999999999999997E-2</v>
      </c>
      <c r="W97" s="1">
        <v>0</v>
      </c>
      <c r="X97" s="1">
        <v>0</v>
      </c>
      <c r="Y97" s="1">
        <v>4.0000000000000001E-3</v>
      </c>
      <c r="Z97" s="1">
        <v>0</v>
      </c>
      <c r="AA97" s="1">
        <v>0</v>
      </c>
      <c r="AB97" s="1">
        <v>0</v>
      </c>
      <c r="AC97" s="1">
        <v>0</v>
      </c>
    </row>
    <row r="98" spans="1:29" x14ac:dyDescent="0.3">
      <c r="A98" s="1">
        <v>65</v>
      </c>
      <c r="B98" s="10">
        <f t="shared" si="12"/>
        <v>66</v>
      </c>
      <c r="C98" s="29">
        <v>0.92</v>
      </c>
      <c r="D98" s="31">
        <v>0.69</v>
      </c>
      <c r="E98" s="1">
        <v>0</v>
      </c>
      <c r="F98" s="1">
        <v>5.0000000000000001E-3</v>
      </c>
      <c r="G98" s="1">
        <v>-7.0000000000000001E-3</v>
      </c>
      <c r="H98" s="1">
        <v>0.01</v>
      </c>
      <c r="I98" s="1">
        <v>6.0000000000000001E-3</v>
      </c>
      <c r="J98" s="1">
        <v>-2.3E-2</v>
      </c>
      <c r="K98" s="1">
        <v>-8.7999999999999995E-2</v>
      </c>
      <c r="L98" s="1">
        <v>7.0000000000000001E-3</v>
      </c>
      <c r="M98" s="1">
        <v>1.4E-2</v>
      </c>
      <c r="N98" s="1">
        <v>3.0000000000000001E-3</v>
      </c>
      <c r="O98" s="1">
        <v>-6.0999999999999999E-2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-0.28299999999999997</v>
      </c>
      <c r="W98" s="1">
        <v>3.9E-2</v>
      </c>
      <c r="X98" s="1">
        <v>-2.4E-2</v>
      </c>
      <c r="Y98" s="1">
        <v>2E-3</v>
      </c>
      <c r="Z98" s="1">
        <v>3.0000000000000001E-3</v>
      </c>
      <c r="AA98" s="1">
        <v>-1E-3</v>
      </c>
      <c r="AB98" s="1">
        <v>-1E-3</v>
      </c>
      <c r="AC98" s="1">
        <v>0</v>
      </c>
    </row>
    <row r="99" spans="1:29" x14ac:dyDescent="0.3">
      <c r="A99" s="1">
        <v>72</v>
      </c>
      <c r="B99" s="10">
        <f t="shared" si="12"/>
        <v>73</v>
      </c>
      <c r="C99" s="1">
        <v>0</v>
      </c>
      <c r="D99" s="1">
        <v>-0.01</v>
      </c>
      <c r="E99" s="1">
        <v>5.0000000000000001E-3</v>
      </c>
      <c r="F99" s="1">
        <v>0</v>
      </c>
      <c r="G99" s="1">
        <v>-9.0690000000000008</v>
      </c>
      <c r="H99" s="1">
        <v>6.3E-2</v>
      </c>
      <c r="I99" s="1">
        <v>-8.0000000000000002E-3</v>
      </c>
      <c r="J99" s="1">
        <v>-0.222</v>
      </c>
      <c r="K99" s="1">
        <v>-0.29499999999999998</v>
      </c>
      <c r="L99" s="1">
        <v>0.46800000000000003</v>
      </c>
      <c r="M99" s="1">
        <v>-0.311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</row>
    <row r="100" spans="1:29" x14ac:dyDescent="0.3">
      <c r="A100" s="1">
        <v>73</v>
      </c>
      <c r="B100" s="10">
        <f t="shared" si="12"/>
        <v>74</v>
      </c>
      <c r="C100" s="1">
        <v>-8.9999999999999993E-3</v>
      </c>
      <c r="D100" s="1">
        <v>5.0000000000000001E-3</v>
      </c>
      <c r="E100" s="1">
        <v>-7.0000000000000001E-3</v>
      </c>
      <c r="F100" s="20">
        <v>-9.0690000000000008</v>
      </c>
      <c r="G100" s="1">
        <v>0</v>
      </c>
      <c r="H100" s="1">
        <v>-0.38200000000000001</v>
      </c>
      <c r="I100" s="1">
        <v>0.22600000000000001</v>
      </c>
      <c r="J100" s="1">
        <v>-0.25700000000000001</v>
      </c>
      <c r="K100" s="1">
        <v>-0.42</v>
      </c>
      <c r="L100" s="1">
        <v>1.4159999999999999</v>
      </c>
      <c r="M100" s="1">
        <v>-7.8E-2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</row>
    <row r="101" spans="1:29" x14ac:dyDescent="0.3">
      <c r="A101" s="1">
        <v>75</v>
      </c>
      <c r="B101" s="10">
        <f t="shared" si="12"/>
        <v>76</v>
      </c>
      <c r="C101" s="1">
        <v>0</v>
      </c>
      <c r="D101" s="1">
        <v>1.2999999999999999E-2</v>
      </c>
      <c r="E101" s="1">
        <v>0.01</v>
      </c>
      <c r="F101" s="33">
        <v>6.3E-2</v>
      </c>
      <c r="G101" s="33">
        <v>-0.38200000000000001</v>
      </c>
      <c r="H101" s="1">
        <v>0</v>
      </c>
      <c r="I101" s="1">
        <v>-12.162000000000001</v>
      </c>
      <c r="J101" s="1">
        <v>-13.207000000000001</v>
      </c>
      <c r="K101" s="1">
        <v>7.4999999999999997E-2</v>
      </c>
      <c r="L101" s="1">
        <v>-0.193</v>
      </c>
      <c r="M101" s="1">
        <v>3.214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</row>
    <row r="102" spans="1:29" x14ac:dyDescent="0.3">
      <c r="A102" s="1">
        <v>76</v>
      </c>
      <c r="B102" s="10">
        <f t="shared" si="12"/>
        <v>77</v>
      </c>
      <c r="C102" s="1">
        <v>0</v>
      </c>
      <c r="D102" s="1">
        <v>2E-3</v>
      </c>
      <c r="E102" s="1">
        <v>6.0000000000000001E-3</v>
      </c>
      <c r="F102" s="33">
        <v>-8.0000000000000002E-3</v>
      </c>
      <c r="G102" s="33">
        <v>0.22600000000000001</v>
      </c>
      <c r="H102" s="16">
        <v>-12.162000000000001</v>
      </c>
      <c r="I102" s="1">
        <v>0</v>
      </c>
      <c r="J102" s="1">
        <v>-13.709</v>
      </c>
      <c r="K102" s="1">
        <v>-0.217</v>
      </c>
      <c r="L102" s="1">
        <v>-0.17899999999999999</v>
      </c>
      <c r="M102" s="1">
        <v>-0.04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</row>
    <row r="103" spans="1:29" x14ac:dyDescent="0.3">
      <c r="A103" s="1">
        <v>77</v>
      </c>
      <c r="B103" s="10">
        <f t="shared" si="12"/>
        <v>78</v>
      </c>
      <c r="C103" s="1">
        <v>0</v>
      </c>
      <c r="D103" s="1">
        <v>-2.1000000000000001E-2</v>
      </c>
      <c r="E103" s="1">
        <v>-2.3E-2</v>
      </c>
      <c r="F103" s="33">
        <v>-0.222</v>
      </c>
      <c r="G103" s="33">
        <v>-0.25700000000000001</v>
      </c>
      <c r="H103" s="16">
        <v>-13.207000000000001</v>
      </c>
      <c r="I103" s="16">
        <v>-13.709</v>
      </c>
      <c r="J103" s="1">
        <v>0</v>
      </c>
      <c r="K103" s="1">
        <v>-0.13900000000000001</v>
      </c>
      <c r="L103" s="1">
        <v>-0.183</v>
      </c>
      <c r="M103" s="1">
        <v>-8.3000000000000004E-2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</row>
    <row r="104" spans="1:29" x14ac:dyDescent="0.3">
      <c r="A104" s="1">
        <v>79</v>
      </c>
      <c r="B104" s="10">
        <f t="shared" si="12"/>
        <v>80</v>
      </c>
      <c r="C104" s="1">
        <v>0</v>
      </c>
      <c r="D104" s="1">
        <v>-9.2999999999999999E-2</v>
      </c>
      <c r="E104" s="1">
        <v>-8.7999999999999995E-2</v>
      </c>
      <c r="F104" s="33">
        <v>-0.29499999999999998</v>
      </c>
      <c r="G104" s="33">
        <v>-0.42</v>
      </c>
      <c r="H104" s="33">
        <v>7.4999999999999997E-2</v>
      </c>
      <c r="I104" s="33">
        <v>-0.217</v>
      </c>
      <c r="J104" s="33">
        <v>-0.13900000000000001</v>
      </c>
      <c r="K104" s="1">
        <v>0</v>
      </c>
      <c r="L104" s="1">
        <v>-13.23</v>
      </c>
      <c r="M104" s="1">
        <v>-12.423999999999999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2E-3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</row>
    <row r="105" spans="1:29" x14ac:dyDescent="0.3">
      <c r="A105" s="1">
        <v>80</v>
      </c>
      <c r="B105" s="10">
        <f t="shared" si="12"/>
        <v>81</v>
      </c>
      <c r="C105" s="1">
        <v>0</v>
      </c>
      <c r="D105" s="1">
        <v>8.0000000000000002E-3</v>
      </c>
      <c r="E105" s="1">
        <v>7.0000000000000001E-3</v>
      </c>
      <c r="F105" s="33">
        <v>0.46800000000000003</v>
      </c>
      <c r="G105" s="33">
        <v>1.4159999999999999</v>
      </c>
      <c r="H105" s="33">
        <v>-0.193</v>
      </c>
      <c r="I105" s="33">
        <v>-0.17899999999999999</v>
      </c>
      <c r="J105" s="33">
        <v>-0.183</v>
      </c>
      <c r="K105" s="16">
        <v>-13.23</v>
      </c>
      <c r="L105" s="1">
        <v>0</v>
      </c>
      <c r="M105" s="1">
        <v>-12.592000000000001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</row>
    <row r="106" spans="1:29" x14ac:dyDescent="0.3">
      <c r="A106" s="1">
        <v>81</v>
      </c>
      <c r="B106" s="10">
        <f t="shared" si="12"/>
        <v>82</v>
      </c>
      <c r="C106" s="1">
        <v>1.4E-2</v>
      </c>
      <c r="D106" s="1">
        <v>1.7999999999999999E-2</v>
      </c>
      <c r="E106" s="1">
        <v>1.4E-2</v>
      </c>
      <c r="F106" s="33">
        <v>-0.311</v>
      </c>
      <c r="G106" s="33">
        <v>-7.8E-2</v>
      </c>
      <c r="H106" s="33">
        <v>3.214</v>
      </c>
      <c r="I106" s="33">
        <v>-0.04</v>
      </c>
      <c r="J106" s="33">
        <v>-8.3000000000000004E-2</v>
      </c>
      <c r="K106" s="16">
        <v>-12.423999999999999</v>
      </c>
      <c r="L106" s="16">
        <v>-12.592000000000001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</row>
    <row r="107" spans="1:29" x14ac:dyDescent="0.3">
      <c r="A107" s="1">
        <v>85</v>
      </c>
      <c r="B107" s="10">
        <f t="shared" si="12"/>
        <v>86</v>
      </c>
      <c r="C107" s="1">
        <v>-0.17100000000000001</v>
      </c>
      <c r="D107" s="1">
        <v>3.5000000000000003E-2</v>
      </c>
      <c r="E107" s="1">
        <v>3.0000000000000001E-3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5.625</v>
      </c>
      <c r="P107" s="1">
        <v>-0.39400000000000002</v>
      </c>
      <c r="Q107" s="1">
        <v>-0.20499999999999999</v>
      </c>
      <c r="R107" s="1">
        <v>-0.219</v>
      </c>
      <c r="S107" s="1">
        <v>-0.02</v>
      </c>
      <c r="T107" s="1">
        <v>-0.03</v>
      </c>
      <c r="U107" s="1">
        <v>-2.4E-2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</row>
    <row r="108" spans="1:29" x14ac:dyDescent="0.3">
      <c r="A108" s="1">
        <v>87</v>
      </c>
      <c r="B108" s="10">
        <f t="shared" si="12"/>
        <v>88</v>
      </c>
      <c r="C108" s="1">
        <v>-6.3E-2</v>
      </c>
      <c r="D108" s="1">
        <v>-8.7999999999999995E-2</v>
      </c>
      <c r="E108" s="1">
        <v>-6.0999999999999999E-2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26">
        <v>5.625</v>
      </c>
      <c r="O108" s="1">
        <v>0</v>
      </c>
      <c r="P108" s="1">
        <v>2.8260000000000001</v>
      </c>
      <c r="Q108" s="1">
        <v>13.602</v>
      </c>
      <c r="R108" s="1">
        <v>5.1059999999999999</v>
      </c>
      <c r="S108" s="1">
        <v>8.0000000000000002E-3</v>
      </c>
      <c r="T108" s="1">
        <v>0.14599999999999999</v>
      </c>
      <c r="U108" s="1">
        <v>0.11899999999999999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</row>
    <row r="109" spans="1:29" x14ac:dyDescent="0.3">
      <c r="A109" s="1">
        <v>89</v>
      </c>
      <c r="B109" s="10">
        <f t="shared" si="12"/>
        <v>90</v>
      </c>
      <c r="C109" s="1">
        <v>0.01</v>
      </c>
      <c r="D109" s="1">
        <v>1.0999999999999999E-2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32">
        <v>-0.39400000000000002</v>
      </c>
      <c r="O109" s="25">
        <v>2.8260000000000001</v>
      </c>
      <c r="P109" s="1">
        <v>0</v>
      </c>
      <c r="Q109" s="1">
        <v>-13.06</v>
      </c>
      <c r="R109" s="1">
        <v>-14.374000000000001</v>
      </c>
      <c r="S109" s="1">
        <v>-1E-3</v>
      </c>
      <c r="T109" s="1">
        <v>2.5999999999999999E-2</v>
      </c>
      <c r="U109" s="1">
        <v>8.9999999999999993E-3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</row>
    <row r="110" spans="1:29" x14ac:dyDescent="0.3">
      <c r="A110" s="1">
        <v>90</v>
      </c>
      <c r="B110" s="10">
        <f t="shared" si="12"/>
        <v>91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32">
        <v>-0.20499999999999999</v>
      </c>
      <c r="O110" s="25">
        <v>13.602</v>
      </c>
      <c r="P110" s="16">
        <v>-13.06</v>
      </c>
      <c r="Q110" s="1">
        <v>0</v>
      </c>
      <c r="R110" s="1">
        <v>-11.539</v>
      </c>
      <c r="S110" s="1">
        <v>3.0000000000000001E-3</v>
      </c>
      <c r="T110" s="1">
        <v>-2.8000000000000001E-2</v>
      </c>
      <c r="U110" s="1">
        <v>-2.1000000000000001E-2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</row>
    <row r="111" spans="1:29" x14ac:dyDescent="0.3">
      <c r="A111" s="1">
        <v>91</v>
      </c>
      <c r="B111" s="10">
        <f t="shared" si="12"/>
        <v>92</v>
      </c>
      <c r="C111" s="1">
        <v>2E-3</v>
      </c>
      <c r="D111" s="1">
        <v>4.0000000000000001E-3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32">
        <v>-0.219</v>
      </c>
      <c r="O111" s="25">
        <v>5.1059999999999999</v>
      </c>
      <c r="P111" s="16">
        <v>-14.374000000000001</v>
      </c>
      <c r="Q111" s="16">
        <v>-11.539</v>
      </c>
      <c r="R111" s="1">
        <v>0</v>
      </c>
      <c r="S111" s="1">
        <v>-4.0000000000000001E-3</v>
      </c>
      <c r="T111" s="1">
        <v>9.5000000000000001E-2</v>
      </c>
      <c r="U111" s="1">
        <v>2.1000000000000001E-2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</row>
    <row r="112" spans="1:29" x14ac:dyDescent="0.3">
      <c r="A112" s="1">
        <v>96</v>
      </c>
      <c r="B112" s="10">
        <f t="shared" si="12"/>
        <v>97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-0.02</v>
      </c>
      <c r="O112" s="1">
        <v>8.0000000000000002E-3</v>
      </c>
      <c r="P112" s="1">
        <v>-1E-3</v>
      </c>
      <c r="Q112" s="1">
        <v>3.0000000000000001E-3</v>
      </c>
      <c r="R112" s="1">
        <v>-4.0000000000000001E-3</v>
      </c>
      <c r="S112" s="1">
        <v>0</v>
      </c>
      <c r="T112" s="1">
        <v>-10.599</v>
      </c>
      <c r="U112" s="1">
        <v>-10.68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</row>
    <row r="113" spans="1:29" x14ac:dyDescent="0.3">
      <c r="A113" s="1">
        <v>97</v>
      </c>
      <c r="B113" s="10">
        <f t="shared" si="12"/>
        <v>98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-0.03</v>
      </c>
      <c r="O113" s="1">
        <v>0.14599999999999999</v>
      </c>
      <c r="P113" s="1">
        <v>2.5999999999999999E-2</v>
      </c>
      <c r="Q113" s="1">
        <v>-2.8000000000000001E-2</v>
      </c>
      <c r="R113" s="1">
        <v>9.5000000000000001E-2</v>
      </c>
      <c r="S113" s="16">
        <v>-10.599</v>
      </c>
      <c r="T113" s="1">
        <v>0</v>
      </c>
      <c r="U113" s="1">
        <v>-10.923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</row>
    <row r="114" spans="1:29" x14ac:dyDescent="0.3">
      <c r="A114" s="1">
        <v>98</v>
      </c>
      <c r="B114" s="10">
        <f t="shared" si="12"/>
        <v>99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-2.4E-2</v>
      </c>
      <c r="O114" s="1">
        <v>0.11899999999999999</v>
      </c>
      <c r="P114" s="1">
        <v>8.9999999999999993E-3</v>
      </c>
      <c r="Q114" s="1">
        <v>-2.1000000000000001E-2</v>
      </c>
      <c r="R114" s="1">
        <v>2.1000000000000001E-2</v>
      </c>
      <c r="S114" s="16">
        <v>-10.68</v>
      </c>
      <c r="T114" s="16">
        <v>-10.923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</row>
    <row r="115" spans="1:29" x14ac:dyDescent="0.3">
      <c r="A115" s="1">
        <v>102</v>
      </c>
      <c r="B115" s="10">
        <f t="shared" si="12"/>
        <v>103</v>
      </c>
      <c r="C115" s="1">
        <v>6.2E-2</v>
      </c>
      <c r="D115" s="1">
        <v>3.5999999999999997E-2</v>
      </c>
      <c r="E115" s="1">
        <v>-0.28299999999999997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2E-3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6.2229999999999999</v>
      </c>
      <c r="X115" s="1">
        <v>-0.32200000000000001</v>
      </c>
      <c r="Y115" s="1">
        <v>-0.20899999999999999</v>
      </c>
      <c r="Z115" s="1">
        <v>-0.17499999999999999</v>
      </c>
      <c r="AA115" s="1">
        <v>-2.8000000000000001E-2</v>
      </c>
      <c r="AB115" s="1">
        <v>-5.0000000000000001E-3</v>
      </c>
      <c r="AC115" s="1">
        <v>-1.0999999999999999E-2</v>
      </c>
    </row>
    <row r="116" spans="1:29" x14ac:dyDescent="0.3">
      <c r="A116" s="1">
        <v>104</v>
      </c>
      <c r="B116" s="10">
        <f t="shared" si="12"/>
        <v>105</v>
      </c>
      <c r="C116" s="1">
        <v>7.0000000000000001E-3</v>
      </c>
      <c r="D116" s="1">
        <v>0</v>
      </c>
      <c r="E116" s="1">
        <v>3.9E-2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26">
        <v>6.2229999999999999</v>
      </c>
      <c r="W116" s="1">
        <v>0</v>
      </c>
      <c r="X116" s="1">
        <v>3.173</v>
      </c>
      <c r="Y116" s="1">
        <v>13.396000000000001</v>
      </c>
      <c r="Z116" s="1">
        <v>4.3010000000000002</v>
      </c>
      <c r="AA116" s="1">
        <v>0.53900000000000003</v>
      </c>
      <c r="AB116" s="1">
        <v>0.51700000000000002</v>
      </c>
      <c r="AC116" s="1">
        <v>4.1000000000000002E-2</v>
      </c>
    </row>
    <row r="117" spans="1:29" x14ac:dyDescent="0.3">
      <c r="A117" s="1">
        <v>106</v>
      </c>
      <c r="B117" s="10">
        <f t="shared" si="12"/>
        <v>107</v>
      </c>
      <c r="C117" s="1">
        <v>-1.7999999999999999E-2</v>
      </c>
      <c r="D117" s="1">
        <v>0</v>
      </c>
      <c r="E117" s="1">
        <v>-2.4E-2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32">
        <v>-0.32200000000000001</v>
      </c>
      <c r="W117" s="25">
        <v>3.173</v>
      </c>
      <c r="X117" s="1">
        <v>0</v>
      </c>
      <c r="Y117" s="1">
        <v>-13.292999999999999</v>
      </c>
      <c r="Z117" s="1">
        <v>-13.425000000000001</v>
      </c>
      <c r="AA117" s="1">
        <v>-2E-3</v>
      </c>
      <c r="AB117" s="1">
        <v>-7.0000000000000001E-3</v>
      </c>
      <c r="AC117" s="1">
        <v>0.01</v>
      </c>
    </row>
    <row r="118" spans="1:29" x14ac:dyDescent="0.3">
      <c r="A118" s="1">
        <v>107</v>
      </c>
      <c r="B118" s="10">
        <f t="shared" si="12"/>
        <v>108</v>
      </c>
      <c r="C118" s="1">
        <v>5.0000000000000001E-3</v>
      </c>
      <c r="D118" s="1">
        <v>4.0000000000000001E-3</v>
      </c>
      <c r="E118" s="1">
        <v>2E-3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32">
        <v>-0.20899999999999999</v>
      </c>
      <c r="W118" s="25">
        <v>13.396000000000001</v>
      </c>
      <c r="X118" s="16">
        <v>-13.292999999999999</v>
      </c>
      <c r="Y118" s="1">
        <v>0</v>
      </c>
      <c r="Z118" s="1">
        <v>-12.067</v>
      </c>
      <c r="AA118" s="1">
        <v>5.0000000000000001E-3</v>
      </c>
      <c r="AB118" s="1">
        <v>7.0000000000000001E-3</v>
      </c>
      <c r="AC118" s="1">
        <v>0</v>
      </c>
    </row>
    <row r="119" spans="1:29" x14ac:dyDescent="0.3">
      <c r="A119" s="1">
        <v>108</v>
      </c>
      <c r="B119" s="10">
        <f t="shared" si="12"/>
        <v>109</v>
      </c>
      <c r="C119" s="1">
        <v>6.0000000000000001E-3</v>
      </c>
      <c r="D119" s="1">
        <v>0</v>
      </c>
      <c r="E119" s="1">
        <v>3.0000000000000001E-3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32">
        <v>-0.17499999999999999</v>
      </c>
      <c r="W119" s="25">
        <v>4.3010000000000002</v>
      </c>
      <c r="X119" s="16">
        <v>-13.425000000000001</v>
      </c>
      <c r="Y119" s="16">
        <v>-12.067</v>
      </c>
      <c r="Z119" s="1">
        <v>0</v>
      </c>
      <c r="AA119" s="1">
        <v>-5.8999999999999997E-2</v>
      </c>
      <c r="AB119" s="1">
        <v>-0.06</v>
      </c>
      <c r="AC119" s="1">
        <v>6.6000000000000003E-2</v>
      </c>
    </row>
    <row r="120" spans="1:29" x14ac:dyDescent="0.3">
      <c r="A120" s="1">
        <v>113</v>
      </c>
      <c r="B120" s="10">
        <f t="shared" si="12"/>
        <v>114</v>
      </c>
      <c r="C120" s="1">
        <v>-1E-3</v>
      </c>
      <c r="D120" s="1">
        <v>0</v>
      </c>
      <c r="E120" s="1">
        <v>-1E-3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-2.8000000000000001E-2</v>
      </c>
      <c r="W120" s="1">
        <v>0.53900000000000003</v>
      </c>
      <c r="X120" s="1">
        <v>-2E-3</v>
      </c>
      <c r="Y120" s="1">
        <v>5.0000000000000001E-3</v>
      </c>
      <c r="Z120" s="1">
        <v>-5.8999999999999997E-2</v>
      </c>
      <c r="AA120" s="1">
        <v>0</v>
      </c>
      <c r="AB120" s="1">
        <v>-10.282999999999999</v>
      </c>
      <c r="AC120" s="1">
        <v>-10.31</v>
      </c>
    </row>
    <row r="121" spans="1:29" x14ac:dyDescent="0.3">
      <c r="A121" s="1">
        <v>114</v>
      </c>
      <c r="B121" s="10">
        <f t="shared" si="12"/>
        <v>115</v>
      </c>
      <c r="C121" s="1">
        <v>-1E-3</v>
      </c>
      <c r="D121" s="1">
        <v>0</v>
      </c>
      <c r="E121" s="1">
        <v>-1E-3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-5.0000000000000001E-3</v>
      </c>
      <c r="W121" s="1">
        <v>0.51700000000000002</v>
      </c>
      <c r="X121" s="1">
        <v>-7.0000000000000001E-3</v>
      </c>
      <c r="Y121" s="1">
        <v>7.0000000000000001E-3</v>
      </c>
      <c r="Z121" s="1">
        <v>-0.06</v>
      </c>
      <c r="AA121" s="16">
        <v>-10.282999999999999</v>
      </c>
      <c r="AB121" s="1">
        <v>0</v>
      </c>
      <c r="AC121" s="1">
        <v>-10.63</v>
      </c>
    </row>
    <row r="122" spans="1:29" x14ac:dyDescent="0.3">
      <c r="A122" s="1">
        <v>115</v>
      </c>
      <c r="B122" s="10">
        <f t="shared" si="12"/>
        <v>116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-1.0999999999999999E-2</v>
      </c>
      <c r="W122" s="1">
        <v>4.1000000000000002E-2</v>
      </c>
      <c r="X122" s="1">
        <v>0.01</v>
      </c>
      <c r="Y122" s="1">
        <v>0</v>
      </c>
      <c r="Z122" s="1">
        <v>6.6000000000000003E-2</v>
      </c>
      <c r="AA122" s="16">
        <v>-10.31</v>
      </c>
      <c r="AB122" s="16">
        <v>-10.63</v>
      </c>
      <c r="AC122" s="1">
        <v>0</v>
      </c>
    </row>
    <row r="123" spans="1:29" x14ac:dyDescent="0.3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53" t="s">
        <v>91</v>
      </c>
      <c r="B124" s="4">
        <f>MAX(ABS(MIN(C99:E122,F107:M122,N112:R122,S115:U122,V120:Z122)),MAX(C99:E122,F107:M122,N112:R122,S115:U122,V120:Z122))</f>
        <v>0.53900000000000003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K125" s="15" t="s">
        <v>37</v>
      </c>
    </row>
    <row r="127" spans="1:29" x14ac:dyDescent="0.3">
      <c r="A127" s="1" t="s">
        <v>9</v>
      </c>
      <c r="B127" s="10"/>
      <c r="C127" s="1">
        <v>1</v>
      </c>
      <c r="D127" s="1">
        <v>4</v>
      </c>
      <c r="E127" s="1">
        <v>7</v>
      </c>
      <c r="F127" s="1">
        <v>14</v>
      </c>
      <c r="G127" s="1">
        <v>15</v>
      </c>
      <c r="H127" s="1">
        <v>17</v>
      </c>
      <c r="I127" s="1">
        <v>18</v>
      </c>
      <c r="J127" s="1">
        <v>19</v>
      </c>
      <c r="K127" s="1">
        <v>21</v>
      </c>
      <c r="L127" s="1">
        <v>22</v>
      </c>
      <c r="M127" s="1">
        <v>23</v>
      </c>
      <c r="N127" s="1">
        <v>27</v>
      </c>
      <c r="O127" s="1">
        <v>29</v>
      </c>
      <c r="P127" s="1">
        <v>31</v>
      </c>
      <c r="Q127" s="1">
        <v>32</v>
      </c>
      <c r="R127" s="1">
        <v>33</v>
      </c>
      <c r="S127" s="1">
        <v>38</v>
      </c>
      <c r="T127" s="1">
        <v>39</v>
      </c>
      <c r="U127" s="1">
        <v>40</v>
      </c>
      <c r="V127" s="1">
        <v>44</v>
      </c>
      <c r="W127" s="1">
        <v>46</v>
      </c>
      <c r="X127" s="1">
        <v>48</v>
      </c>
      <c r="Y127" s="1">
        <v>49</v>
      </c>
      <c r="Z127" s="1">
        <v>50</v>
      </c>
      <c r="AA127" s="1">
        <v>55</v>
      </c>
      <c r="AB127" s="1">
        <v>56</v>
      </c>
      <c r="AC127" s="1">
        <v>57</v>
      </c>
    </row>
    <row r="128" spans="1:29" x14ac:dyDescent="0.3">
      <c r="A128" s="1"/>
      <c r="B128" s="10" t="s">
        <v>36</v>
      </c>
      <c r="C128" s="1">
        <f>C127+1</f>
        <v>2</v>
      </c>
      <c r="D128" s="1">
        <f>D127+1</f>
        <v>5</v>
      </c>
      <c r="E128" s="1">
        <f t="shared" ref="E128:AC128" si="13">E127+1</f>
        <v>8</v>
      </c>
      <c r="F128" s="1">
        <f t="shared" si="13"/>
        <v>15</v>
      </c>
      <c r="G128" s="1">
        <f t="shared" si="13"/>
        <v>16</v>
      </c>
      <c r="H128" s="1">
        <f t="shared" si="13"/>
        <v>18</v>
      </c>
      <c r="I128" s="1">
        <f t="shared" si="13"/>
        <v>19</v>
      </c>
      <c r="J128" s="1">
        <f t="shared" si="13"/>
        <v>20</v>
      </c>
      <c r="K128" s="1">
        <f t="shared" si="13"/>
        <v>22</v>
      </c>
      <c r="L128" s="1">
        <f t="shared" si="13"/>
        <v>23</v>
      </c>
      <c r="M128" s="1">
        <f t="shared" si="13"/>
        <v>24</v>
      </c>
      <c r="N128" s="1">
        <f t="shared" si="13"/>
        <v>28</v>
      </c>
      <c r="O128" s="1">
        <f t="shared" si="13"/>
        <v>30</v>
      </c>
      <c r="P128" s="1">
        <f t="shared" si="13"/>
        <v>32</v>
      </c>
      <c r="Q128" s="1">
        <f t="shared" si="13"/>
        <v>33</v>
      </c>
      <c r="R128" s="1">
        <f t="shared" si="13"/>
        <v>34</v>
      </c>
      <c r="S128" s="1">
        <f t="shared" si="13"/>
        <v>39</v>
      </c>
      <c r="T128" s="1">
        <f t="shared" si="13"/>
        <v>40</v>
      </c>
      <c r="U128" s="1">
        <f t="shared" si="13"/>
        <v>41</v>
      </c>
      <c r="V128" s="1">
        <f t="shared" si="13"/>
        <v>45</v>
      </c>
      <c r="W128" s="1">
        <f t="shared" si="13"/>
        <v>47</v>
      </c>
      <c r="X128" s="1">
        <f t="shared" si="13"/>
        <v>49</v>
      </c>
      <c r="Y128" s="1">
        <f t="shared" si="13"/>
        <v>50</v>
      </c>
      <c r="Z128" s="1">
        <f t="shared" si="13"/>
        <v>51</v>
      </c>
      <c r="AA128" s="1">
        <f t="shared" si="13"/>
        <v>56</v>
      </c>
      <c r="AB128" s="1">
        <f t="shared" si="13"/>
        <v>57</v>
      </c>
      <c r="AC128" s="1">
        <f t="shared" si="13"/>
        <v>58</v>
      </c>
    </row>
    <row r="129" spans="1:29" x14ac:dyDescent="0.3">
      <c r="A129" s="1">
        <v>59</v>
      </c>
      <c r="B129" s="10">
        <f t="shared" ref="B129:B155" si="14">A129+1</f>
        <v>60</v>
      </c>
      <c r="C129" s="1">
        <v>1E-3</v>
      </c>
      <c r="D129" s="1">
        <v>-8.0000000000000002E-3</v>
      </c>
      <c r="E129" s="1">
        <v>6.0000000000000001E-3</v>
      </c>
      <c r="F129" s="1">
        <v>-4.0000000000000001E-3</v>
      </c>
      <c r="G129" s="1">
        <v>2E-3</v>
      </c>
      <c r="H129" s="1">
        <v>1E-3</v>
      </c>
      <c r="I129" s="1">
        <v>1E-3</v>
      </c>
      <c r="J129" s="1">
        <v>3.0000000000000001E-3</v>
      </c>
      <c r="K129" s="1">
        <v>8.0000000000000002E-3</v>
      </c>
      <c r="L129" s="1">
        <v>-0.129</v>
      </c>
      <c r="M129" s="1">
        <v>-2.8000000000000001E-2</v>
      </c>
      <c r="N129" s="1">
        <v>0</v>
      </c>
      <c r="O129" s="1">
        <v>0</v>
      </c>
      <c r="P129" s="1">
        <v>0</v>
      </c>
      <c r="Q129" s="1">
        <v>0</v>
      </c>
      <c r="R129" s="1">
        <v>-1E-3</v>
      </c>
      <c r="S129" s="1">
        <v>0</v>
      </c>
      <c r="T129" s="1">
        <v>0</v>
      </c>
      <c r="U129" s="1">
        <v>0</v>
      </c>
      <c r="V129" s="1">
        <v>3.0000000000000001E-3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</row>
    <row r="130" spans="1:29" x14ac:dyDescent="0.3">
      <c r="A130" s="1">
        <v>62</v>
      </c>
      <c r="B130" s="10">
        <f t="shared" si="14"/>
        <v>63</v>
      </c>
      <c r="C130" s="1">
        <v>5.0000000000000001E-3</v>
      </c>
      <c r="D130" s="1">
        <v>-1.2E-2</v>
      </c>
      <c r="E130" s="1">
        <v>1E-3</v>
      </c>
      <c r="F130" s="1">
        <v>-1E-3</v>
      </c>
      <c r="G130" s="1">
        <v>0</v>
      </c>
      <c r="H130" s="1">
        <v>0</v>
      </c>
      <c r="I130" s="1">
        <v>0</v>
      </c>
      <c r="J130" s="1">
        <v>0</v>
      </c>
      <c r="K130" s="1">
        <v>-1E-3</v>
      </c>
      <c r="L130" s="1">
        <v>-2E-3</v>
      </c>
      <c r="M130" s="1">
        <v>0</v>
      </c>
      <c r="N130" s="1">
        <v>1.7999999999999999E-2</v>
      </c>
      <c r="O130" s="1">
        <v>5.0000000000000001E-3</v>
      </c>
      <c r="P130" s="1">
        <v>-0.108</v>
      </c>
      <c r="Q130" s="1">
        <v>-2.3E-2</v>
      </c>
      <c r="R130" s="1">
        <v>-1.2E-2</v>
      </c>
      <c r="S130" s="1">
        <v>0</v>
      </c>
      <c r="T130" s="1">
        <v>0</v>
      </c>
      <c r="U130" s="1">
        <v>0</v>
      </c>
      <c r="V130" s="1">
        <v>6.0000000000000001E-3</v>
      </c>
      <c r="W130" s="1">
        <v>-1E-3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</row>
    <row r="131" spans="1:29" x14ac:dyDescent="0.3">
      <c r="A131" s="1">
        <v>65</v>
      </c>
      <c r="B131" s="10">
        <f t="shared" si="14"/>
        <v>66</v>
      </c>
      <c r="C131" s="1">
        <v>-1.0999999999999999E-2</v>
      </c>
      <c r="D131" s="1">
        <v>-1.2E-2</v>
      </c>
      <c r="E131" s="1">
        <v>-1.6E-2</v>
      </c>
      <c r="F131" s="1">
        <v>-1E-3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1E-3</v>
      </c>
      <c r="O131" s="1">
        <v>0</v>
      </c>
      <c r="P131" s="1">
        <v>0</v>
      </c>
      <c r="Q131" s="1">
        <v>0</v>
      </c>
      <c r="R131" s="1">
        <v>1E-3</v>
      </c>
      <c r="S131" s="1">
        <v>0</v>
      </c>
      <c r="T131" s="1">
        <v>0</v>
      </c>
      <c r="U131" s="1">
        <v>0</v>
      </c>
      <c r="V131" s="1">
        <v>-0.04</v>
      </c>
      <c r="W131" s="1">
        <v>1E-3</v>
      </c>
      <c r="X131" s="1">
        <v>0</v>
      </c>
      <c r="Y131" s="1">
        <v>1E-3</v>
      </c>
      <c r="Z131" s="1">
        <v>1E-3</v>
      </c>
      <c r="AA131" s="1">
        <v>0</v>
      </c>
      <c r="AB131" s="1">
        <v>0</v>
      </c>
      <c r="AC131" s="1">
        <v>0</v>
      </c>
    </row>
    <row r="132" spans="1:29" x14ac:dyDescent="0.3">
      <c r="A132" s="1">
        <v>72</v>
      </c>
      <c r="B132" s="10">
        <f t="shared" si="14"/>
        <v>73</v>
      </c>
      <c r="C132" s="1">
        <v>3.0000000000000001E-3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-2E-3</v>
      </c>
      <c r="O132" s="1">
        <v>0</v>
      </c>
      <c r="P132" s="1">
        <v>-2E-3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1E-3</v>
      </c>
      <c r="W132" s="1">
        <v>3.0000000000000001E-3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</row>
    <row r="133" spans="1:29" x14ac:dyDescent="0.3">
      <c r="A133" s="1">
        <v>73</v>
      </c>
      <c r="B133" s="10">
        <f t="shared" si="14"/>
        <v>74</v>
      </c>
      <c r="C133" s="1">
        <v>-4.0000000000000001E-3</v>
      </c>
      <c r="D133" s="1">
        <v>-1E-3</v>
      </c>
      <c r="E133" s="1">
        <v>-1E-3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-2E-3</v>
      </c>
      <c r="P133" s="1">
        <v>-3.0000000000000001E-3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3.0000000000000001E-3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</row>
    <row r="134" spans="1:29" x14ac:dyDescent="0.3">
      <c r="A134" s="1">
        <v>75</v>
      </c>
      <c r="B134" s="10">
        <f t="shared" si="14"/>
        <v>76</v>
      </c>
      <c r="C134" s="1">
        <v>-0.10199999999999999</v>
      </c>
      <c r="D134" s="1">
        <v>-1E-3</v>
      </c>
      <c r="E134" s="1">
        <v>-2E-3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-2E-3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-0.01</v>
      </c>
      <c r="W134" s="1">
        <v>-3.0000000000000001E-3</v>
      </c>
      <c r="X134" s="1">
        <v>-1E-3</v>
      </c>
      <c r="Y134" s="1">
        <v>0</v>
      </c>
      <c r="Z134" s="1">
        <v>-3.0000000000000001E-3</v>
      </c>
      <c r="AA134" s="1">
        <v>0</v>
      </c>
      <c r="AB134" s="1">
        <v>0</v>
      </c>
      <c r="AC134" s="1">
        <v>0</v>
      </c>
    </row>
    <row r="135" spans="1:29" x14ac:dyDescent="0.3">
      <c r="A135" s="1">
        <v>76</v>
      </c>
      <c r="B135" s="10">
        <f t="shared" si="14"/>
        <v>77</v>
      </c>
      <c r="C135" s="1">
        <v>4.0000000000000001E-3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-4.4999999999999998E-2</v>
      </c>
      <c r="W135" s="1">
        <v>-5.5E-2</v>
      </c>
      <c r="X135" s="1">
        <v>0</v>
      </c>
      <c r="Y135" s="1">
        <v>-5.0000000000000001E-3</v>
      </c>
      <c r="Z135" s="1">
        <v>-0.03</v>
      </c>
      <c r="AA135" s="1">
        <v>0</v>
      </c>
      <c r="AB135" s="1">
        <v>0</v>
      </c>
      <c r="AC135" s="1">
        <v>0</v>
      </c>
    </row>
    <row r="136" spans="1:29" x14ac:dyDescent="0.3">
      <c r="A136" s="1">
        <v>77</v>
      </c>
      <c r="B136" s="10">
        <f t="shared" si="14"/>
        <v>78</v>
      </c>
      <c r="C136" s="1">
        <v>-1.2999999999999999E-2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-1.0999999999999999E-2</v>
      </c>
      <c r="X136" s="1">
        <v>1E-3</v>
      </c>
      <c r="Y136" s="1">
        <v>-1E-3</v>
      </c>
      <c r="Z136" s="1">
        <v>-3.0000000000000001E-3</v>
      </c>
      <c r="AA136" s="1">
        <v>0</v>
      </c>
      <c r="AB136" s="1">
        <v>0</v>
      </c>
      <c r="AC136" s="1">
        <v>0</v>
      </c>
    </row>
    <row r="137" spans="1:29" x14ac:dyDescent="0.3">
      <c r="A137" s="1">
        <v>79</v>
      </c>
      <c r="B137" s="10">
        <f t="shared" si="14"/>
        <v>80</v>
      </c>
      <c r="C137" s="1">
        <v>4.0000000000000001E-3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1.4E-2</v>
      </c>
      <c r="W137" s="1">
        <v>-4.0000000000000001E-3</v>
      </c>
      <c r="X137" s="1">
        <v>0</v>
      </c>
      <c r="Y137" s="1">
        <v>1E-3</v>
      </c>
      <c r="Z137" s="1">
        <v>0</v>
      </c>
      <c r="AA137" s="1">
        <v>0</v>
      </c>
      <c r="AB137" s="1">
        <v>0</v>
      </c>
      <c r="AC137" s="1">
        <v>0</v>
      </c>
    </row>
    <row r="138" spans="1:29" x14ac:dyDescent="0.3">
      <c r="A138" s="1">
        <v>80</v>
      </c>
      <c r="B138" s="10">
        <f t="shared" si="14"/>
        <v>81</v>
      </c>
      <c r="C138" s="1">
        <v>1E-3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1E-3</v>
      </c>
      <c r="W138" s="1">
        <v>-2.5999999999999999E-2</v>
      </c>
      <c r="X138" s="1">
        <v>0</v>
      </c>
      <c r="Y138" s="1">
        <v>2E-3</v>
      </c>
      <c r="Z138" s="1">
        <v>0</v>
      </c>
      <c r="AA138" s="1">
        <v>0</v>
      </c>
      <c r="AB138" s="1">
        <v>0</v>
      </c>
      <c r="AC138" s="1">
        <v>0</v>
      </c>
    </row>
    <row r="139" spans="1:29" x14ac:dyDescent="0.3">
      <c r="A139" s="1">
        <v>81</v>
      </c>
      <c r="B139" s="10">
        <f t="shared" si="14"/>
        <v>82</v>
      </c>
      <c r="C139" s="1">
        <v>1E-3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-4.0000000000000001E-3</v>
      </c>
      <c r="W139" s="1">
        <v>-3.0000000000000001E-3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</row>
    <row r="140" spans="1:29" x14ac:dyDescent="0.3">
      <c r="A140" s="1">
        <v>85</v>
      </c>
      <c r="B140" s="10">
        <f t="shared" si="14"/>
        <v>86</v>
      </c>
      <c r="C140" s="1">
        <v>1E-3</v>
      </c>
      <c r="D140" s="1">
        <v>-3.2000000000000001E-2</v>
      </c>
      <c r="E140" s="1">
        <v>3.0000000000000001E-3</v>
      </c>
      <c r="F140" s="1">
        <v>6.0000000000000001E-3</v>
      </c>
      <c r="G140" s="1">
        <v>1E-3</v>
      </c>
      <c r="H140" s="1">
        <v>-1E-3</v>
      </c>
      <c r="I140" s="1">
        <v>-1E-3</v>
      </c>
      <c r="J140" s="1">
        <v>4.0000000000000001E-3</v>
      </c>
      <c r="K140" s="1">
        <v>-3.5000000000000003E-2</v>
      </c>
      <c r="L140" s="1">
        <v>-1E-3</v>
      </c>
      <c r="M140" s="1">
        <v>2E-3</v>
      </c>
      <c r="N140" s="1">
        <v>1E-3</v>
      </c>
      <c r="O140" s="1">
        <v>1E-3</v>
      </c>
      <c r="P140" s="1">
        <v>1E-3</v>
      </c>
      <c r="Q140" s="1">
        <v>1E-3</v>
      </c>
      <c r="R140" s="1">
        <v>3.0000000000000001E-3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</row>
    <row r="141" spans="1:29" x14ac:dyDescent="0.3">
      <c r="A141" s="1">
        <v>87</v>
      </c>
      <c r="B141" s="10">
        <f t="shared" si="14"/>
        <v>88</v>
      </c>
      <c r="C141" s="1">
        <v>0</v>
      </c>
      <c r="D141" s="1">
        <v>-4.0000000000000001E-3</v>
      </c>
      <c r="E141" s="1">
        <v>0</v>
      </c>
      <c r="F141" s="1">
        <v>-1E-3</v>
      </c>
      <c r="G141" s="1">
        <v>-2E-3</v>
      </c>
      <c r="H141" s="1">
        <v>-2E-3</v>
      </c>
      <c r="I141" s="1">
        <v>-2E-3</v>
      </c>
      <c r="J141" s="1">
        <v>0.01</v>
      </c>
      <c r="K141" s="1">
        <v>-7.0000000000000001E-3</v>
      </c>
      <c r="L141" s="1">
        <v>-1E-3</v>
      </c>
      <c r="M141" s="1">
        <v>-3.0000000000000001E-3</v>
      </c>
      <c r="N141" s="1">
        <v>8.0000000000000002E-3</v>
      </c>
      <c r="O141" s="1">
        <v>1E-3</v>
      </c>
      <c r="P141" s="1">
        <v>-3.0000000000000001E-3</v>
      </c>
      <c r="Q141" s="1">
        <v>0</v>
      </c>
      <c r="R141" s="1">
        <v>-7.0000000000000001E-3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</row>
    <row r="142" spans="1:29" x14ac:dyDescent="0.3">
      <c r="A142" s="1">
        <v>89</v>
      </c>
      <c r="B142" s="10">
        <f t="shared" si="14"/>
        <v>90</v>
      </c>
      <c r="C142" s="1">
        <v>0</v>
      </c>
      <c r="D142" s="1">
        <v>0</v>
      </c>
      <c r="E142" s="1">
        <v>0</v>
      </c>
      <c r="F142" s="1">
        <v>-1E-3</v>
      </c>
      <c r="G142" s="1">
        <v>-1E-3</v>
      </c>
      <c r="H142" s="1">
        <v>-2E-3</v>
      </c>
      <c r="I142" s="1">
        <v>-2E-3</v>
      </c>
      <c r="J142" s="1">
        <v>7.0000000000000001E-3</v>
      </c>
      <c r="K142" s="1">
        <v>-2.1999999999999999E-2</v>
      </c>
      <c r="L142" s="1">
        <v>-1.2E-2</v>
      </c>
      <c r="M142" s="1">
        <v>0.01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</row>
    <row r="143" spans="1:29" x14ac:dyDescent="0.3">
      <c r="A143" s="1">
        <v>90</v>
      </c>
      <c r="B143" s="10">
        <f t="shared" si="14"/>
        <v>91</v>
      </c>
      <c r="C143" s="1">
        <v>0</v>
      </c>
      <c r="D143" s="1">
        <v>-1E-3</v>
      </c>
      <c r="E143" s="1">
        <v>0</v>
      </c>
      <c r="F143" s="1">
        <v>-2E-3</v>
      </c>
      <c r="G143" s="1">
        <v>0</v>
      </c>
      <c r="H143" s="1">
        <v>-1.4999999999999999E-2</v>
      </c>
      <c r="I143" s="1">
        <v>-1.4999999999999999E-2</v>
      </c>
      <c r="J143" s="1">
        <v>-1.0999999999999999E-2</v>
      </c>
      <c r="K143" s="1">
        <v>2.8000000000000001E-2</v>
      </c>
      <c r="L143" s="1">
        <v>1E-3</v>
      </c>
      <c r="M143" s="1">
        <v>4.0000000000000001E-3</v>
      </c>
      <c r="N143" s="1">
        <v>0</v>
      </c>
      <c r="O143" s="1">
        <v>1E-3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</row>
    <row r="144" spans="1:29" x14ac:dyDescent="0.3">
      <c r="A144" s="1">
        <v>91</v>
      </c>
      <c r="B144" s="10">
        <f t="shared" si="14"/>
        <v>92</v>
      </c>
      <c r="C144" s="1">
        <v>0</v>
      </c>
      <c r="D144" s="1">
        <v>-2E-3</v>
      </c>
      <c r="E144" s="1">
        <v>0</v>
      </c>
      <c r="F144" s="1">
        <v>-2E-3</v>
      </c>
      <c r="G144" s="1">
        <v>-2E-3</v>
      </c>
      <c r="H144" s="1">
        <v>-5.0000000000000001E-3</v>
      </c>
      <c r="I144" s="1">
        <v>-5.0000000000000001E-3</v>
      </c>
      <c r="J144" s="1">
        <v>-8.9999999999999993E-3</v>
      </c>
      <c r="K144" s="1">
        <v>-0.17499999999999999</v>
      </c>
      <c r="L144" s="1">
        <v>-2.8000000000000001E-2</v>
      </c>
      <c r="M144" s="1">
        <v>-1.0999999999999999E-2</v>
      </c>
      <c r="N144" s="1">
        <v>-4.0000000000000001E-3</v>
      </c>
      <c r="O144" s="1">
        <v>0</v>
      </c>
      <c r="P144" s="1">
        <v>0</v>
      </c>
      <c r="Q144" s="1">
        <v>0</v>
      </c>
      <c r="R144" s="1">
        <v>1E-3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</row>
    <row r="145" spans="1:29" x14ac:dyDescent="0.3">
      <c r="A145" s="1">
        <v>96</v>
      </c>
      <c r="B145" s="10">
        <f t="shared" si="14"/>
        <v>97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1E-3</v>
      </c>
      <c r="O145" s="1">
        <v>1E-3</v>
      </c>
      <c r="P145" s="1">
        <v>6.0000000000000001E-3</v>
      </c>
      <c r="Q145" s="1">
        <v>-1E-3</v>
      </c>
      <c r="R145" s="1">
        <v>-6.0000000000000001E-3</v>
      </c>
      <c r="S145" s="1">
        <v>1E-3</v>
      </c>
      <c r="T145" s="1">
        <v>-1E-3</v>
      </c>
      <c r="U145" s="1">
        <v>-3.0000000000000001E-3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</row>
    <row r="146" spans="1:29" x14ac:dyDescent="0.3">
      <c r="A146" s="1">
        <v>97</v>
      </c>
      <c r="B146" s="10">
        <f t="shared" si="14"/>
        <v>98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-1E-3</v>
      </c>
      <c r="O146" s="1">
        <v>-7.0000000000000001E-3</v>
      </c>
      <c r="P146" s="1">
        <v>-5.0000000000000001E-3</v>
      </c>
      <c r="Q146" s="1">
        <v>-4.0000000000000001E-3</v>
      </c>
      <c r="R146" s="1">
        <v>-2.1000000000000001E-2</v>
      </c>
      <c r="S146" s="1">
        <v>-4.0000000000000001E-3</v>
      </c>
      <c r="T146" s="1">
        <v>-6.0000000000000001E-3</v>
      </c>
      <c r="U146" s="1">
        <v>-3.5999999999999997E-2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</row>
    <row r="147" spans="1:29" x14ac:dyDescent="0.3">
      <c r="A147" s="1">
        <v>98</v>
      </c>
      <c r="B147" s="10">
        <f t="shared" si="14"/>
        <v>99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-3.0000000000000001E-3</v>
      </c>
      <c r="O147" s="1">
        <v>-1.2E-2</v>
      </c>
      <c r="P147" s="1">
        <v>-2.1000000000000001E-2</v>
      </c>
      <c r="Q147" s="1">
        <v>-7.0000000000000001E-3</v>
      </c>
      <c r="R147" s="1">
        <v>-0.124</v>
      </c>
      <c r="S147" s="1">
        <v>-1E-3</v>
      </c>
      <c r="T147" s="1">
        <v>-2E-3</v>
      </c>
      <c r="U147" s="1">
        <v>-4.0000000000000001E-3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</row>
    <row r="148" spans="1:29" x14ac:dyDescent="0.3">
      <c r="A148" s="1">
        <v>102</v>
      </c>
      <c r="B148" s="10">
        <f t="shared" si="14"/>
        <v>103</v>
      </c>
      <c r="C148" s="1">
        <v>-2E-3</v>
      </c>
      <c r="D148" s="1">
        <v>-2E-3</v>
      </c>
      <c r="E148" s="1">
        <v>-6.0000000000000001E-3</v>
      </c>
      <c r="F148" s="1">
        <v>0</v>
      </c>
      <c r="G148" s="1">
        <v>-3.0000000000000001E-3</v>
      </c>
      <c r="H148" s="1">
        <v>0</v>
      </c>
      <c r="I148" s="1">
        <v>0</v>
      </c>
      <c r="J148" s="1">
        <v>0</v>
      </c>
      <c r="K148" s="1">
        <v>-1E-3</v>
      </c>
      <c r="L148" s="1">
        <v>-0.01</v>
      </c>
      <c r="M148" s="1">
        <v>-3.0000000000000001E-3</v>
      </c>
      <c r="N148" s="1">
        <v>1E-3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1E-3</v>
      </c>
      <c r="W148" s="1">
        <v>-0.02</v>
      </c>
      <c r="X148" s="1">
        <v>0</v>
      </c>
      <c r="Y148" s="1">
        <v>-1E-3</v>
      </c>
      <c r="Z148" s="1">
        <v>3.0000000000000001E-3</v>
      </c>
      <c r="AA148" s="1">
        <v>-3.0000000000000001E-3</v>
      </c>
      <c r="AB148" s="1">
        <v>1E-3</v>
      </c>
      <c r="AC148" s="1">
        <v>-2E-3</v>
      </c>
    </row>
    <row r="149" spans="1:29" x14ac:dyDescent="0.3">
      <c r="A149" s="1">
        <v>104</v>
      </c>
      <c r="B149" s="10">
        <f t="shared" si="14"/>
        <v>105</v>
      </c>
      <c r="C149" s="1">
        <v>1E-3</v>
      </c>
      <c r="D149" s="1">
        <v>1E-3</v>
      </c>
      <c r="E149" s="1">
        <v>3.0000000000000001E-3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6.0000000000000001E-3</v>
      </c>
      <c r="X149" s="1">
        <v>0</v>
      </c>
      <c r="Y149" s="1">
        <v>0</v>
      </c>
      <c r="Z149" s="1">
        <v>-4.0000000000000001E-3</v>
      </c>
      <c r="AA149" s="1">
        <v>-2E-3</v>
      </c>
      <c r="AB149" s="1">
        <v>-2.4E-2</v>
      </c>
      <c r="AC149" s="1">
        <v>-6.5000000000000002E-2</v>
      </c>
    </row>
    <row r="150" spans="1:29" x14ac:dyDescent="0.3">
      <c r="A150" s="1">
        <v>106</v>
      </c>
      <c r="B150" s="10">
        <f t="shared" si="14"/>
        <v>107</v>
      </c>
      <c r="C150" s="1">
        <v>1E-3</v>
      </c>
      <c r="D150" s="1">
        <v>1E-3</v>
      </c>
      <c r="E150" s="1">
        <v>-6.8000000000000005E-2</v>
      </c>
      <c r="F150" s="1">
        <v>-7.0000000000000001E-3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1E-3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-1E-3</v>
      </c>
    </row>
    <row r="151" spans="1:29" x14ac:dyDescent="0.3">
      <c r="A151" s="1">
        <v>107</v>
      </c>
      <c r="B151" s="10">
        <f t="shared" si="14"/>
        <v>108</v>
      </c>
      <c r="C151" s="1">
        <v>1E-3</v>
      </c>
      <c r="D151" s="1">
        <v>-1E-3</v>
      </c>
      <c r="E151" s="1">
        <v>-5.1999999999999998E-2</v>
      </c>
      <c r="F151" s="1">
        <v>-6.9000000000000006E-2</v>
      </c>
      <c r="G151" s="1">
        <v>-4.0000000000000001E-3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-1E-3</v>
      </c>
      <c r="W151" s="1">
        <v>-1E-3</v>
      </c>
      <c r="X151" s="1">
        <v>0</v>
      </c>
      <c r="Y151" s="1">
        <v>0</v>
      </c>
      <c r="Z151" s="1">
        <v>0</v>
      </c>
      <c r="AA151" s="1">
        <v>4.0000000000000001E-3</v>
      </c>
      <c r="AB151" s="1">
        <v>0</v>
      </c>
      <c r="AC151" s="1">
        <v>-2E-3</v>
      </c>
    </row>
    <row r="152" spans="1:29" x14ac:dyDescent="0.3">
      <c r="A152" s="1">
        <v>108</v>
      </c>
      <c r="B152" s="10">
        <f t="shared" si="14"/>
        <v>109</v>
      </c>
      <c r="C152" s="1">
        <v>-1E-3</v>
      </c>
      <c r="D152" s="1">
        <v>1E-3</v>
      </c>
      <c r="E152" s="1">
        <v>-0.17799999999999999</v>
      </c>
      <c r="F152" s="1">
        <v>-0.01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-1E-3</v>
      </c>
      <c r="X152" s="1">
        <v>0</v>
      </c>
      <c r="Y152" s="1">
        <v>0</v>
      </c>
      <c r="Z152" s="1">
        <v>0</v>
      </c>
      <c r="AA152" s="1">
        <v>-3.0000000000000001E-3</v>
      </c>
      <c r="AB152" s="1">
        <v>-2E-3</v>
      </c>
      <c r="AC152" s="1">
        <v>-1.4E-2</v>
      </c>
    </row>
    <row r="153" spans="1:29" x14ac:dyDescent="0.3">
      <c r="A153" s="1">
        <v>113</v>
      </c>
      <c r="B153" s="10">
        <f t="shared" si="14"/>
        <v>114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</row>
    <row r="154" spans="1:29" x14ac:dyDescent="0.3">
      <c r="A154" s="1">
        <v>114</v>
      </c>
      <c r="B154" s="10">
        <f t="shared" si="14"/>
        <v>115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</row>
    <row r="155" spans="1:29" x14ac:dyDescent="0.3">
      <c r="A155" s="1">
        <v>115</v>
      </c>
      <c r="B155" s="10">
        <f t="shared" si="14"/>
        <v>116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</row>
    <row r="156" spans="1:29" x14ac:dyDescent="0.3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H157" s="1"/>
      <c r="I157" s="53" t="s">
        <v>91</v>
      </c>
      <c r="J157" s="4">
        <f>MAX(ABS(MIN(C129:AC155)),MAX(C129:AC155))</f>
        <v>0.17799999999999999</v>
      </c>
      <c r="K157" s="1"/>
      <c r="L157" s="1"/>
      <c r="M157" s="1"/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3" t="s">
        <v>11</v>
      </c>
      <c r="C158" s="1"/>
      <c r="D158" s="1"/>
      <c r="E158" s="1"/>
      <c r="F158" s="1"/>
      <c r="K158" s="15"/>
    </row>
    <row r="159" spans="1:29" x14ac:dyDescent="0.3">
      <c r="A159" s="22" t="s">
        <v>12</v>
      </c>
      <c r="B159" s="5" t="s">
        <v>13</v>
      </c>
      <c r="C159" s="16" t="s">
        <v>14</v>
      </c>
      <c r="D159" s="16" t="s">
        <v>15</v>
      </c>
      <c r="E159" s="16" t="s">
        <v>16</v>
      </c>
      <c r="F159" s="19"/>
    </row>
    <row r="160" spans="1:29" x14ac:dyDescent="0.3">
      <c r="A160" s="22">
        <f>AVERAGE(F67,F100)</f>
        <v>-8.9745000000000008</v>
      </c>
      <c r="B160" s="5">
        <f>AVERAGE(H69,H70,I70,H102,H103,I103)</f>
        <v>-12.911499999999998</v>
      </c>
      <c r="C160" s="16">
        <f>AVERAGE(K72,K73,L73,K105,K106,L106)</f>
        <v>-12.904833333333336</v>
      </c>
      <c r="D160" s="16">
        <f>AVERAGE(P77,P78,Q78,X85,X86,Y86,P110,P111,Q111,X118,X119,Y119)</f>
        <v>-12.978833333333334</v>
      </c>
      <c r="E160" s="16">
        <f>AVERAGE(S80,S81,T81,AA88,AA89,AB89,S113,S114,T114,AA121,AA122,AB122)</f>
        <v>-10.542333333333334</v>
      </c>
      <c r="F160" s="1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3" t="s">
        <v>17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26" t="s">
        <v>18</v>
      </c>
      <c r="B163" s="25" t="s">
        <v>19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26">
        <f>AVERAGE(N75,V83,N108,V116)</f>
        <v>7.3297499999999998</v>
      </c>
      <c r="B164" s="25">
        <f>AVERAGE(W117:W119,O109:O111,W84:W86,O76:O78)</f>
        <v>7.0324166666666672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1" t="s">
        <v>20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29" t="s">
        <v>21</v>
      </c>
      <c r="B167" s="31" t="s">
        <v>22</v>
      </c>
      <c r="C167" s="33" t="s">
        <v>23</v>
      </c>
      <c r="D167" s="33" t="s">
        <v>24</v>
      </c>
      <c r="E167" s="33" t="s">
        <v>25</v>
      </c>
      <c r="F167" s="32" t="s">
        <v>38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29">
        <f>AVERAGE(C64,C65,C97:C98)</f>
        <v>0.89449999999999996</v>
      </c>
      <c r="B168" s="31">
        <f>AVERAGE(D65,D98)</f>
        <v>0.68500000000000005</v>
      </c>
      <c r="C168" s="33">
        <f>AVERAGE(F68:F70,F101:F103,G71:G73,G104:G106)</f>
        <v>0.127</v>
      </c>
      <c r="D168" s="33">
        <f>AVERAGE(F71:F73,G68:G70,F104:F106,G101:G103)</f>
        <v>-8.7333333333333332E-2</v>
      </c>
      <c r="E168" s="33">
        <f>AVERAGE(H71:J73,H104:J106)</f>
        <v>0.2441666666666667</v>
      </c>
      <c r="F168" s="35">
        <f>AVERAGE(N76:N78,V84:V86,N109:N111,V117:V119)</f>
        <v>-0.20074999999999998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B2C3E-577B-49EB-A2FB-AF83C24B8DF3}">
  <dimension ref="A1:AC168"/>
  <sheetViews>
    <sheetView topLeftCell="A61" workbookViewId="0">
      <selection activeCell="F10" sqref="F10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9">
        <v>1</v>
      </c>
      <c r="B3" s="9">
        <f>A3+1</f>
        <v>2</v>
      </c>
      <c r="C3" s="4">
        <v>22.434000000000001</v>
      </c>
      <c r="D3" s="4">
        <f>AVERAGE(C3,C31)</f>
        <v>22.448500000000003</v>
      </c>
      <c r="E3" s="4">
        <f>AVERAGE(C3,C31)</f>
        <v>22.448500000000003</v>
      </c>
      <c r="F3" s="4">
        <f>31.732-D3</f>
        <v>9.2834999999999965</v>
      </c>
      <c r="G3" s="4">
        <f>31.732-E3</f>
        <v>9.2834999999999965</v>
      </c>
      <c r="H3" s="40">
        <v>8.2200000000000006</v>
      </c>
      <c r="I3" s="39">
        <v>8.2899999999999991</v>
      </c>
      <c r="J3" s="7">
        <f t="shared" ref="J3:J16" si="0">D3*(-0.9447)+29.675</f>
        <v>8.4679020499999993</v>
      </c>
      <c r="K3" s="7">
        <f t="shared" ref="K3:K16" si="1">E3*(-0.9617)+30.14</f>
        <v>8.5512775499999982</v>
      </c>
      <c r="L3" s="8"/>
      <c r="M3" s="8"/>
      <c r="N3" s="9">
        <v>0</v>
      </c>
      <c r="O3" s="9">
        <f>N3+1</f>
        <v>1</v>
      </c>
      <c r="P3" s="4">
        <v>42.814</v>
      </c>
      <c r="Q3" s="4">
        <f>AVERAGE(P3,P25)</f>
        <v>42.504000000000005</v>
      </c>
      <c r="R3" s="4">
        <f>190.298-Q3</f>
        <v>147.79399999999998</v>
      </c>
      <c r="S3" s="40">
        <v>129.679</v>
      </c>
      <c r="T3" s="6">
        <f t="shared" ref="T3:T17" si="2">Q3*(-0.9302)+170.56</f>
        <v>131.0227792</v>
      </c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">
      <c r="A4" s="9">
        <v>4</v>
      </c>
      <c r="B4" s="9">
        <f t="shared" ref="B4:B57" si="3">A4+1</f>
        <v>5</v>
      </c>
      <c r="C4" s="4">
        <v>23.25</v>
      </c>
      <c r="D4" s="4">
        <f>AVERAGE(C4:C5,C32,C33)</f>
        <v>22.990500000000001</v>
      </c>
      <c r="E4" s="4">
        <f>AVERAGE(C4:C5,C32,C33)</f>
        <v>22.990500000000001</v>
      </c>
      <c r="F4" s="4">
        <f>31.732-D4</f>
        <v>8.7414999999999985</v>
      </c>
      <c r="G4" s="4">
        <f t="shared" ref="G4:G19" si="4">31.732-E4</f>
        <v>8.7414999999999985</v>
      </c>
      <c r="H4" s="40">
        <v>8.19</v>
      </c>
      <c r="I4" s="39">
        <v>8.2899999999999991</v>
      </c>
      <c r="J4" s="7">
        <f t="shared" si="0"/>
        <v>7.9558746500000019</v>
      </c>
      <c r="K4" s="7">
        <f t="shared" si="1"/>
        <v>8.0300361500000008</v>
      </c>
      <c r="L4" s="8"/>
      <c r="M4" s="8"/>
      <c r="N4" s="9">
        <v>2</v>
      </c>
      <c r="O4" s="9">
        <f t="shared" ref="O4:O45" si="5">N4+1</f>
        <v>3</v>
      </c>
      <c r="P4" s="4">
        <v>42.624000000000002</v>
      </c>
      <c r="Q4" s="4">
        <f>AVERAGE(P4,P8,P26,P30)</f>
        <v>40.370999999999995</v>
      </c>
      <c r="R4" s="4">
        <f t="shared" ref="R4:R18" si="6">190.298-Q4</f>
        <v>149.92700000000002</v>
      </c>
      <c r="S4" s="40">
        <v>134.90299999999999</v>
      </c>
      <c r="T4" s="6">
        <f t="shared" si="2"/>
        <v>133.0068958</v>
      </c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9">
        <v>7</v>
      </c>
      <c r="B5" s="9">
        <f t="shared" si="3"/>
        <v>8</v>
      </c>
      <c r="C5" s="4">
        <v>22.6</v>
      </c>
      <c r="D5" s="4"/>
      <c r="E5" s="4"/>
      <c r="F5" s="4"/>
      <c r="G5" s="4"/>
      <c r="H5" s="40"/>
      <c r="I5" s="39"/>
      <c r="J5" s="7"/>
      <c r="K5" s="7"/>
      <c r="L5" s="8"/>
      <c r="M5" s="8"/>
      <c r="N5" s="9">
        <v>3</v>
      </c>
      <c r="O5" s="9">
        <f t="shared" si="5"/>
        <v>4</v>
      </c>
      <c r="P5" s="4">
        <v>47.302999999999997</v>
      </c>
      <c r="Q5" s="4">
        <f>AVERAGE(P5,P7,P27,P29)</f>
        <v>44.116249999999994</v>
      </c>
      <c r="R5" s="4">
        <f t="shared" si="6"/>
        <v>146.18175000000002</v>
      </c>
      <c r="S5" s="40">
        <v>129.083</v>
      </c>
      <c r="T5" s="6">
        <f t="shared" si="2"/>
        <v>129.52306425</v>
      </c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9">
        <v>14</v>
      </c>
      <c r="B6" s="9">
        <f t="shared" si="3"/>
        <v>15</v>
      </c>
      <c r="C6" s="4">
        <v>27.117000000000001</v>
      </c>
      <c r="D6" s="4">
        <f>AVERAGE(C6,C34)</f>
        <v>26.994500000000002</v>
      </c>
      <c r="E6" s="4">
        <f>AVERAGE(C6,C7,C34,C35)</f>
        <v>26.950749999999999</v>
      </c>
      <c r="F6" s="4">
        <f t="shared" ref="F6:F19" si="7">31.732-D6</f>
        <v>4.7374999999999972</v>
      </c>
      <c r="G6" s="4">
        <f t="shared" si="4"/>
        <v>4.78125</v>
      </c>
      <c r="H6" s="40">
        <v>4.1900000000000004</v>
      </c>
      <c r="I6" s="39">
        <v>4.16</v>
      </c>
      <c r="J6" s="7">
        <f t="shared" si="0"/>
        <v>4.1732958499999988</v>
      </c>
      <c r="K6" s="7">
        <f t="shared" si="1"/>
        <v>4.2214637249999996</v>
      </c>
      <c r="L6" s="8"/>
      <c r="M6" s="8"/>
      <c r="N6" s="9">
        <v>5</v>
      </c>
      <c r="O6" s="9">
        <f t="shared" si="5"/>
        <v>6</v>
      </c>
      <c r="P6" s="4">
        <v>47.058999999999997</v>
      </c>
      <c r="Q6" s="4">
        <f>AVERAGE(P6,P28)</f>
        <v>47.521999999999998</v>
      </c>
      <c r="R6" s="4">
        <f t="shared" si="6"/>
        <v>142.77600000000001</v>
      </c>
      <c r="S6" s="40">
        <v>128.334</v>
      </c>
      <c r="T6" s="6">
        <f t="shared" si="2"/>
        <v>126.35503560000001</v>
      </c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">
      <c r="A7" s="9">
        <v>15</v>
      </c>
      <c r="B7" s="9">
        <f t="shared" si="3"/>
        <v>16</v>
      </c>
      <c r="C7" s="4">
        <v>26.954000000000001</v>
      </c>
      <c r="D7" s="4">
        <f>AVERAGE(C7,C35)</f>
        <v>26.907</v>
      </c>
      <c r="E7" s="4"/>
      <c r="F7" s="4">
        <f t="shared" si="7"/>
        <v>4.8249999999999993</v>
      </c>
      <c r="G7" s="4"/>
      <c r="H7" s="40">
        <v>4.17</v>
      </c>
      <c r="I7" s="39"/>
      <c r="J7" s="7">
        <f t="shared" si="0"/>
        <v>4.2559570999999998</v>
      </c>
      <c r="K7" s="7"/>
      <c r="L7" s="8"/>
      <c r="M7" s="8"/>
      <c r="N7" s="9">
        <v>6</v>
      </c>
      <c r="O7" s="9">
        <f t="shared" si="5"/>
        <v>7</v>
      </c>
      <c r="P7" s="4">
        <v>41.338000000000001</v>
      </c>
      <c r="Q7" s="4"/>
      <c r="R7" s="4"/>
      <c r="S7" s="40"/>
      <c r="T7" s="6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">
      <c r="A8" s="9">
        <v>17</v>
      </c>
      <c r="B8" s="9">
        <f t="shared" si="3"/>
        <v>18</v>
      </c>
      <c r="C8" s="4">
        <v>29.843</v>
      </c>
      <c r="D8" s="4">
        <f>AVERAGE(C8:C10,C36:C38)</f>
        <v>29.813333333333336</v>
      </c>
      <c r="E8" s="4">
        <f>AVERAGE(C8:C10,C36:C38)</f>
        <v>29.813333333333336</v>
      </c>
      <c r="F8" s="4">
        <f>31.732-D8</f>
        <v>1.9186666666666632</v>
      </c>
      <c r="G8" s="4">
        <f>31.732-E8</f>
        <v>1.9186666666666632</v>
      </c>
      <c r="H8" s="40">
        <v>1.42</v>
      </c>
      <c r="I8" s="39">
        <v>1.41</v>
      </c>
      <c r="J8" s="7">
        <f t="shared" si="0"/>
        <v>1.5103439999999999</v>
      </c>
      <c r="K8" s="7">
        <f t="shared" si="1"/>
        <v>1.468517333333331</v>
      </c>
      <c r="L8" s="8"/>
      <c r="M8" s="8"/>
      <c r="N8" s="9">
        <v>8</v>
      </c>
      <c r="O8" s="9">
        <f t="shared" si="5"/>
        <v>9</v>
      </c>
      <c r="P8" s="4">
        <v>37.771999999999998</v>
      </c>
      <c r="Q8" s="4"/>
      <c r="R8" s="4"/>
      <c r="S8" s="40"/>
      <c r="T8" s="6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">
      <c r="A9" s="9">
        <v>18</v>
      </c>
      <c r="B9" s="9">
        <f t="shared" si="3"/>
        <v>19</v>
      </c>
      <c r="C9" s="4">
        <v>30.116</v>
      </c>
      <c r="D9" s="4"/>
      <c r="E9" s="4"/>
      <c r="F9" s="4"/>
      <c r="G9" s="4"/>
      <c r="H9" s="40"/>
      <c r="I9" s="39"/>
      <c r="J9" s="7"/>
      <c r="K9" s="7"/>
      <c r="L9" s="8"/>
      <c r="M9" s="8"/>
      <c r="N9" s="9">
        <v>10</v>
      </c>
      <c r="O9" s="9">
        <f t="shared" si="5"/>
        <v>11</v>
      </c>
      <c r="P9" s="4">
        <v>8.0530000000000008</v>
      </c>
      <c r="Q9" s="4">
        <f>AVERAGE(P9,P31)</f>
        <v>7.8285</v>
      </c>
      <c r="R9" s="4">
        <f t="shared" si="6"/>
        <v>182.46950000000001</v>
      </c>
      <c r="S9" s="40">
        <v>161.78100000000001</v>
      </c>
      <c r="T9" s="6">
        <f t="shared" si="2"/>
        <v>163.27792930000001</v>
      </c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">
      <c r="A10" s="9">
        <v>19</v>
      </c>
      <c r="B10" s="9">
        <f t="shared" si="3"/>
        <v>20</v>
      </c>
      <c r="C10" s="4">
        <v>30.102</v>
      </c>
      <c r="D10" s="4"/>
      <c r="E10" s="4"/>
      <c r="F10" s="4"/>
      <c r="G10" s="4"/>
      <c r="H10" s="40"/>
      <c r="I10" s="39"/>
      <c r="J10" s="7"/>
      <c r="K10" s="7"/>
      <c r="L10" s="8"/>
      <c r="M10" s="8"/>
      <c r="N10" s="9">
        <v>12</v>
      </c>
      <c r="O10" s="9">
        <f t="shared" si="5"/>
        <v>13</v>
      </c>
      <c r="P10" s="4">
        <v>109.51900000000001</v>
      </c>
      <c r="Q10" s="4">
        <f>AVERAGE(P10,P32)</f>
        <v>110.16</v>
      </c>
      <c r="R10" s="4">
        <f t="shared" si="6"/>
        <v>80.138000000000005</v>
      </c>
      <c r="S10" s="40">
        <v>67.471999999999994</v>
      </c>
      <c r="T10" s="6">
        <f t="shared" si="2"/>
        <v>68.089168000000001</v>
      </c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">
      <c r="A11" s="9">
        <v>21</v>
      </c>
      <c r="B11" s="9">
        <f t="shared" si="3"/>
        <v>22</v>
      </c>
      <c r="C11" s="4">
        <v>29.898</v>
      </c>
      <c r="D11" s="4">
        <f>AVERAGE(C11:C13,C39:C41)</f>
        <v>29.820666666666668</v>
      </c>
      <c r="E11" s="4">
        <f>AVERAGE(C11:C13,C39:C41)</f>
        <v>29.820666666666668</v>
      </c>
      <c r="F11" s="4">
        <f t="shared" si="7"/>
        <v>1.9113333333333316</v>
      </c>
      <c r="G11" s="4">
        <f t="shared" si="4"/>
        <v>1.9113333333333316</v>
      </c>
      <c r="H11" s="40">
        <v>1.53</v>
      </c>
      <c r="I11" s="39">
        <v>1.4650000000000001</v>
      </c>
      <c r="J11" s="7">
        <f t="shared" si="0"/>
        <v>1.5034162000000002</v>
      </c>
      <c r="K11" s="7">
        <f t="shared" si="1"/>
        <v>1.4614648666666668</v>
      </c>
      <c r="L11" s="8"/>
      <c r="M11" s="8"/>
      <c r="N11" s="9">
        <v>13</v>
      </c>
      <c r="O11" s="9">
        <f t="shared" si="5"/>
        <v>14</v>
      </c>
      <c r="P11" s="4">
        <v>98.259</v>
      </c>
      <c r="Q11" s="4">
        <f>AVERAGE(P11,P33)</f>
        <v>98.453499999999991</v>
      </c>
      <c r="R11" s="4">
        <f t="shared" si="6"/>
        <v>91.844500000000011</v>
      </c>
      <c r="S11" s="40">
        <v>79.352000000000004</v>
      </c>
      <c r="T11" s="6">
        <f t="shared" si="2"/>
        <v>78.978554300000013</v>
      </c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">
      <c r="A12" s="9">
        <v>22</v>
      </c>
      <c r="B12" s="9">
        <f t="shared" si="3"/>
        <v>23</v>
      </c>
      <c r="C12" s="4">
        <v>29.408999999999999</v>
      </c>
      <c r="D12" s="4"/>
      <c r="E12" s="4"/>
      <c r="F12" s="4"/>
      <c r="G12" s="4"/>
      <c r="H12" s="40"/>
      <c r="I12" s="39"/>
      <c r="J12" s="7"/>
      <c r="K12" s="7"/>
      <c r="L12" s="8"/>
      <c r="M12" s="8"/>
      <c r="N12" s="9">
        <v>16</v>
      </c>
      <c r="O12" s="9">
        <f t="shared" si="5"/>
        <v>17</v>
      </c>
      <c r="P12" s="4">
        <v>154.62</v>
      </c>
      <c r="Q12" s="4">
        <f>AVERAGE(P12,P34,P13,P35)</f>
        <v>155.45725000000002</v>
      </c>
      <c r="R12" s="4">
        <f t="shared" si="6"/>
        <v>34.840749999999986</v>
      </c>
      <c r="S12" s="40">
        <v>27.001999999999999</v>
      </c>
      <c r="T12" s="6">
        <f t="shared" si="2"/>
        <v>25.953666049999981</v>
      </c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">
      <c r="A13" s="9">
        <v>23</v>
      </c>
      <c r="B13" s="9">
        <f t="shared" si="3"/>
        <v>24</v>
      </c>
      <c r="C13" s="4">
        <v>29.341999999999999</v>
      </c>
      <c r="D13" s="4"/>
      <c r="E13" s="4"/>
      <c r="F13" s="4"/>
      <c r="G13" s="4"/>
      <c r="H13" s="40"/>
      <c r="I13" s="39"/>
      <c r="J13" s="7"/>
      <c r="K13" s="7"/>
      <c r="L13" s="8"/>
      <c r="M13" s="8"/>
      <c r="N13" s="9">
        <v>20</v>
      </c>
      <c r="O13" s="9">
        <f t="shared" si="5"/>
        <v>21</v>
      </c>
      <c r="P13" s="4">
        <v>155.93199999999999</v>
      </c>
      <c r="Q13" s="4"/>
      <c r="R13" s="4"/>
      <c r="S13" s="40"/>
      <c r="T13" s="6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">
      <c r="A14" s="9">
        <v>27</v>
      </c>
      <c r="B14" s="9">
        <f t="shared" si="3"/>
        <v>28</v>
      </c>
      <c r="C14" s="4">
        <v>23.405000000000001</v>
      </c>
      <c r="D14" s="4">
        <f>AVERAGE(C14,C22,C42,C50)</f>
        <v>22.304500000000001</v>
      </c>
      <c r="E14" s="4">
        <f>AVERAGE(C14,C22,C42,C50)</f>
        <v>22.304500000000001</v>
      </c>
      <c r="F14" s="4">
        <f t="shared" si="7"/>
        <v>9.4274999999999984</v>
      </c>
      <c r="G14" s="4">
        <f t="shared" si="4"/>
        <v>9.4274999999999984</v>
      </c>
      <c r="H14" s="40">
        <v>8.1199999999999992</v>
      </c>
      <c r="I14" s="39">
        <v>7.6150000000000002</v>
      </c>
      <c r="J14" s="7">
        <f t="shared" si="0"/>
        <v>8.6039388499999987</v>
      </c>
      <c r="K14" s="7">
        <f t="shared" si="1"/>
        <v>8.6897623499999987</v>
      </c>
      <c r="L14" s="8"/>
      <c r="M14" s="8"/>
      <c r="N14" s="9">
        <v>24</v>
      </c>
      <c r="O14" s="9">
        <f t="shared" si="5"/>
        <v>25</v>
      </c>
      <c r="P14" s="4">
        <v>11.218999999999999</v>
      </c>
      <c r="Q14" s="4">
        <f>AVERAGE(P14,P19,P36,P41)</f>
        <v>6.8279999999999994</v>
      </c>
      <c r="R14" s="4">
        <f t="shared" si="6"/>
        <v>183.47</v>
      </c>
      <c r="S14" s="40">
        <v>166.965</v>
      </c>
      <c r="T14" s="6">
        <f t="shared" si="2"/>
        <v>164.20859440000001</v>
      </c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3">
      <c r="A15" s="9">
        <v>29</v>
      </c>
      <c r="B15" s="9">
        <f t="shared" si="3"/>
        <v>30</v>
      </c>
      <c r="C15" s="4">
        <v>25.821000000000002</v>
      </c>
      <c r="D15" s="4">
        <f>AVERAGE(C15,C23,C43,C51)</f>
        <v>26.358750000000001</v>
      </c>
      <c r="E15" s="4">
        <f>AVERAGE(C15,C23,C43,C51)</f>
        <v>26.358750000000001</v>
      </c>
      <c r="F15" s="4">
        <f t="shared" si="7"/>
        <v>5.3732499999999987</v>
      </c>
      <c r="G15" s="4">
        <f t="shared" si="4"/>
        <v>5.3732499999999987</v>
      </c>
      <c r="H15" s="40">
        <v>4.8600000000000003</v>
      </c>
      <c r="I15" s="39">
        <v>4.84</v>
      </c>
      <c r="J15" s="7">
        <f t="shared" si="0"/>
        <v>4.7738888750000008</v>
      </c>
      <c r="K15" s="7">
        <f t="shared" si="1"/>
        <v>4.7907901250000009</v>
      </c>
      <c r="L15" s="8"/>
      <c r="M15" s="8"/>
      <c r="N15" s="9">
        <v>28</v>
      </c>
      <c r="O15" s="9">
        <f t="shared" si="5"/>
        <v>29</v>
      </c>
      <c r="P15" s="4">
        <v>131.64400000000001</v>
      </c>
      <c r="Q15" s="4">
        <f>AVERAGE(P15,P20,P37,P42)</f>
        <v>129.78800000000001</v>
      </c>
      <c r="R15" s="4">
        <f t="shared" si="6"/>
        <v>60.509999999999991</v>
      </c>
      <c r="S15" s="40">
        <v>48.85</v>
      </c>
      <c r="T15" s="6">
        <f t="shared" si="2"/>
        <v>49.831202399999995</v>
      </c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3">
      <c r="A16" s="9">
        <v>31</v>
      </c>
      <c r="B16" s="9">
        <f t="shared" si="3"/>
        <v>32</v>
      </c>
      <c r="C16" s="4">
        <v>29.731000000000002</v>
      </c>
      <c r="D16" s="4">
        <f>AVERAGE(C16:C18,C24:C26,C44:C46, C52:C54)</f>
        <v>29.711833333333331</v>
      </c>
      <c r="E16" s="4">
        <f>AVERAGE(C16:C18,C24:C26,C44:C46, C52:C54)</f>
        <v>29.711833333333331</v>
      </c>
      <c r="F16" s="4">
        <f t="shared" si="7"/>
        <v>2.0201666666666682</v>
      </c>
      <c r="G16" s="4">
        <f t="shared" si="4"/>
        <v>2.0201666666666682</v>
      </c>
      <c r="H16" s="40">
        <v>1.61</v>
      </c>
      <c r="I16" s="39">
        <v>1.57</v>
      </c>
      <c r="J16" s="7">
        <f t="shared" si="0"/>
        <v>1.6062310500000017</v>
      </c>
      <c r="K16" s="7">
        <f t="shared" si="1"/>
        <v>1.5661298833333355</v>
      </c>
      <c r="L16" s="8"/>
      <c r="M16" s="8"/>
      <c r="N16" s="9">
        <v>30</v>
      </c>
      <c r="O16" s="9">
        <f t="shared" si="5"/>
        <v>31</v>
      </c>
      <c r="P16" s="4">
        <v>166.53800000000001</v>
      </c>
      <c r="Q16" s="4">
        <f>AVERAGE(P16,P21,P38,P43)</f>
        <v>166.66550000000001</v>
      </c>
      <c r="R16" s="4">
        <f t="shared" si="6"/>
        <v>23.632499999999993</v>
      </c>
      <c r="S16" s="40">
        <v>15.823</v>
      </c>
      <c r="T16" s="6">
        <f t="shared" si="2"/>
        <v>15.527751899999998</v>
      </c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">
      <c r="A17" s="9">
        <v>32</v>
      </c>
      <c r="B17" s="9">
        <f t="shared" si="3"/>
        <v>33</v>
      </c>
      <c r="C17" s="4">
        <v>29.847000000000001</v>
      </c>
      <c r="D17" s="4"/>
      <c r="E17" s="4"/>
      <c r="F17" s="4"/>
      <c r="G17" s="4"/>
      <c r="H17" s="40"/>
      <c r="I17" s="39"/>
      <c r="J17" s="7"/>
      <c r="K17" s="7"/>
      <c r="L17" s="8"/>
      <c r="M17" s="8"/>
      <c r="N17" s="9">
        <v>34</v>
      </c>
      <c r="O17" s="9">
        <f t="shared" si="5"/>
        <v>35</v>
      </c>
      <c r="P17" s="4">
        <v>-3.468</v>
      </c>
      <c r="Q17" s="4">
        <f>AVERAGE(P17,P22,P39,P44)</f>
        <v>-5.1717500000000003</v>
      </c>
      <c r="R17" s="4">
        <f t="shared" si="6"/>
        <v>195.46975</v>
      </c>
      <c r="S17" s="40">
        <v>173.23</v>
      </c>
      <c r="T17" s="6">
        <f t="shared" si="2"/>
        <v>175.37076185000001</v>
      </c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3">
      <c r="A18" s="9">
        <v>33</v>
      </c>
      <c r="B18" s="9">
        <f t="shared" si="3"/>
        <v>34</v>
      </c>
      <c r="C18" s="4">
        <v>29.568000000000001</v>
      </c>
      <c r="D18" s="4"/>
      <c r="E18" s="4"/>
      <c r="F18" s="4"/>
      <c r="G18" s="4"/>
      <c r="H18" s="40"/>
      <c r="I18" s="39"/>
      <c r="J18" s="7"/>
      <c r="K18" s="7"/>
      <c r="L18" s="8"/>
      <c r="M18" s="8"/>
      <c r="N18" s="9">
        <v>37</v>
      </c>
      <c r="O18" s="9">
        <f t="shared" si="5"/>
        <v>38</v>
      </c>
      <c r="P18" s="4">
        <v>127.824</v>
      </c>
      <c r="Q18" s="4">
        <f>AVERAGE(P18,P23,P40,P45)</f>
        <v>126.71475</v>
      </c>
      <c r="R18" s="4">
        <f t="shared" si="6"/>
        <v>63.583250000000007</v>
      </c>
      <c r="S18" s="40">
        <v>51.445</v>
      </c>
      <c r="T18" s="6">
        <f>Q18*(-0.9302)+170.56</f>
        <v>52.689939550000005</v>
      </c>
      <c r="U18" s="8"/>
      <c r="V18" s="8"/>
      <c r="W18" s="8"/>
      <c r="X18" s="8"/>
      <c r="Y18" s="8"/>
      <c r="Z18" s="8"/>
      <c r="AA18" s="8"/>
      <c r="AB18" s="8"/>
      <c r="AC18" s="8"/>
    </row>
    <row r="19" spans="1:29" x14ac:dyDescent="0.3">
      <c r="A19" s="9">
        <v>38</v>
      </c>
      <c r="B19" s="9">
        <f t="shared" si="3"/>
        <v>39</v>
      </c>
      <c r="C19" s="4">
        <v>27.273</v>
      </c>
      <c r="D19" s="4">
        <f>AVERAGE(C19:C21,C27:C29,C47:C49,C55:C57)</f>
        <v>27.435749999999999</v>
      </c>
      <c r="E19" s="4">
        <f>AVERAGE(C19:C21,C27:C29,C47:C49,C55:C57)</f>
        <v>27.435749999999999</v>
      </c>
      <c r="F19" s="4">
        <f t="shared" si="7"/>
        <v>4.2962500000000006</v>
      </c>
      <c r="G19" s="4">
        <f t="shared" si="4"/>
        <v>4.2962500000000006</v>
      </c>
      <c r="H19" s="40">
        <v>3.82</v>
      </c>
      <c r="I19" s="39">
        <v>3.81</v>
      </c>
      <c r="J19" s="7">
        <f>D19*(-0.9447)+29.675</f>
        <v>3.7564469750000029</v>
      </c>
      <c r="K19" s="7">
        <f>E19*(-0.9617)+30.14</f>
        <v>3.7550392250000009</v>
      </c>
      <c r="L19" s="8"/>
      <c r="M19" s="8"/>
      <c r="N19" s="9">
        <v>41</v>
      </c>
      <c r="O19" s="9">
        <f t="shared" si="5"/>
        <v>42</v>
      </c>
      <c r="P19" s="4">
        <v>2.8969999999999998</v>
      </c>
      <c r="Q19" s="4"/>
      <c r="R19" s="4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3">
      <c r="A20" s="9">
        <v>39</v>
      </c>
      <c r="B20" s="9">
        <f t="shared" si="3"/>
        <v>40</v>
      </c>
      <c r="C20" s="4">
        <v>27.702999999999999</v>
      </c>
      <c r="D20" s="4"/>
      <c r="E20" s="4"/>
      <c r="F20" s="4"/>
      <c r="G20" s="4"/>
      <c r="H20" s="4"/>
      <c r="I20" s="13"/>
      <c r="J20" s="8"/>
      <c r="K20" s="8"/>
      <c r="L20" s="8"/>
      <c r="M20" s="8"/>
      <c r="N20" s="9">
        <v>45</v>
      </c>
      <c r="O20" s="9">
        <f t="shared" si="5"/>
        <v>46</v>
      </c>
      <c r="P20" s="4">
        <v>128.41200000000001</v>
      </c>
      <c r="Q20" s="4"/>
      <c r="R20" s="4"/>
      <c r="S20" s="37" t="s">
        <v>84</v>
      </c>
      <c r="T20" s="38">
        <f>AVERAGE(ABS(T3-S3),ABS(T4-S4),ABS(T5-S5),ABS(T6-S6),ABS(T9-S9),ABS(T10-S10),ABS(T11-S11),ABS(T12-S12),ABS(T14-S14),ABS(T15-S15),ABS(T16-S16),ABS(T17-S17),ABS(T18-S18))</f>
        <v>1.2779497307692331</v>
      </c>
      <c r="U20" s="8"/>
      <c r="V20" s="8"/>
      <c r="W20" s="8"/>
      <c r="X20" s="8"/>
      <c r="Y20" s="8"/>
      <c r="Z20" s="8"/>
      <c r="AA20" s="8"/>
      <c r="AB20" s="8"/>
      <c r="AC20" s="8"/>
    </row>
    <row r="21" spans="1:29" x14ac:dyDescent="0.3">
      <c r="A21" s="9">
        <v>40</v>
      </c>
      <c r="B21" s="9">
        <f t="shared" si="3"/>
        <v>41</v>
      </c>
      <c r="C21" s="4">
        <v>27.696000000000002</v>
      </c>
      <c r="D21" s="4"/>
      <c r="E21" s="4"/>
      <c r="F21" s="4"/>
      <c r="G21" s="4"/>
      <c r="H21" s="4"/>
      <c r="I21" s="37" t="s">
        <v>39</v>
      </c>
      <c r="J21" s="38">
        <f>AVERAGE(ABS(J3-H3),ABS(J4-H4),ABS(J6-H6),ABS(J7-H7),ABS(J8-H8),ABS(J11-H11),ABS(J15-H15),ABS(J16-H16),ABS(J19-H19))</f>
        <v>9.5005505555554703E-2</v>
      </c>
      <c r="K21" s="38">
        <f>AVERAGE(ABS(K3-I3),ABS(K4-I4),ABS(K6-I6),ABS(K8-I8),ABS(K11-I11),ABS(K15-I15),ABS(K16-I16),ABS(K19-I19))</f>
        <v>9.4099794791665498E-2</v>
      </c>
      <c r="L21" s="8"/>
      <c r="M21" s="8"/>
      <c r="N21" s="9">
        <v>47</v>
      </c>
      <c r="O21" s="9">
        <f t="shared" si="5"/>
        <v>48</v>
      </c>
      <c r="P21" s="4">
        <v>167.619</v>
      </c>
      <c r="Q21" s="4"/>
      <c r="R21" s="4"/>
      <c r="S21" s="6"/>
      <c r="T21" s="6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3">
      <c r="A22" s="9">
        <v>44</v>
      </c>
      <c r="B22" s="9">
        <f t="shared" si="3"/>
        <v>45</v>
      </c>
      <c r="C22" s="4">
        <v>21.042999999999999</v>
      </c>
      <c r="D22" s="4"/>
      <c r="E22" s="4"/>
      <c r="F22" s="4"/>
      <c r="G22" s="4"/>
      <c r="H22" s="4"/>
      <c r="I22" s="37" t="s">
        <v>40</v>
      </c>
      <c r="J22" s="38">
        <f>ABS(J14-H14)</f>
        <v>0.48393884999999948</v>
      </c>
      <c r="K22" s="38">
        <f>ABS(K14-I14)</f>
        <v>1.0747623499999985</v>
      </c>
      <c r="L22" s="8"/>
      <c r="M22" s="8"/>
      <c r="N22" s="9">
        <v>51</v>
      </c>
      <c r="O22" s="9">
        <f t="shared" si="5"/>
        <v>52</v>
      </c>
      <c r="P22" s="4">
        <v>-5.0880000000000001</v>
      </c>
      <c r="Q22" s="4"/>
      <c r="R22" s="4"/>
      <c r="S22" s="6"/>
      <c r="T22" s="6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3">
      <c r="A23" s="9">
        <v>46</v>
      </c>
      <c r="B23" s="9">
        <f t="shared" si="3"/>
        <v>47</v>
      </c>
      <c r="C23" s="4">
        <v>27.041</v>
      </c>
      <c r="D23" s="4"/>
      <c r="E23" s="4"/>
      <c r="F23" s="4"/>
      <c r="G23" s="4"/>
      <c r="H23" s="4"/>
      <c r="I23" s="13"/>
      <c r="J23" s="8"/>
      <c r="K23" s="8"/>
      <c r="L23" s="8"/>
      <c r="M23" s="8"/>
      <c r="N23" s="9">
        <v>54</v>
      </c>
      <c r="O23" s="9">
        <f t="shared" si="5"/>
        <v>55</v>
      </c>
      <c r="P23" s="4">
        <v>125.982</v>
      </c>
      <c r="Q23" s="4"/>
      <c r="R23" s="4"/>
      <c r="S23" s="6"/>
      <c r="T23" s="6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3">
      <c r="A24" s="9">
        <v>48</v>
      </c>
      <c r="B24" s="9">
        <f t="shared" si="3"/>
        <v>49</v>
      </c>
      <c r="C24" s="4">
        <v>30.09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9"/>
      <c r="O24" s="9"/>
      <c r="P24" s="13"/>
      <c r="Q24" s="13"/>
      <c r="R24" s="13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3">
      <c r="A25" s="9">
        <v>49</v>
      </c>
      <c r="B25" s="9">
        <f t="shared" si="3"/>
        <v>50</v>
      </c>
      <c r="C25" s="4">
        <v>29.657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0">
        <v>58</v>
      </c>
      <c r="O25" s="9">
        <f t="shared" si="5"/>
        <v>59</v>
      </c>
      <c r="P25" s="2">
        <v>42.194000000000003</v>
      </c>
      <c r="Q25" s="13"/>
      <c r="R25" s="13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3">
      <c r="A26" s="9">
        <v>50</v>
      </c>
      <c r="B26" s="9">
        <f t="shared" si="3"/>
        <v>51</v>
      </c>
      <c r="C26" s="4">
        <v>29.172999999999998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0">
        <v>60</v>
      </c>
      <c r="O26" s="9">
        <f t="shared" si="5"/>
        <v>61</v>
      </c>
      <c r="P26" s="2">
        <v>39.351999999999997</v>
      </c>
      <c r="Q26" s="13"/>
      <c r="R26" s="13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3">
      <c r="A27" s="9">
        <v>55</v>
      </c>
      <c r="B27" s="9">
        <f t="shared" si="3"/>
        <v>56</v>
      </c>
      <c r="C27" s="4">
        <v>27.488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0">
        <v>61</v>
      </c>
      <c r="O27" s="9">
        <f t="shared" si="5"/>
        <v>62</v>
      </c>
      <c r="P27" s="2">
        <v>41.468000000000004</v>
      </c>
      <c r="Q27" s="13"/>
      <c r="R27" s="13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x14ac:dyDescent="0.3">
      <c r="A28" s="9">
        <v>56</v>
      </c>
      <c r="B28" s="9">
        <f t="shared" si="3"/>
        <v>57</v>
      </c>
      <c r="C28" s="4">
        <v>27.507999999999999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0">
        <v>63</v>
      </c>
      <c r="O28" s="9">
        <f t="shared" si="5"/>
        <v>64</v>
      </c>
      <c r="P28" s="2">
        <v>47.984999999999999</v>
      </c>
      <c r="Q28" s="13"/>
      <c r="R28" s="13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3">
      <c r="A29" s="10">
        <v>57</v>
      </c>
      <c r="B29" s="10">
        <f t="shared" si="3"/>
        <v>58</v>
      </c>
      <c r="C29" s="2">
        <v>27.224</v>
      </c>
      <c r="D29" s="2"/>
      <c r="E29" s="13"/>
      <c r="F29" s="13"/>
      <c r="G29" s="13"/>
      <c r="H29" s="13"/>
      <c r="I29" s="13"/>
      <c r="J29" s="8"/>
      <c r="K29" s="8"/>
      <c r="L29" s="8"/>
      <c r="M29" s="8"/>
      <c r="N29" s="10">
        <v>64</v>
      </c>
      <c r="O29" s="9">
        <f t="shared" si="5"/>
        <v>65</v>
      </c>
      <c r="P29" s="2">
        <v>46.356000000000002</v>
      </c>
      <c r="Q29" s="13"/>
      <c r="R29" s="13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x14ac:dyDescent="0.3">
      <c r="A30" s="11"/>
      <c r="B30" s="10"/>
      <c r="C30" s="13"/>
      <c r="D30" s="13"/>
      <c r="E30" s="13"/>
      <c r="F30" s="13"/>
      <c r="G30" s="13"/>
      <c r="H30" s="13"/>
      <c r="I30" s="13"/>
      <c r="J30" s="8"/>
      <c r="K30" s="8"/>
      <c r="L30" s="8"/>
      <c r="M30" s="8"/>
      <c r="N30" s="10">
        <v>66</v>
      </c>
      <c r="O30" s="9">
        <f t="shared" si="5"/>
        <v>67</v>
      </c>
      <c r="P30" s="2">
        <v>41.735999999999997</v>
      </c>
      <c r="Q30" s="13"/>
      <c r="R30" s="13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x14ac:dyDescent="0.3">
      <c r="A31" s="10">
        <v>59</v>
      </c>
      <c r="B31" s="10">
        <f t="shared" si="3"/>
        <v>60</v>
      </c>
      <c r="C31" s="2">
        <v>22.463000000000001</v>
      </c>
      <c r="D31" s="13"/>
      <c r="E31" s="13"/>
      <c r="F31" s="13"/>
      <c r="G31" s="13"/>
      <c r="H31" s="13"/>
      <c r="I31" s="13"/>
      <c r="J31" s="8"/>
      <c r="K31" s="8"/>
      <c r="L31" s="8"/>
      <c r="M31" s="8"/>
      <c r="N31" s="10">
        <v>68</v>
      </c>
      <c r="O31" s="9">
        <f t="shared" si="5"/>
        <v>69</v>
      </c>
      <c r="P31" s="2">
        <v>7.6040000000000001</v>
      </c>
      <c r="Q31" s="13"/>
      <c r="R31" s="13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x14ac:dyDescent="0.3">
      <c r="A32" s="10">
        <v>62</v>
      </c>
      <c r="B32" s="10">
        <f t="shared" si="3"/>
        <v>63</v>
      </c>
      <c r="C32" s="2">
        <v>22.855</v>
      </c>
      <c r="D32" s="13"/>
      <c r="E32" s="13"/>
      <c r="F32" s="13"/>
      <c r="G32" s="13"/>
      <c r="H32" s="13"/>
      <c r="I32" s="13"/>
      <c r="J32" s="8"/>
      <c r="K32" s="8"/>
      <c r="L32" s="8"/>
      <c r="M32" s="8"/>
      <c r="N32" s="10">
        <v>70</v>
      </c>
      <c r="O32" s="9">
        <f t="shared" si="5"/>
        <v>71</v>
      </c>
      <c r="P32" s="2">
        <v>110.801</v>
      </c>
      <c r="Q32" s="13"/>
      <c r="R32" s="13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x14ac:dyDescent="0.3">
      <c r="A33" s="10">
        <v>65</v>
      </c>
      <c r="B33" s="10">
        <f t="shared" si="3"/>
        <v>66</v>
      </c>
      <c r="C33" s="2">
        <v>23.257000000000001</v>
      </c>
      <c r="D33" s="13"/>
      <c r="E33" s="13"/>
      <c r="F33" s="13"/>
      <c r="G33" s="13"/>
      <c r="H33" s="13"/>
      <c r="I33" s="13"/>
      <c r="J33" s="8"/>
      <c r="K33" s="8"/>
      <c r="L33" s="8"/>
      <c r="M33" s="8"/>
      <c r="N33" s="10">
        <v>71</v>
      </c>
      <c r="O33" s="9">
        <f t="shared" si="5"/>
        <v>72</v>
      </c>
      <c r="P33" s="2">
        <v>98.647999999999996</v>
      </c>
      <c r="Q33" s="13"/>
      <c r="R33" s="13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3">
      <c r="A34" s="10">
        <v>72</v>
      </c>
      <c r="B34" s="10">
        <f t="shared" si="3"/>
        <v>73</v>
      </c>
      <c r="C34" s="2">
        <v>26.872</v>
      </c>
      <c r="D34" s="13"/>
      <c r="E34" s="13"/>
      <c r="F34" s="13"/>
      <c r="G34" s="13"/>
      <c r="H34" s="13"/>
      <c r="I34" s="13"/>
      <c r="J34" s="8"/>
      <c r="K34" s="8"/>
      <c r="L34" s="8"/>
      <c r="M34" s="8"/>
      <c r="N34" s="10">
        <v>74</v>
      </c>
      <c r="O34" s="9">
        <f t="shared" si="5"/>
        <v>75</v>
      </c>
      <c r="P34" s="2">
        <v>156.40299999999999</v>
      </c>
      <c r="Q34" s="13"/>
      <c r="R34" s="13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3">
      <c r="A35" s="10">
        <v>73</v>
      </c>
      <c r="B35" s="10">
        <f t="shared" si="3"/>
        <v>74</v>
      </c>
      <c r="C35" s="2">
        <v>26.86</v>
      </c>
      <c r="D35" s="13"/>
      <c r="E35" s="13"/>
      <c r="F35" s="13"/>
      <c r="G35" s="13"/>
      <c r="H35" s="13"/>
      <c r="I35" s="13"/>
      <c r="J35" s="8"/>
      <c r="K35" s="8"/>
      <c r="L35" s="8"/>
      <c r="M35" s="8"/>
      <c r="N35" s="10">
        <v>78</v>
      </c>
      <c r="O35" s="9">
        <f t="shared" si="5"/>
        <v>79</v>
      </c>
      <c r="P35" s="2">
        <v>154.874</v>
      </c>
      <c r="Q35" s="13"/>
      <c r="R35" s="1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x14ac:dyDescent="0.3">
      <c r="A36" s="10">
        <v>75</v>
      </c>
      <c r="B36" s="10">
        <f t="shared" si="3"/>
        <v>76</v>
      </c>
      <c r="C36" s="2">
        <v>29.414000000000001</v>
      </c>
      <c r="D36" s="13"/>
      <c r="E36" s="13"/>
      <c r="F36" s="13"/>
      <c r="G36" s="13"/>
      <c r="H36" s="13"/>
      <c r="I36" s="13"/>
      <c r="J36" s="8"/>
      <c r="K36" s="8"/>
      <c r="L36" s="8"/>
      <c r="M36" s="8"/>
      <c r="N36" s="10">
        <v>82</v>
      </c>
      <c r="O36" s="9">
        <f t="shared" si="5"/>
        <v>83</v>
      </c>
      <c r="P36" s="2">
        <v>2.8660000000000001</v>
      </c>
      <c r="Q36" s="13"/>
      <c r="R36" s="13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3">
      <c r="A37" s="10">
        <v>76</v>
      </c>
      <c r="B37" s="10">
        <f t="shared" si="3"/>
        <v>77</v>
      </c>
      <c r="C37" s="2">
        <v>29.588000000000001</v>
      </c>
      <c r="D37" s="13"/>
      <c r="E37" s="13"/>
      <c r="F37" s="13"/>
      <c r="G37" s="13"/>
      <c r="H37" s="13"/>
      <c r="I37" s="13"/>
      <c r="J37" s="8"/>
      <c r="K37" s="8"/>
      <c r="L37" s="8"/>
      <c r="M37" s="8"/>
      <c r="N37" s="10">
        <v>86</v>
      </c>
      <c r="O37" s="9">
        <f t="shared" si="5"/>
        <v>87</v>
      </c>
      <c r="P37" s="2">
        <v>127.569</v>
      </c>
      <c r="Q37" s="13"/>
      <c r="R37" s="13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3">
      <c r="A38" s="10">
        <v>77</v>
      </c>
      <c r="B38" s="10">
        <f t="shared" si="3"/>
        <v>78</v>
      </c>
      <c r="C38" s="2">
        <v>29.817</v>
      </c>
      <c r="D38" s="13"/>
      <c r="E38" s="13"/>
      <c r="F38" s="13"/>
      <c r="G38" s="13"/>
      <c r="H38" s="13"/>
      <c r="I38" s="13"/>
      <c r="J38" s="8"/>
      <c r="K38" s="8"/>
      <c r="L38" s="8"/>
      <c r="M38" s="8"/>
      <c r="N38" s="10">
        <v>88</v>
      </c>
      <c r="O38" s="9">
        <f t="shared" si="5"/>
        <v>89</v>
      </c>
      <c r="P38" s="2">
        <v>166.02500000000001</v>
      </c>
      <c r="Q38" s="13"/>
      <c r="R38" s="1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3">
      <c r="A39" s="10">
        <v>79</v>
      </c>
      <c r="B39" s="10">
        <f t="shared" si="3"/>
        <v>80</v>
      </c>
      <c r="C39" s="2">
        <v>30.102</v>
      </c>
      <c r="D39" s="13"/>
      <c r="E39" s="13"/>
      <c r="F39" s="13"/>
      <c r="G39" s="13"/>
      <c r="H39" s="13"/>
      <c r="I39" s="13"/>
      <c r="J39" s="8"/>
      <c r="K39" s="8"/>
      <c r="L39" s="8"/>
      <c r="M39" s="8"/>
      <c r="N39" s="10">
        <v>92</v>
      </c>
      <c r="O39" s="9">
        <f t="shared" si="5"/>
        <v>93</v>
      </c>
      <c r="P39" s="2">
        <v>-7.7990000000000004</v>
      </c>
      <c r="Q39" s="13"/>
      <c r="R39" s="13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3">
      <c r="A40" s="10">
        <v>80</v>
      </c>
      <c r="B40" s="10">
        <f t="shared" si="3"/>
        <v>81</v>
      </c>
      <c r="C40" s="2">
        <v>30.048999999999999</v>
      </c>
      <c r="D40" s="13"/>
      <c r="E40" s="13"/>
      <c r="F40" s="13"/>
      <c r="G40" s="13"/>
      <c r="H40" s="13"/>
      <c r="I40" s="13"/>
      <c r="J40" s="8"/>
      <c r="K40" s="8"/>
      <c r="L40" s="8"/>
      <c r="M40" s="8"/>
      <c r="N40" s="10">
        <v>95</v>
      </c>
      <c r="O40" s="9">
        <f t="shared" si="5"/>
        <v>96</v>
      </c>
      <c r="P40" s="2">
        <v>126.303</v>
      </c>
      <c r="Q40" s="13"/>
      <c r="R40" s="13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x14ac:dyDescent="0.3">
      <c r="A41" s="10">
        <v>81</v>
      </c>
      <c r="B41" s="10">
        <f t="shared" si="3"/>
        <v>82</v>
      </c>
      <c r="C41" s="2">
        <v>30.123999999999999</v>
      </c>
      <c r="D41" s="13"/>
      <c r="E41" s="13"/>
      <c r="F41" s="13"/>
      <c r="G41" s="13"/>
      <c r="H41" s="13"/>
      <c r="I41" s="13"/>
      <c r="J41" s="8"/>
      <c r="K41" s="8"/>
      <c r="L41" s="8"/>
      <c r="M41" s="8"/>
      <c r="N41" s="10">
        <v>99</v>
      </c>
      <c r="O41" s="9">
        <f t="shared" si="5"/>
        <v>100</v>
      </c>
      <c r="P41" s="2">
        <v>10.33</v>
      </c>
      <c r="Q41" s="13"/>
      <c r="R41" s="1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3">
      <c r="A42" s="10">
        <v>85</v>
      </c>
      <c r="B42" s="10">
        <f t="shared" si="3"/>
        <v>86</v>
      </c>
      <c r="C42" s="2">
        <v>21.541</v>
      </c>
      <c r="D42" s="13"/>
      <c r="E42" s="13"/>
      <c r="F42" s="13"/>
      <c r="G42" s="13"/>
      <c r="H42" s="13"/>
      <c r="I42" s="13"/>
      <c r="J42" s="8"/>
      <c r="K42" s="8"/>
      <c r="L42" s="8"/>
      <c r="M42" s="8"/>
      <c r="N42" s="10">
        <v>103</v>
      </c>
      <c r="O42" s="9">
        <f t="shared" si="5"/>
        <v>104</v>
      </c>
      <c r="P42" s="2">
        <v>131.52699999999999</v>
      </c>
      <c r="Q42" s="13"/>
      <c r="R42" s="1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3">
      <c r="A43" s="10">
        <v>87</v>
      </c>
      <c r="B43" s="10">
        <f t="shared" si="3"/>
        <v>88</v>
      </c>
      <c r="C43" s="2">
        <v>26.760999999999999</v>
      </c>
      <c r="D43" s="13"/>
      <c r="E43" s="13"/>
      <c r="F43" s="13"/>
      <c r="G43" s="13"/>
      <c r="H43" s="13"/>
      <c r="I43" s="13"/>
      <c r="J43" s="8"/>
      <c r="K43" s="8"/>
      <c r="L43" s="8"/>
      <c r="M43" s="8"/>
      <c r="N43" s="10">
        <v>105</v>
      </c>
      <c r="O43" s="9">
        <f t="shared" si="5"/>
        <v>106</v>
      </c>
      <c r="P43" s="2">
        <v>166.48</v>
      </c>
      <c r="Q43" s="13"/>
      <c r="R43" s="1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3">
      <c r="A44" s="10">
        <v>89</v>
      </c>
      <c r="B44" s="10">
        <f t="shared" si="3"/>
        <v>90</v>
      </c>
      <c r="C44" s="2">
        <v>29.675999999999998</v>
      </c>
      <c r="D44" s="13"/>
      <c r="E44" s="13"/>
      <c r="F44" s="13"/>
      <c r="G44" s="13"/>
      <c r="H44" s="13"/>
      <c r="I44" s="13"/>
      <c r="J44" s="8"/>
      <c r="K44" s="8"/>
      <c r="L44" s="8"/>
      <c r="M44" s="8"/>
      <c r="N44" s="10">
        <v>109</v>
      </c>
      <c r="O44" s="9">
        <f t="shared" si="5"/>
        <v>110</v>
      </c>
      <c r="P44" s="2">
        <v>-4.3319999999999999</v>
      </c>
      <c r="Q44" s="13"/>
      <c r="R44" s="13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x14ac:dyDescent="0.3">
      <c r="A45" s="10">
        <v>90</v>
      </c>
      <c r="B45" s="10">
        <f t="shared" si="3"/>
        <v>91</v>
      </c>
      <c r="C45" s="2">
        <v>29.329000000000001</v>
      </c>
      <c r="D45" s="13"/>
      <c r="E45" s="13"/>
      <c r="F45" s="13"/>
      <c r="G45" s="13"/>
      <c r="H45" s="13"/>
      <c r="I45" s="13"/>
      <c r="J45" s="8"/>
      <c r="K45" s="8"/>
      <c r="L45" s="8"/>
      <c r="M45" s="8"/>
      <c r="N45" s="10">
        <v>112</v>
      </c>
      <c r="O45" s="9">
        <f t="shared" si="5"/>
        <v>113</v>
      </c>
      <c r="P45" s="2">
        <v>126.75</v>
      </c>
      <c r="Q45" s="13"/>
      <c r="R45" s="13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x14ac:dyDescent="0.3">
      <c r="A46" s="10">
        <v>91</v>
      </c>
      <c r="B46" s="10">
        <f t="shared" si="3"/>
        <v>92</v>
      </c>
      <c r="C46" s="2">
        <v>29.731000000000002</v>
      </c>
      <c r="D46" s="13"/>
      <c r="E46" s="13"/>
      <c r="F46" s="13"/>
      <c r="G46" s="13"/>
      <c r="H46" s="13"/>
      <c r="I46" s="1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3">
      <c r="A47" s="10">
        <v>96</v>
      </c>
      <c r="B47" s="10">
        <f t="shared" si="3"/>
        <v>97</v>
      </c>
      <c r="C47" s="2">
        <v>27.501999999999999</v>
      </c>
      <c r="D47" s="13"/>
      <c r="E47" s="13"/>
      <c r="F47" s="13"/>
      <c r="G47" s="13"/>
      <c r="H47" s="13"/>
      <c r="I47" s="1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3">
      <c r="A48" s="10">
        <v>97</v>
      </c>
      <c r="B48" s="10">
        <f t="shared" si="3"/>
        <v>98</v>
      </c>
      <c r="C48" s="2">
        <v>27.510999999999999</v>
      </c>
      <c r="D48" s="13"/>
      <c r="E48" s="13"/>
      <c r="F48" s="13"/>
      <c r="G48" s="13"/>
      <c r="H48" s="13"/>
      <c r="I48" s="1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3">
      <c r="A49" s="10">
        <v>98</v>
      </c>
      <c r="B49" s="10">
        <f t="shared" si="3"/>
        <v>99</v>
      </c>
      <c r="C49" s="2">
        <v>27.172000000000001</v>
      </c>
      <c r="D49" s="13"/>
      <c r="E49" s="13"/>
      <c r="F49" s="13"/>
      <c r="G49" s="13"/>
      <c r="H49" s="13"/>
      <c r="I49" s="1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x14ac:dyDescent="0.3">
      <c r="A50" s="10">
        <v>102</v>
      </c>
      <c r="B50" s="10">
        <f t="shared" si="3"/>
        <v>103</v>
      </c>
      <c r="C50" s="2">
        <v>23.228999999999999</v>
      </c>
      <c r="D50" s="13"/>
      <c r="E50" s="13"/>
      <c r="F50" s="13"/>
      <c r="G50" s="13"/>
      <c r="H50" s="13"/>
      <c r="I50" s="1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x14ac:dyDescent="0.3">
      <c r="A51" s="10">
        <v>104</v>
      </c>
      <c r="B51" s="10">
        <f t="shared" si="3"/>
        <v>105</v>
      </c>
      <c r="C51" s="2">
        <v>25.812000000000001</v>
      </c>
      <c r="D51" s="13"/>
      <c r="E51" s="13"/>
      <c r="F51" s="13"/>
      <c r="G51" s="13"/>
      <c r="H51" s="13"/>
      <c r="I51" s="1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x14ac:dyDescent="0.3">
      <c r="A52" s="10">
        <v>106</v>
      </c>
      <c r="B52" s="10">
        <f t="shared" si="3"/>
        <v>107</v>
      </c>
      <c r="C52" s="2">
        <v>29.77</v>
      </c>
      <c r="D52" s="13"/>
      <c r="E52" s="13"/>
      <c r="F52" s="13"/>
      <c r="G52" s="13"/>
      <c r="H52" s="13"/>
      <c r="I52" s="1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3">
      <c r="A53" s="10">
        <v>107</v>
      </c>
      <c r="B53" s="10">
        <f t="shared" si="3"/>
        <v>108</v>
      </c>
      <c r="C53" s="2">
        <v>30.341999999999999</v>
      </c>
      <c r="D53" s="13"/>
      <c r="E53" s="13"/>
      <c r="F53" s="13"/>
      <c r="G53" s="13"/>
      <c r="H53" s="13"/>
      <c r="I53" s="1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x14ac:dyDescent="0.3">
      <c r="A54" s="10">
        <v>108</v>
      </c>
      <c r="B54" s="10">
        <f t="shared" si="3"/>
        <v>109</v>
      </c>
      <c r="C54" s="2">
        <v>29.628</v>
      </c>
      <c r="D54" s="13"/>
      <c r="E54" s="13"/>
      <c r="F54" s="13"/>
      <c r="G54" s="13"/>
      <c r="H54" s="13"/>
      <c r="I54" s="1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x14ac:dyDescent="0.3">
      <c r="A55" s="10">
        <v>113</v>
      </c>
      <c r="B55" s="10">
        <f t="shared" si="3"/>
        <v>114</v>
      </c>
      <c r="C55" s="2">
        <v>27.402000000000001</v>
      </c>
      <c r="D55" s="13"/>
      <c r="E55" s="13"/>
      <c r="F55" s="13"/>
      <c r="G55" s="13"/>
      <c r="H55" s="13"/>
      <c r="I55" s="1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x14ac:dyDescent="0.3">
      <c r="A56" s="10">
        <v>114</v>
      </c>
      <c r="B56" s="10">
        <f t="shared" si="3"/>
        <v>115</v>
      </c>
      <c r="C56" s="2">
        <v>27.254000000000001</v>
      </c>
      <c r="D56" s="13"/>
      <c r="E56" s="13"/>
      <c r="F56" s="13"/>
      <c r="G56" s="13"/>
      <c r="H56" s="13"/>
      <c r="I56" s="1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3">
      <c r="A57" s="10">
        <v>115</v>
      </c>
      <c r="B57" s="10">
        <f t="shared" si="3"/>
        <v>116</v>
      </c>
      <c r="C57" s="2">
        <v>27.495999999999999</v>
      </c>
      <c r="D57" s="13"/>
      <c r="E57" s="13"/>
      <c r="F57" s="13"/>
      <c r="G57" s="13"/>
      <c r="H57" s="13"/>
      <c r="I57" s="1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14" t="s">
        <v>34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x14ac:dyDescent="0.3">
      <c r="A61" s="9" t="s">
        <v>9</v>
      </c>
      <c r="B61" s="9"/>
      <c r="C61" s="17">
        <v>1</v>
      </c>
      <c r="D61" s="17">
        <v>4</v>
      </c>
      <c r="E61" s="17">
        <v>7</v>
      </c>
      <c r="F61" s="17">
        <v>14</v>
      </c>
      <c r="G61" s="17">
        <v>15</v>
      </c>
      <c r="H61" s="17">
        <v>17</v>
      </c>
      <c r="I61" s="17">
        <v>18</v>
      </c>
      <c r="J61" s="17">
        <v>19</v>
      </c>
      <c r="K61" s="17">
        <v>21</v>
      </c>
      <c r="L61" s="17">
        <v>22</v>
      </c>
      <c r="M61" s="17">
        <v>23</v>
      </c>
      <c r="N61" s="17">
        <v>27</v>
      </c>
      <c r="O61" s="17">
        <v>29</v>
      </c>
      <c r="P61" s="17">
        <v>31</v>
      </c>
      <c r="Q61" s="17">
        <v>32</v>
      </c>
      <c r="R61" s="17">
        <v>33</v>
      </c>
      <c r="S61" s="17">
        <v>38</v>
      </c>
      <c r="T61" s="17">
        <v>39</v>
      </c>
      <c r="U61" s="17">
        <v>40</v>
      </c>
      <c r="V61" s="17">
        <v>44</v>
      </c>
      <c r="W61" s="17">
        <v>46</v>
      </c>
      <c r="X61" s="17">
        <v>48</v>
      </c>
      <c r="Y61" s="17">
        <v>49</v>
      </c>
      <c r="Z61" s="17">
        <v>50</v>
      </c>
      <c r="AA61" s="17">
        <v>55</v>
      </c>
      <c r="AB61" s="17">
        <v>56</v>
      </c>
      <c r="AC61" s="17">
        <v>57</v>
      </c>
    </row>
    <row r="62" spans="1:29" x14ac:dyDescent="0.3">
      <c r="A62" s="9"/>
      <c r="B62" s="9" t="s">
        <v>10</v>
      </c>
      <c r="C62" s="17">
        <f>C61+1</f>
        <v>2</v>
      </c>
      <c r="D62" s="17">
        <f t="shared" ref="D62:V62" si="8">D61+1</f>
        <v>5</v>
      </c>
      <c r="E62" s="17">
        <f t="shared" si="8"/>
        <v>8</v>
      </c>
      <c r="F62" s="17">
        <f t="shared" si="8"/>
        <v>15</v>
      </c>
      <c r="G62" s="17">
        <f t="shared" si="8"/>
        <v>16</v>
      </c>
      <c r="H62" s="17">
        <f t="shared" si="8"/>
        <v>18</v>
      </c>
      <c r="I62" s="17">
        <f t="shared" si="8"/>
        <v>19</v>
      </c>
      <c r="J62" s="17">
        <f t="shared" si="8"/>
        <v>20</v>
      </c>
      <c r="K62" s="17">
        <f t="shared" si="8"/>
        <v>22</v>
      </c>
      <c r="L62" s="17">
        <f t="shared" si="8"/>
        <v>23</v>
      </c>
      <c r="M62" s="17">
        <f t="shared" si="8"/>
        <v>24</v>
      </c>
      <c r="N62" s="17">
        <f t="shared" si="8"/>
        <v>28</v>
      </c>
      <c r="O62" s="17">
        <f t="shared" si="8"/>
        <v>30</v>
      </c>
      <c r="P62" s="17">
        <f t="shared" si="8"/>
        <v>32</v>
      </c>
      <c r="Q62" s="17">
        <f t="shared" si="8"/>
        <v>33</v>
      </c>
      <c r="R62" s="17">
        <f t="shared" si="8"/>
        <v>34</v>
      </c>
      <c r="S62" s="17">
        <f t="shared" si="8"/>
        <v>39</v>
      </c>
      <c r="T62" s="17">
        <f t="shared" si="8"/>
        <v>40</v>
      </c>
      <c r="U62" s="17">
        <f t="shared" si="8"/>
        <v>41</v>
      </c>
      <c r="V62" s="17">
        <f t="shared" si="8"/>
        <v>45</v>
      </c>
      <c r="W62" s="17">
        <f>W61+1</f>
        <v>47</v>
      </c>
      <c r="X62" s="17">
        <f t="shared" ref="X62:AC62" si="9">X61+1</f>
        <v>49</v>
      </c>
      <c r="Y62" s="17">
        <f t="shared" si="9"/>
        <v>50</v>
      </c>
      <c r="Z62" s="17">
        <f t="shared" si="9"/>
        <v>51</v>
      </c>
      <c r="AA62" s="17">
        <f t="shared" si="9"/>
        <v>56</v>
      </c>
      <c r="AB62" s="17">
        <f t="shared" si="9"/>
        <v>57</v>
      </c>
      <c r="AC62" s="17">
        <f t="shared" si="9"/>
        <v>58</v>
      </c>
    </row>
    <row r="63" spans="1:29" x14ac:dyDescent="0.3">
      <c r="A63" s="18">
        <v>1</v>
      </c>
      <c r="B63" s="18">
        <f>A63+1</f>
        <v>2</v>
      </c>
      <c r="C63" s="18">
        <v>0</v>
      </c>
      <c r="D63" s="18">
        <v>0.92900000000000005</v>
      </c>
      <c r="E63" s="18">
        <v>0.86899999999999999</v>
      </c>
      <c r="F63" s="18">
        <v>-1.0999999999999999E-2</v>
      </c>
      <c r="G63" s="18">
        <v>0</v>
      </c>
      <c r="H63" s="18">
        <v>0</v>
      </c>
      <c r="I63" s="18">
        <v>0</v>
      </c>
      <c r="J63" s="18">
        <v>1.2999999999999999E-2</v>
      </c>
      <c r="K63" s="18">
        <v>0</v>
      </c>
      <c r="L63" s="18">
        <v>0</v>
      </c>
      <c r="M63" s="18">
        <v>0</v>
      </c>
      <c r="N63" s="18">
        <v>5.8999999999999997E-2</v>
      </c>
      <c r="O63" s="18">
        <v>-7.0000000000000001E-3</v>
      </c>
      <c r="P63" s="18">
        <v>3.0000000000000001E-3</v>
      </c>
      <c r="Q63" s="18">
        <v>4.0000000000000001E-3</v>
      </c>
      <c r="R63" s="18">
        <v>-8.0000000000000002E-3</v>
      </c>
      <c r="S63" s="18">
        <v>0</v>
      </c>
      <c r="T63" s="18">
        <v>0</v>
      </c>
      <c r="U63" s="18">
        <v>0</v>
      </c>
      <c r="V63" s="18">
        <v>-0.14899999999999999</v>
      </c>
      <c r="W63" s="18">
        <v>3.1E-2</v>
      </c>
      <c r="X63" s="18">
        <v>1E-3</v>
      </c>
      <c r="Y63" s="18">
        <v>-2.1000000000000001E-2</v>
      </c>
      <c r="Z63" s="18">
        <v>1E-3</v>
      </c>
      <c r="AA63" s="18">
        <v>0</v>
      </c>
      <c r="AB63" s="18">
        <v>0</v>
      </c>
      <c r="AC63" s="18">
        <v>0</v>
      </c>
    </row>
    <row r="64" spans="1:29" x14ac:dyDescent="0.3">
      <c r="A64" s="18">
        <v>4</v>
      </c>
      <c r="B64" s="18">
        <f t="shared" ref="B64:B89" si="10">A64+1</f>
        <v>5</v>
      </c>
      <c r="C64" s="28">
        <v>0.92900000000000005</v>
      </c>
      <c r="D64" s="18">
        <v>0</v>
      </c>
      <c r="E64" s="18">
        <v>0.66200000000000003</v>
      </c>
      <c r="F64" s="18">
        <v>-0.01</v>
      </c>
      <c r="G64" s="18">
        <v>8.0000000000000002E-3</v>
      </c>
      <c r="H64" s="18">
        <v>8.0000000000000002E-3</v>
      </c>
      <c r="I64" s="18">
        <v>-8.3000000000000004E-2</v>
      </c>
      <c r="J64" s="18">
        <v>1.2999999999999999E-2</v>
      </c>
      <c r="K64" s="18">
        <v>-2.4E-2</v>
      </c>
      <c r="L64" s="18">
        <v>6.0000000000000001E-3</v>
      </c>
      <c r="M64" s="18">
        <v>0.01</v>
      </c>
      <c r="N64" s="18">
        <v>-0.32200000000000001</v>
      </c>
      <c r="O64" s="18">
        <v>8.8999999999999996E-2</v>
      </c>
      <c r="P64" s="18">
        <v>0</v>
      </c>
      <c r="Q64" s="18">
        <v>1E-3</v>
      </c>
      <c r="R64" s="18">
        <v>-1.4999999999999999E-2</v>
      </c>
      <c r="S64" s="18">
        <v>0</v>
      </c>
      <c r="T64" s="18">
        <v>0</v>
      </c>
      <c r="U64" s="18">
        <v>0</v>
      </c>
      <c r="V64" s="18">
        <v>-4.0000000000000001E-3</v>
      </c>
      <c r="W64" s="18">
        <v>-2E-3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</row>
    <row r="65" spans="1:29" x14ac:dyDescent="0.3">
      <c r="A65" s="18">
        <v>7</v>
      </c>
      <c r="B65" s="18">
        <f t="shared" si="10"/>
        <v>8</v>
      </c>
      <c r="C65" s="28">
        <v>0.86899999999999999</v>
      </c>
      <c r="D65" s="30">
        <v>0.66200000000000003</v>
      </c>
      <c r="E65" s="18">
        <v>0</v>
      </c>
      <c r="F65" s="18">
        <v>5.0000000000000001E-3</v>
      </c>
      <c r="G65" s="18">
        <v>-7.0000000000000001E-3</v>
      </c>
      <c r="H65" s="18">
        <v>8.9999999999999993E-3</v>
      </c>
      <c r="I65" s="18">
        <v>-8.7999999999999995E-2</v>
      </c>
      <c r="J65" s="18">
        <v>1.7000000000000001E-2</v>
      </c>
      <c r="K65" s="18">
        <v>-2.1000000000000001E-2</v>
      </c>
      <c r="L65" s="18">
        <v>1E-3</v>
      </c>
      <c r="M65" s="18">
        <v>1.2E-2</v>
      </c>
      <c r="N65" s="18">
        <v>3.1E-2</v>
      </c>
      <c r="O65" s="18">
        <v>4.0000000000000001E-3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2.9000000000000001E-2</v>
      </c>
      <c r="W65" s="18">
        <v>7.0000000000000001E-3</v>
      </c>
      <c r="X65" s="18">
        <v>4.0000000000000001E-3</v>
      </c>
      <c r="Y65" s="18">
        <v>-2.1999999999999999E-2</v>
      </c>
      <c r="Z65" s="18">
        <v>2E-3</v>
      </c>
      <c r="AA65" s="18">
        <v>1E-3</v>
      </c>
      <c r="AB65" s="18">
        <v>0</v>
      </c>
      <c r="AC65" s="18">
        <v>1E-3</v>
      </c>
    </row>
    <row r="66" spans="1:29" x14ac:dyDescent="0.3">
      <c r="A66" s="18">
        <v>14</v>
      </c>
      <c r="B66" s="18">
        <f t="shared" si="10"/>
        <v>15</v>
      </c>
      <c r="C66" s="18">
        <v>-1.0999999999999999E-2</v>
      </c>
      <c r="D66" s="18">
        <v>-0.01</v>
      </c>
      <c r="E66" s="18">
        <v>5.0000000000000001E-3</v>
      </c>
      <c r="F66" s="18">
        <v>0</v>
      </c>
      <c r="G66" s="18">
        <v>-9.1080000000000005</v>
      </c>
      <c r="H66" s="18">
        <v>1.3280000000000001</v>
      </c>
      <c r="I66" s="18">
        <v>-0.40600000000000003</v>
      </c>
      <c r="J66" s="18">
        <v>-5.8000000000000003E-2</v>
      </c>
      <c r="K66" s="18">
        <v>-0.26400000000000001</v>
      </c>
      <c r="L66" s="18">
        <v>0.30299999999999999</v>
      </c>
      <c r="M66" s="18">
        <v>-0.39300000000000002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</row>
    <row r="67" spans="1:29" x14ac:dyDescent="0.3">
      <c r="A67" s="18">
        <v>15</v>
      </c>
      <c r="B67" s="18">
        <f t="shared" si="10"/>
        <v>16</v>
      </c>
      <c r="C67" s="18">
        <v>0</v>
      </c>
      <c r="D67" s="18">
        <v>8.0000000000000002E-3</v>
      </c>
      <c r="E67" s="18">
        <v>-7.0000000000000001E-3</v>
      </c>
      <c r="F67" s="21">
        <v>-9.1080000000000005</v>
      </c>
      <c r="G67" s="18">
        <v>0</v>
      </c>
      <c r="H67" s="18">
        <v>0.48799999999999999</v>
      </c>
      <c r="I67" s="18">
        <v>-0.3</v>
      </c>
      <c r="J67" s="18">
        <v>-0.318</v>
      </c>
      <c r="K67" s="18">
        <v>-0.22800000000000001</v>
      </c>
      <c r="L67" s="18">
        <v>8.3000000000000004E-2</v>
      </c>
      <c r="M67" s="18">
        <v>9.7000000000000003E-2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</row>
    <row r="68" spans="1:29" x14ac:dyDescent="0.3">
      <c r="A68" s="18">
        <v>17</v>
      </c>
      <c r="B68" s="18">
        <f t="shared" si="10"/>
        <v>18</v>
      </c>
      <c r="C68" s="18">
        <v>0</v>
      </c>
      <c r="D68" s="18">
        <v>8.0000000000000002E-3</v>
      </c>
      <c r="E68" s="18">
        <v>8.9999999999999993E-3</v>
      </c>
      <c r="F68" s="34">
        <v>1.3280000000000001</v>
      </c>
      <c r="G68" s="34">
        <v>0.48799999999999999</v>
      </c>
      <c r="H68" s="18">
        <v>0</v>
      </c>
      <c r="I68" s="18">
        <v>-13.428000000000001</v>
      </c>
      <c r="J68" s="18">
        <v>-12.523999999999999</v>
      </c>
      <c r="K68" s="18">
        <v>-0.20599999999999999</v>
      </c>
      <c r="L68" s="18">
        <v>-0.17499999999999999</v>
      </c>
      <c r="M68" s="18">
        <v>-0.16300000000000001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</row>
    <row r="69" spans="1:29" x14ac:dyDescent="0.3">
      <c r="A69" s="18">
        <v>18</v>
      </c>
      <c r="B69" s="18">
        <f t="shared" si="10"/>
        <v>19</v>
      </c>
      <c r="C69" s="18">
        <v>0</v>
      </c>
      <c r="D69" s="18">
        <v>-8.3000000000000004E-2</v>
      </c>
      <c r="E69" s="18">
        <v>-8.7999999999999995E-2</v>
      </c>
      <c r="F69" s="34">
        <v>-0.40600000000000003</v>
      </c>
      <c r="G69" s="34">
        <v>-0.3</v>
      </c>
      <c r="H69" s="23">
        <v>-13.428000000000001</v>
      </c>
      <c r="I69" s="18">
        <v>0</v>
      </c>
      <c r="J69" s="18">
        <v>-12.516999999999999</v>
      </c>
      <c r="K69" s="18">
        <v>-0.161</v>
      </c>
      <c r="L69" s="18">
        <v>-0.214</v>
      </c>
      <c r="M69" s="18">
        <v>3.3000000000000002E-2</v>
      </c>
      <c r="N69" s="18">
        <v>1E-3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</row>
    <row r="70" spans="1:29" x14ac:dyDescent="0.3">
      <c r="A70" s="18">
        <v>19</v>
      </c>
      <c r="B70" s="18">
        <f t="shared" si="10"/>
        <v>20</v>
      </c>
      <c r="C70" s="18">
        <v>1.2999999999999999E-2</v>
      </c>
      <c r="D70" s="18">
        <v>1.2999999999999999E-2</v>
      </c>
      <c r="E70" s="18">
        <v>1.7000000000000001E-2</v>
      </c>
      <c r="F70" s="34">
        <v>-5.8000000000000003E-2</v>
      </c>
      <c r="G70" s="34">
        <v>-0.318</v>
      </c>
      <c r="H70" s="23">
        <v>-12.523999999999999</v>
      </c>
      <c r="I70" s="23">
        <v>-12.516999999999999</v>
      </c>
      <c r="J70" s="18">
        <v>0</v>
      </c>
      <c r="K70" s="18">
        <v>-5.1999999999999998E-2</v>
      </c>
      <c r="L70" s="18">
        <v>-0.1</v>
      </c>
      <c r="M70" s="18">
        <v>3.218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</row>
    <row r="71" spans="1:29" x14ac:dyDescent="0.3">
      <c r="A71" s="18">
        <v>21</v>
      </c>
      <c r="B71" s="18">
        <f t="shared" si="10"/>
        <v>22</v>
      </c>
      <c r="C71" s="18">
        <v>0</v>
      </c>
      <c r="D71" s="18">
        <v>-2.4E-2</v>
      </c>
      <c r="E71" s="18">
        <v>-2.1000000000000001E-2</v>
      </c>
      <c r="F71" s="34">
        <v>-0.26400000000000001</v>
      </c>
      <c r="G71" s="34">
        <v>-0.22800000000000001</v>
      </c>
      <c r="H71" s="34">
        <v>-0.20599999999999999</v>
      </c>
      <c r="I71" s="34">
        <v>-0.161</v>
      </c>
      <c r="J71" s="34">
        <v>-5.1999999999999998E-2</v>
      </c>
      <c r="K71" s="18">
        <v>0</v>
      </c>
      <c r="L71" s="18">
        <v>-13.696999999999999</v>
      </c>
      <c r="M71" s="18">
        <v>-13.207000000000001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</row>
    <row r="72" spans="1:29" x14ac:dyDescent="0.3">
      <c r="A72" s="18">
        <v>22</v>
      </c>
      <c r="B72" s="18">
        <f t="shared" si="10"/>
        <v>23</v>
      </c>
      <c r="C72" s="18">
        <v>0</v>
      </c>
      <c r="D72" s="18">
        <v>6.0000000000000001E-3</v>
      </c>
      <c r="E72" s="18">
        <v>1E-3</v>
      </c>
      <c r="F72" s="34">
        <v>0.30299999999999999</v>
      </c>
      <c r="G72" s="34">
        <v>8.3000000000000004E-2</v>
      </c>
      <c r="H72" s="34">
        <v>-0.17499999999999999</v>
      </c>
      <c r="I72" s="34">
        <v>-0.214</v>
      </c>
      <c r="J72" s="34">
        <v>-0.1</v>
      </c>
      <c r="K72" s="23">
        <v>-13.696999999999999</v>
      </c>
      <c r="L72" s="18">
        <v>0</v>
      </c>
      <c r="M72" s="18">
        <v>-12.263999999999999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</row>
    <row r="73" spans="1:29" x14ac:dyDescent="0.3">
      <c r="A73" s="18">
        <v>23</v>
      </c>
      <c r="B73" s="18">
        <f t="shared" si="10"/>
        <v>24</v>
      </c>
      <c r="C73" s="18">
        <v>0</v>
      </c>
      <c r="D73" s="18">
        <v>0.01</v>
      </c>
      <c r="E73" s="18">
        <v>1.2E-2</v>
      </c>
      <c r="F73" s="34">
        <v>-0.39300000000000002</v>
      </c>
      <c r="G73" s="34">
        <v>9.7000000000000003E-2</v>
      </c>
      <c r="H73" s="34">
        <v>-0.16300000000000001</v>
      </c>
      <c r="I73" s="34">
        <v>3.3000000000000002E-2</v>
      </c>
      <c r="J73" s="34">
        <v>3.218</v>
      </c>
      <c r="K73" s="23">
        <v>-13.207000000000001</v>
      </c>
      <c r="L73" s="23">
        <v>-12.263999999999999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</row>
    <row r="74" spans="1:29" x14ac:dyDescent="0.3">
      <c r="A74" s="18">
        <v>27</v>
      </c>
      <c r="B74" s="18">
        <f t="shared" si="10"/>
        <v>28</v>
      </c>
      <c r="C74" s="18">
        <v>5.8999999999999997E-2</v>
      </c>
      <c r="D74" s="18">
        <v>-0.32200000000000001</v>
      </c>
      <c r="E74" s="18">
        <v>3.1E-2</v>
      </c>
      <c r="F74" s="18">
        <v>0</v>
      </c>
      <c r="G74" s="18">
        <v>0</v>
      </c>
      <c r="H74" s="18">
        <v>0</v>
      </c>
      <c r="I74" s="18">
        <v>1E-3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10.061999999999999</v>
      </c>
      <c r="P74" s="18">
        <v>-0.113</v>
      </c>
      <c r="Q74" s="18">
        <v>-0.159</v>
      </c>
      <c r="R74" s="18">
        <v>-0.38500000000000001</v>
      </c>
      <c r="S74" s="18">
        <v>-2E-3</v>
      </c>
      <c r="T74" s="18">
        <v>8.9999999999999993E-3</v>
      </c>
      <c r="U74" s="18">
        <v>-8.0000000000000002E-3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</row>
    <row r="75" spans="1:29" x14ac:dyDescent="0.3">
      <c r="A75" s="18">
        <v>29</v>
      </c>
      <c r="B75" s="18">
        <f t="shared" si="10"/>
        <v>30</v>
      </c>
      <c r="C75" s="18">
        <v>-7.0000000000000001E-3</v>
      </c>
      <c r="D75" s="18">
        <v>8.8999999999999996E-2</v>
      </c>
      <c r="E75" s="18">
        <v>4.0000000000000001E-3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27">
        <v>10.061999999999999</v>
      </c>
      <c r="O75" s="18">
        <v>0</v>
      </c>
      <c r="P75" s="18">
        <v>13.066000000000001</v>
      </c>
      <c r="Q75" s="18">
        <v>4.9279999999999999</v>
      </c>
      <c r="R75" s="18">
        <v>3.0219999999999998</v>
      </c>
      <c r="S75" s="18">
        <v>0.377</v>
      </c>
      <c r="T75" s="18">
        <v>0.67200000000000004</v>
      </c>
      <c r="U75" s="18">
        <v>2.3E-2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</row>
    <row r="76" spans="1:29" x14ac:dyDescent="0.3">
      <c r="A76" s="18">
        <v>31</v>
      </c>
      <c r="B76" s="18">
        <f t="shared" si="10"/>
        <v>32</v>
      </c>
      <c r="C76" s="18">
        <v>3.0000000000000001E-3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36">
        <v>-0.113</v>
      </c>
      <c r="O76" s="24">
        <v>13.066000000000001</v>
      </c>
      <c r="P76" s="18">
        <v>0</v>
      </c>
      <c r="Q76" s="18">
        <v>-12.507</v>
      </c>
      <c r="R76" s="18">
        <v>-12.831</v>
      </c>
      <c r="S76" s="18">
        <v>-2.4E-2</v>
      </c>
      <c r="T76" s="18">
        <v>-1.0999999999999999E-2</v>
      </c>
      <c r="U76" s="18">
        <v>6.0000000000000001E-3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</row>
    <row r="77" spans="1:29" x14ac:dyDescent="0.3">
      <c r="A77" s="18">
        <v>32</v>
      </c>
      <c r="B77" s="18">
        <f t="shared" si="10"/>
        <v>33</v>
      </c>
      <c r="C77" s="18">
        <v>4.0000000000000001E-3</v>
      </c>
      <c r="D77" s="18">
        <v>1E-3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36">
        <v>-0.159</v>
      </c>
      <c r="O77" s="24">
        <v>4.9279999999999999</v>
      </c>
      <c r="P77" s="23">
        <v>-12.507</v>
      </c>
      <c r="Q77" s="18">
        <v>0</v>
      </c>
      <c r="R77" s="18">
        <v>-13.853999999999999</v>
      </c>
      <c r="S77" s="18">
        <v>-1.6E-2</v>
      </c>
      <c r="T77" s="18">
        <v>0.05</v>
      </c>
      <c r="U77" s="18">
        <v>2.5000000000000001E-2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</row>
    <row r="78" spans="1:29" x14ac:dyDescent="0.3">
      <c r="A78" s="18">
        <v>33</v>
      </c>
      <c r="B78" s="18">
        <f t="shared" si="10"/>
        <v>34</v>
      </c>
      <c r="C78" s="18">
        <v>-8.0000000000000002E-3</v>
      </c>
      <c r="D78" s="18">
        <v>-1.4999999999999999E-2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36">
        <v>-0.38500000000000001</v>
      </c>
      <c r="O78" s="24">
        <v>3.0219999999999998</v>
      </c>
      <c r="P78" s="23">
        <v>-12.831</v>
      </c>
      <c r="Q78" s="23">
        <v>-13.853999999999999</v>
      </c>
      <c r="R78" s="18">
        <v>0</v>
      </c>
      <c r="S78" s="18">
        <v>-8.0000000000000002E-3</v>
      </c>
      <c r="T78" s="18">
        <v>2E-3</v>
      </c>
      <c r="U78" s="18">
        <v>-1E-3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</row>
    <row r="79" spans="1:29" x14ac:dyDescent="0.3">
      <c r="A79" s="18">
        <v>38</v>
      </c>
      <c r="B79" s="18">
        <f t="shared" si="10"/>
        <v>39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-2E-3</v>
      </c>
      <c r="O79" s="18">
        <v>0.377</v>
      </c>
      <c r="P79" s="18">
        <v>-2.4E-2</v>
      </c>
      <c r="Q79" s="18">
        <v>-1.6E-2</v>
      </c>
      <c r="R79" s="18">
        <v>-8.0000000000000002E-3</v>
      </c>
      <c r="S79" s="18">
        <v>0</v>
      </c>
      <c r="T79" s="18">
        <v>-10.819000000000001</v>
      </c>
      <c r="U79" s="18">
        <v>-10.098000000000001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</row>
    <row r="80" spans="1:29" x14ac:dyDescent="0.3">
      <c r="A80" s="18">
        <v>39</v>
      </c>
      <c r="B80" s="18">
        <f t="shared" si="10"/>
        <v>40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8.9999999999999993E-3</v>
      </c>
      <c r="O80" s="18">
        <v>0.67200000000000004</v>
      </c>
      <c r="P80" s="18">
        <v>-1.0999999999999999E-2</v>
      </c>
      <c r="Q80" s="18">
        <v>0.05</v>
      </c>
      <c r="R80" s="18">
        <v>2E-3</v>
      </c>
      <c r="S80" s="23">
        <v>-10.819000000000001</v>
      </c>
      <c r="T80" s="18">
        <v>0</v>
      </c>
      <c r="U80" s="18">
        <v>-10.531000000000001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</row>
    <row r="81" spans="1:29" x14ac:dyDescent="0.3">
      <c r="A81" s="18">
        <v>40</v>
      </c>
      <c r="B81" s="18">
        <f t="shared" si="10"/>
        <v>41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-8.0000000000000002E-3</v>
      </c>
      <c r="O81" s="18">
        <v>2.3E-2</v>
      </c>
      <c r="P81" s="18">
        <v>6.0000000000000001E-3</v>
      </c>
      <c r="Q81" s="18">
        <v>2.5000000000000001E-2</v>
      </c>
      <c r="R81" s="18">
        <v>-1E-3</v>
      </c>
      <c r="S81" s="23">
        <v>-10.098000000000001</v>
      </c>
      <c r="T81" s="23">
        <v>-10.531000000000001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</row>
    <row r="82" spans="1:29" x14ac:dyDescent="0.3">
      <c r="A82" s="18">
        <v>44</v>
      </c>
      <c r="B82" s="18">
        <f t="shared" si="10"/>
        <v>45</v>
      </c>
      <c r="C82" s="18">
        <v>-0.14899999999999999</v>
      </c>
      <c r="D82" s="18">
        <v>-4.0000000000000001E-3</v>
      </c>
      <c r="E82" s="18">
        <v>2.9000000000000001E-2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7.2210000000000001</v>
      </c>
      <c r="X82" s="18">
        <v>-0.17100000000000001</v>
      </c>
      <c r="Y82" s="18">
        <v>0.26300000000000001</v>
      </c>
      <c r="Z82" s="18">
        <v>-0.372</v>
      </c>
      <c r="AA82" s="18">
        <v>-3.5000000000000003E-2</v>
      </c>
      <c r="AB82" s="18">
        <v>-1.2999999999999999E-2</v>
      </c>
      <c r="AC82" s="18">
        <v>-3.1E-2</v>
      </c>
    </row>
    <row r="83" spans="1:29" x14ac:dyDescent="0.3">
      <c r="A83" s="18">
        <v>46</v>
      </c>
      <c r="B83" s="18">
        <f t="shared" si="10"/>
        <v>47</v>
      </c>
      <c r="C83" s="18">
        <v>3.1E-2</v>
      </c>
      <c r="D83" s="18">
        <v>-2E-3</v>
      </c>
      <c r="E83" s="18">
        <v>7.0000000000000001E-3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27">
        <v>7.2210000000000001</v>
      </c>
      <c r="W83" s="18">
        <v>0</v>
      </c>
      <c r="X83" s="18">
        <v>3.7240000000000002</v>
      </c>
      <c r="Y83" s="18">
        <v>4.0030000000000001</v>
      </c>
      <c r="Z83" s="18">
        <v>13.215999999999999</v>
      </c>
      <c r="AA83" s="18">
        <v>0.626</v>
      </c>
      <c r="AB83" s="18">
        <v>4.1000000000000002E-2</v>
      </c>
      <c r="AC83" s="18">
        <v>0.499</v>
      </c>
    </row>
    <row r="84" spans="1:29" x14ac:dyDescent="0.3">
      <c r="A84" s="18">
        <v>48</v>
      </c>
      <c r="B84" s="18">
        <f t="shared" si="10"/>
        <v>49</v>
      </c>
      <c r="C84" s="18">
        <v>1E-3</v>
      </c>
      <c r="D84" s="18">
        <v>0</v>
      </c>
      <c r="E84" s="18">
        <v>4.0000000000000001E-3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36">
        <v>-0.17100000000000001</v>
      </c>
      <c r="W84" s="24">
        <v>3.7240000000000002</v>
      </c>
      <c r="X84" s="18">
        <v>0</v>
      </c>
      <c r="Y84" s="18">
        <v>-13.372</v>
      </c>
      <c r="Z84" s="18">
        <v>-12.577999999999999</v>
      </c>
      <c r="AA84" s="18">
        <v>3.7999999999999999E-2</v>
      </c>
      <c r="AB84" s="18">
        <v>2.1000000000000001E-2</v>
      </c>
      <c r="AC84" s="18">
        <v>-1.7000000000000001E-2</v>
      </c>
    </row>
    <row r="85" spans="1:29" x14ac:dyDescent="0.3">
      <c r="A85" s="18">
        <v>49</v>
      </c>
      <c r="B85" s="18">
        <f t="shared" si="10"/>
        <v>50</v>
      </c>
      <c r="C85" s="18">
        <v>-2.1000000000000001E-2</v>
      </c>
      <c r="D85" s="18">
        <v>0</v>
      </c>
      <c r="E85" s="18">
        <v>-2.1999999999999999E-2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36">
        <v>0.26300000000000001</v>
      </c>
      <c r="W85" s="24">
        <v>4.0030000000000001</v>
      </c>
      <c r="X85" s="23">
        <v>-13.372</v>
      </c>
      <c r="Y85" s="18">
        <v>0</v>
      </c>
      <c r="Z85" s="18">
        <v>-12.855</v>
      </c>
      <c r="AA85" s="18">
        <v>-1E-3</v>
      </c>
      <c r="AB85" s="18">
        <v>-4.0000000000000001E-3</v>
      </c>
      <c r="AC85" s="18">
        <v>-5.0000000000000001E-3</v>
      </c>
    </row>
    <row r="86" spans="1:29" x14ac:dyDescent="0.3">
      <c r="A86" s="18">
        <v>50</v>
      </c>
      <c r="B86" s="18">
        <f t="shared" si="10"/>
        <v>51</v>
      </c>
      <c r="C86" s="18">
        <v>1E-3</v>
      </c>
      <c r="D86" s="18">
        <v>0</v>
      </c>
      <c r="E86" s="18">
        <v>2E-3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36">
        <v>-0.372</v>
      </c>
      <c r="W86" s="24">
        <v>13.215999999999999</v>
      </c>
      <c r="X86" s="23">
        <v>-12.577999999999999</v>
      </c>
      <c r="Y86" s="23">
        <v>-12.855</v>
      </c>
      <c r="Z86" s="18">
        <v>0</v>
      </c>
      <c r="AA86" s="18">
        <v>-8.9999999999999993E-3</v>
      </c>
      <c r="AB86" s="18">
        <v>1.4E-2</v>
      </c>
      <c r="AC86" s="18">
        <v>-2.4E-2</v>
      </c>
    </row>
    <row r="87" spans="1:29" x14ac:dyDescent="0.3">
      <c r="A87" s="18">
        <v>55</v>
      </c>
      <c r="B87" s="18">
        <f t="shared" si="10"/>
        <v>56</v>
      </c>
      <c r="C87" s="18">
        <v>0</v>
      </c>
      <c r="D87" s="18">
        <v>0</v>
      </c>
      <c r="E87" s="18">
        <v>1E-3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-3.5000000000000003E-2</v>
      </c>
      <c r="W87" s="18">
        <v>0.626</v>
      </c>
      <c r="X87" s="18">
        <v>3.7999999999999999E-2</v>
      </c>
      <c r="Y87" s="18">
        <v>-1E-3</v>
      </c>
      <c r="Z87" s="18">
        <v>-8.9999999999999993E-3</v>
      </c>
      <c r="AA87" s="18">
        <v>0</v>
      </c>
      <c r="AB87" s="18">
        <v>-10.526999999999999</v>
      </c>
      <c r="AC87" s="18">
        <v>-11.093999999999999</v>
      </c>
    </row>
    <row r="88" spans="1:29" x14ac:dyDescent="0.3">
      <c r="A88" s="18">
        <v>56</v>
      </c>
      <c r="B88" s="18">
        <f t="shared" si="10"/>
        <v>57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-1.2999999999999999E-2</v>
      </c>
      <c r="W88" s="18">
        <v>4.1000000000000002E-2</v>
      </c>
      <c r="X88" s="18">
        <v>2.1000000000000001E-2</v>
      </c>
      <c r="Y88" s="18">
        <v>-4.0000000000000001E-3</v>
      </c>
      <c r="Z88" s="18">
        <v>1.4E-2</v>
      </c>
      <c r="AA88" s="23">
        <v>-10.526999999999999</v>
      </c>
      <c r="AB88" s="18">
        <v>0</v>
      </c>
      <c r="AC88" s="18">
        <v>-10.734999999999999</v>
      </c>
    </row>
    <row r="89" spans="1:29" x14ac:dyDescent="0.3">
      <c r="A89" s="18">
        <v>57</v>
      </c>
      <c r="B89" s="18">
        <f t="shared" si="10"/>
        <v>58</v>
      </c>
      <c r="C89" s="18">
        <v>0</v>
      </c>
      <c r="D89" s="18">
        <v>0</v>
      </c>
      <c r="E89" s="18">
        <v>1E-3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-3.1E-2</v>
      </c>
      <c r="W89" s="18">
        <v>0.499</v>
      </c>
      <c r="X89" s="18">
        <v>-1.7000000000000001E-2</v>
      </c>
      <c r="Y89" s="18">
        <v>-5.0000000000000001E-3</v>
      </c>
      <c r="Z89" s="18">
        <v>-2.4E-2</v>
      </c>
      <c r="AA89" s="23">
        <v>-11.093999999999999</v>
      </c>
      <c r="AB89" s="23">
        <v>-10.734999999999999</v>
      </c>
      <c r="AC89" s="18">
        <v>0</v>
      </c>
    </row>
    <row r="90" spans="1:29" x14ac:dyDescent="0.3">
      <c r="B90" s="12"/>
    </row>
    <row r="91" spans="1:29" x14ac:dyDescent="0.3">
      <c r="A91" s="53" t="s">
        <v>91</v>
      </c>
      <c r="B91" s="4">
        <f>MAX(ABS(MIN(C66:E89,F74:M89,N79:R89,S82:U89,V87:Z89)),MAX(C66:E89,F74:M89,N79:R89,S82:U89,V87:Z89))</f>
        <v>0.67200000000000004</v>
      </c>
    </row>
    <row r="92" spans="1:29" x14ac:dyDescent="0.3">
      <c r="K92" s="15" t="s">
        <v>35</v>
      </c>
    </row>
    <row r="94" spans="1:29" x14ac:dyDescent="0.3">
      <c r="A94" s="1" t="s">
        <v>9</v>
      </c>
      <c r="B94" s="10"/>
      <c r="C94" s="1">
        <v>59</v>
      </c>
      <c r="D94" s="1">
        <v>62</v>
      </c>
      <c r="E94" s="1">
        <v>65</v>
      </c>
      <c r="F94" s="1">
        <v>72</v>
      </c>
      <c r="G94" s="1">
        <v>73</v>
      </c>
      <c r="H94" s="1">
        <v>75</v>
      </c>
      <c r="I94" s="1">
        <v>76</v>
      </c>
      <c r="J94" s="1">
        <v>77</v>
      </c>
      <c r="K94" s="1">
        <v>79</v>
      </c>
      <c r="L94" s="1">
        <v>80</v>
      </c>
      <c r="M94" s="1">
        <v>81</v>
      </c>
      <c r="N94" s="1">
        <v>85</v>
      </c>
      <c r="O94" s="1">
        <v>87</v>
      </c>
      <c r="P94" s="1">
        <v>89</v>
      </c>
      <c r="Q94" s="1">
        <v>90</v>
      </c>
      <c r="R94" s="1">
        <v>91</v>
      </c>
      <c r="S94" s="1">
        <v>96</v>
      </c>
      <c r="T94" s="1">
        <v>97</v>
      </c>
      <c r="U94" s="1">
        <v>98</v>
      </c>
      <c r="V94" s="1">
        <v>102</v>
      </c>
      <c r="W94" s="1">
        <v>104</v>
      </c>
      <c r="X94" s="1">
        <v>106</v>
      </c>
      <c r="Y94" s="1">
        <v>107</v>
      </c>
      <c r="Z94" s="1">
        <v>108</v>
      </c>
      <c r="AA94" s="1">
        <v>113</v>
      </c>
      <c r="AB94" s="1">
        <v>114</v>
      </c>
      <c r="AC94" s="1">
        <v>115</v>
      </c>
    </row>
    <row r="95" spans="1:29" x14ac:dyDescent="0.3">
      <c r="A95" s="1"/>
      <c r="B95" s="10" t="s">
        <v>36</v>
      </c>
      <c r="C95" s="1">
        <f>C94+1</f>
        <v>60</v>
      </c>
      <c r="D95" s="1">
        <f>D94+1</f>
        <v>63</v>
      </c>
      <c r="E95" s="1">
        <f t="shared" ref="E95:AC95" si="11">E94+1</f>
        <v>66</v>
      </c>
      <c r="F95" s="1">
        <f t="shared" si="11"/>
        <v>73</v>
      </c>
      <c r="G95" s="1">
        <f t="shared" si="11"/>
        <v>74</v>
      </c>
      <c r="H95" s="1">
        <f t="shared" si="11"/>
        <v>76</v>
      </c>
      <c r="I95" s="1">
        <f t="shared" si="11"/>
        <v>77</v>
      </c>
      <c r="J95" s="1">
        <f t="shared" si="11"/>
        <v>78</v>
      </c>
      <c r="K95" s="1">
        <f t="shared" si="11"/>
        <v>80</v>
      </c>
      <c r="L95" s="1">
        <f t="shared" si="11"/>
        <v>81</v>
      </c>
      <c r="M95" s="1">
        <f t="shared" si="11"/>
        <v>82</v>
      </c>
      <c r="N95" s="1">
        <f t="shared" si="11"/>
        <v>86</v>
      </c>
      <c r="O95" s="1">
        <f t="shared" si="11"/>
        <v>88</v>
      </c>
      <c r="P95" s="1">
        <f t="shared" si="11"/>
        <v>90</v>
      </c>
      <c r="Q95" s="1">
        <f t="shared" si="11"/>
        <v>91</v>
      </c>
      <c r="R95" s="1">
        <f t="shared" si="11"/>
        <v>92</v>
      </c>
      <c r="S95" s="1">
        <f t="shared" si="11"/>
        <v>97</v>
      </c>
      <c r="T95" s="1">
        <f t="shared" si="11"/>
        <v>98</v>
      </c>
      <c r="U95" s="1">
        <f t="shared" si="11"/>
        <v>99</v>
      </c>
      <c r="V95" s="1">
        <f t="shared" si="11"/>
        <v>103</v>
      </c>
      <c r="W95" s="1">
        <f t="shared" si="11"/>
        <v>105</v>
      </c>
      <c r="X95" s="1">
        <f t="shared" si="11"/>
        <v>107</v>
      </c>
      <c r="Y95" s="1">
        <f t="shared" si="11"/>
        <v>108</v>
      </c>
      <c r="Z95" s="1">
        <f t="shared" si="11"/>
        <v>109</v>
      </c>
      <c r="AA95" s="1">
        <f t="shared" si="11"/>
        <v>114</v>
      </c>
      <c r="AB95" s="1">
        <f t="shared" si="11"/>
        <v>115</v>
      </c>
      <c r="AC95" s="1">
        <f t="shared" si="11"/>
        <v>116</v>
      </c>
    </row>
    <row r="96" spans="1:29" x14ac:dyDescent="0.3">
      <c r="A96" s="1">
        <v>59</v>
      </c>
      <c r="B96" s="10">
        <f t="shared" ref="B96:B122" si="12">A96+1</f>
        <v>60</v>
      </c>
      <c r="C96" s="1">
        <v>0</v>
      </c>
      <c r="D96" s="1">
        <v>0.86299999999999999</v>
      </c>
      <c r="E96" s="1">
        <v>0.91</v>
      </c>
      <c r="F96" s="1">
        <v>0</v>
      </c>
      <c r="G96" s="1">
        <v>-0.01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1.4E-2</v>
      </c>
      <c r="N96" s="1">
        <v>-0.14000000000000001</v>
      </c>
      <c r="O96" s="1">
        <v>-6.8000000000000005E-2</v>
      </c>
      <c r="P96" s="1">
        <v>0</v>
      </c>
      <c r="Q96" s="1">
        <v>2E-3</v>
      </c>
      <c r="R96" s="1">
        <v>1.0999999999999999E-2</v>
      </c>
      <c r="S96" s="1">
        <v>0</v>
      </c>
      <c r="T96" s="1">
        <v>0</v>
      </c>
      <c r="U96" s="1">
        <v>0</v>
      </c>
      <c r="V96" s="1">
        <v>0.06</v>
      </c>
      <c r="W96" s="1">
        <v>-8.0000000000000002E-3</v>
      </c>
      <c r="X96" s="1">
        <v>6.0000000000000001E-3</v>
      </c>
      <c r="Y96" s="1">
        <v>5.0000000000000001E-3</v>
      </c>
      <c r="Z96" s="1">
        <v>-1.6E-2</v>
      </c>
      <c r="AA96" s="1">
        <v>0</v>
      </c>
      <c r="AB96" s="1">
        <v>-1E-3</v>
      </c>
      <c r="AC96" s="1">
        <v>-1E-3</v>
      </c>
    </row>
    <row r="97" spans="1:29" x14ac:dyDescent="0.3">
      <c r="A97" s="1">
        <v>62</v>
      </c>
      <c r="B97" s="10">
        <f t="shared" si="12"/>
        <v>63</v>
      </c>
      <c r="C97" s="29">
        <v>0.86299999999999999</v>
      </c>
      <c r="D97" s="1">
        <v>0</v>
      </c>
      <c r="E97" s="1">
        <v>0.70799999999999996</v>
      </c>
      <c r="F97" s="1">
        <v>-1.0999999999999999E-2</v>
      </c>
      <c r="G97" s="1">
        <v>4.0000000000000001E-3</v>
      </c>
      <c r="H97" s="1">
        <v>1.2E-2</v>
      </c>
      <c r="I97" s="1">
        <v>2E-3</v>
      </c>
      <c r="J97" s="1">
        <v>-1.9E-2</v>
      </c>
      <c r="K97" s="1">
        <v>-9.5000000000000001E-2</v>
      </c>
      <c r="L97" s="1">
        <v>8.0000000000000002E-3</v>
      </c>
      <c r="M97" s="1">
        <v>1.7999999999999999E-2</v>
      </c>
      <c r="N97" s="1">
        <v>3.4000000000000002E-2</v>
      </c>
      <c r="O97" s="1">
        <v>-8.7999999999999995E-2</v>
      </c>
      <c r="P97" s="1">
        <v>0</v>
      </c>
      <c r="Q97" s="1">
        <v>4.0000000000000001E-3</v>
      </c>
      <c r="R97" s="1">
        <v>1.0999999999999999E-2</v>
      </c>
      <c r="S97" s="1">
        <v>0</v>
      </c>
      <c r="T97" s="1">
        <v>0</v>
      </c>
      <c r="U97" s="1">
        <v>0</v>
      </c>
      <c r="V97" s="1">
        <v>3.1E-2</v>
      </c>
      <c r="W97" s="1">
        <v>0</v>
      </c>
      <c r="X97" s="1">
        <v>0</v>
      </c>
      <c r="Y97" s="1">
        <v>3.0000000000000001E-3</v>
      </c>
      <c r="Z97" s="1">
        <v>0</v>
      </c>
      <c r="AA97" s="1">
        <v>0</v>
      </c>
      <c r="AB97" s="1">
        <v>0</v>
      </c>
      <c r="AC97" s="1">
        <v>0</v>
      </c>
    </row>
    <row r="98" spans="1:29" x14ac:dyDescent="0.3">
      <c r="A98" s="1">
        <v>65</v>
      </c>
      <c r="B98" s="10">
        <f t="shared" si="12"/>
        <v>66</v>
      </c>
      <c r="C98" s="29">
        <v>0.91</v>
      </c>
      <c r="D98" s="31">
        <v>0.70799999999999996</v>
      </c>
      <c r="E98" s="1">
        <v>0</v>
      </c>
      <c r="F98" s="1">
        <v>8.0000000000000002E-3</v>
      </c>
      <c r="G98" s="1">
        <v>-1.0999999999999999E-2</v>
      </c>
      <c r="H98" s="1">
        <v>8.9999999999999993E-3</v>
      </c>
      <c r="I98" s="1">
        <v>6.0000000000000001E-3</v>
      </c>
      <c r="J98" s="1">
        <v>-0.02</v>
      </c>
      <c r="K98" s="1">
        <v>-8.7999999999999995E-2</v>
      </c>
      <c r="L98" s="1">
        <v>7.0000000000000001E-3</v>
      </c>
      <c r="M98" s="1">
        <v>1.2999999999999999E-2</v>
      </c>
      <c r="N98" s="1">
        <v>2E-3</v>
      </c>
      <c r="O98" s="1">
        <v>-0.06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-0.318</v>
      </c>
      <c r="W98" s="1">
        <v>8.2000000000000003E-2</v>
      </c>
      <c r="X98" s="1">
        <v>1E-3</v>
      </c>
      <c r="Y98" s="1">
        <v>1E-3</v>
      </c>
      <c r="Z98" s="1">
        <v>-1.9E-2</v>
      </c>
      <c r="AA98" s="1">
        <v>0</v>
      </c>
      <c r="AB98" s="1">
        <v>0</v>
      </c>
      <c r="AC98" s="1">
        <v>-1E-3</v>
      </c>
    </row>
    <row r="99" spans="1:29" x14ac:dyDescent="0.3">
      <c r="A99" s="1">
        <v>72</v>
      </c>
      <c r="B99" s="10">
        <f t="shared" si="12"/>
        <v>73</v>
      </c>
      <c r="C99" s="1">
        <v>0</v>
      </c>
      <c r="D99" s="1">
        <v>-1.0999999999999999E-2</v>
      </c>
      <c r="E99" s="1">
        <v>8.0000000000000002E-3</v>
      </c>
      <c r="F99" s="1">
        <v>0</v>
      </c>
      <c r="G99" s="1">
        <v>-9.0459999999999994</v>
      </c>
      <c r="H99" s="1">
        <v>0.05</v>
      </c>
      <c r="I99" s="1">
        <v>-5.8000000000000003E-2</v>
      </c>
      <c r="J99" s="1">
        <v>-0.221</v>
      </c>
      <c r="K99" s="1">
        <v>-0.29199999999999998</v>
      </c>
      <c r="L99" s="1">
        <v>0.45700000000000002</v>
      </c>
      <c r="M99" s="1">
        <v>-0.317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</row>
    <row r="100" spans="1:29" x14ac:dyDescent="0.3">
      <c r="A100" s="1">
        <v>73</v>
      </c>
      <c r="B100" s="10">
        <f t="shared" si="12"/>
        <v>74</v>
      </c>
      <c r="C100" s="1">
        <v>-0.01</v>
      </c>
      <c r="D100" s="1">
        <v>4.0000000000000001E-3</v>
      </c>
      <c r="E100" s="1">
        <v>-1.0999999999999999E-2</v>
      </c>
      <c r="F100" s="20">
        <v>-9.0459999999999994</v>
      </c>
      <c r="G100" s="1">
        <v>0</v>
      </c>
      <c r="H100" s="1">
        <v>-0.38700000000000001</v>
      </c>
      <c r="I100" s="1">
        <v>0.19500000000000001</v>
      </c>
      <c r="J100" s="1">
        <v>-0.26600000000000001</v>
      </c>
      <c r="K100" s="1">
        <v>-0.42899999999999999</v>
      </c>
      <c r="L100" s="1">
        <v>1.4510000000000001</v>
      </c>
      <c r="M100" s="1">
        <v>-8.8999999999999996E-2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</row>
    <row r="101" spans="1:29" x14ac:dyDescent="0.3">
      <c r="A101" s="1">
        <v>75</v>
      </c>
      <c r="B101" s="10">
        <f t="shared" si="12"/>
        <v>76</v>
      </c>
      <c r="C101" s="1">
        <v>0</v>
      </c>
      <c r="D101" s="1">
        <v>1.2E-2</v>
      </c>
      <c r="E101" s="1">
        <v>8.9999999999999993E-3</v>
      </c>
      <c r="F101" s="33">
        <v>0.05</v>
      </c>
      <c r="G101" s="33">
        <v>-0.38700000000000001</v>
      </c>
      <c r="H101" s="1">
        <v>0</v>
      </c>
      <c r="I101" s="1">
        <v>-12.172000000000001</v>
      </c>
      <c r="J101" s="1">
        <v>-13.236000000000001</v>
      </c>
      <c r="K101" s="1">
        <v>8.3000000000000004E-2</v>
      </c>
      <c r="L101" s="1">
        <v>-0.20100000000000001</v>
      </c>
      <c r="M101" s="1">
        <v>3.2189999999999999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</row>
    <row r="102" spans="1:29" x14ac:dyDescent="0.3">
      <c r="A102" s="1">
        <v>76</v>
      </c>
      <c r="B102" s="10">
        <f t="shared" si="12"/>
        <v>77</v>
      </c>
      <c r="C102" s="1">
        <v>0</v>
      </c>
      <c r="D102" s="1">
        <v>2E-3</v>
      </c>
      <c r="E102" s="1">
        <v>6.0000000000000001E-3</v>
      </c>
      <c r="F102" s="33">
        <v>-5.8000000000000003E-2</v>
      </c>
      <c r="G102" s="33">
        <v>0.19500000000000001</v>
      </c>
      <c r="H102" s="16">
        <v>-12.172000000000001</v>
      </c>
      <c r="I102" s="1">
        <v>0</v>
      </c>
      <c r="J102" s="1">
        <v>-13.74</v>
      </c>
      <c r="K102" s="1">
        <v>-0.218</v>
      </c>
      <c r="L102" s="1">
        <v>-0.192</v>
      </c>
      <c r="M102" s="1">
        <v>-3.7999999999999999E-2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</row>
    <row r="103" spans="1:29" x14ac:dyDescent="0.3">
      <c r="A103" s="1">
        <v>77</v>
      </c>
      <c r="B103" s="10">
        <f t="shared" si="12"/>
        <v>78</v>
      </c>
      <c r="C103" s="1">
        <v>0</v>
      </c>
      <c r="D103" s="1">
        <v>-1.9E-2</v>
      </c>
      <c r="E103" s="1">
        <v>-0.02</v>
      </c>
      <c r="F103" s="33">
        <v>-0.221</v>
      </c>
      <c r="G103" s="33">
        <v>-0.26600000000000001</v>
      </c>
      <c r="H103" s="16">
        <v>-13.236000000000001</v>
      </c>
      <c r="I103" s="16">
        <v>-13.74</v>
      </c>
      <c r="J103" s="1">
        <v>0</v>
      </c>
      <c r="K103" s="1">
        <v>-0.13600000000000001</v>
      </c>
      <c r="L103" s="1">
        <v>-0.188</v>
      </c>
      <c r="M103" s="1">
        <v>-8.2000000000000003E-2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</row>
    <row r="104" spans="1:29" x14ac:dyDescent="0.3">
      <c r="A104" s="1">
        <v>79</v>
      </c>
      <c r="B104" s="10">
        <f t="shared" si="12"/>
        <v>80</v>
      </c>
      <c r="C104" s="1">
        <v>0</v>
      </c>
      <c r="D104" s="1">
        <v>-9.5000000000000001E-2</v>
      </c>
      <c r="E104" s="1">
        <v>-8.7999999999999995E-2</v>
      </c>
      <c r="F104" s="33">
        <v>-0.29199999999999998</v>
      </c>
      <c r="G104" s="33">
        <v>-0.42899999999999999</v>
      </c>
      <c r="H104" s="33">
        <v>8.3000000000000004E-2</v>
      </c>
      <c r="I104" s="33">
        <v>-0.218</v>
      </c>
      <c r="J104" s="33">
        <v>-0.13600000000000001</v>
      </c>
      <c r="K104" s="1">
        <v>0</v>
      </c>
      <c r="L104" s="1">
        <v>-13.227</v>
      </c>
      <c r="M104" s="1">
        <v>-12.407999999999999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1E-3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</row>
    <row r="105" spans="1:29" x14ac:dyDescent="0.3">
      <c r="A105" s="1">
        <v>80</v>
      </c>
      <c r="B105" s="10">
        <f t="shared" si="12"/>
        <v>81</v>
      </c>
      <c r="C105" s="1">
        <v>0</v>
      </c>
      <c r="D105" s="1">
        <v>8.0000000000000002E-3</v>
      </c>
      <c r="E105" s="1">
        <v>7.0000000000000001E-3</v>
      </c>
      <c r="F105" s="33">
        <v>0.45700000000000002</v>
      </c>
      <c r="G105" s="33">
        <v>1.4510000000000001</v>
      </c>
      <c r="H105" s="33">
        <v>-0.20100000000000001</v>
      </c>
      <c r="I105" s="33">
        <v>-0.192</v>
      </c>
      <c r="J105" s="33">
        <v>-0.188</v>
      </c>
      <c r="K105" s="16">
        <v>-13.227</v>
      </c>
      <c r="L105" s="1">
        <v>0</v>
      </c>
      <c r="M105" s="1">
        <v>-12.57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</row>
    <row r="106" spans="1:29" x14ac:dyDescent="0.3">
      <c r="A106" s="1">
        <v>81</v>
      </c>
      <c r="B106" s="10">
        <f t="shared" si="12"/>
        <v>82</v>
      </c>
      <c r="C106" s="1">
        <v>1.4E-2</v>
      </c>
      <c r="D106" s="1">
        <v>1.7999999999999999E-2</v>
      </c>
      <c r="E106" s="1">
        <v>1.2999999999999999E-2</v>
      </c>
      <c r="F106" s="33">
        <v>-0.317</v>
      </c>
      <c r="G106" s="33">
        <v>-8.8999999999999996E-2</v>
      </c>
      <c r="H106" s="33">
        <v>3.2189999999999999</v>
      </c>
      <c r="I106" s="33">
        <v>-3.7999999999999999E-2</v>
      </c>
      <c r="J106" s="33">
        <v>-8.2000000000000003E-2</v>
      </c>
      <c r="K106" s="16">
        <v>-12.407999999999999</v>
      </c>
      <c r="L106" s="16">
        <v>-12.57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</row>
    <row r="107" spans="1:29" x14ac:dyDescent="0.3">
      <c r="A107" s="1">
        <v>85</v>
      </c>
      <c r="B107" s="10">
        <f t="shared" si="12"/>
        <v>86</v>
      </c>
      <c r="C107" s="1">
        <v>-0.14000000000000001</v>
      </c>
      <c r="D107" s="1">
        <v>3.4000000000000002E-2</v>
      </c>
      <c r="E107" s="1">
        <v>2E-3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5.2409999999999997</v>
      </c>
      <c r="P107" s="1">
        <v>-0.192</v>
      </c>
      <c r="Q107" s="1">
        <v>-0.222</v>
      </c>
      <c r="R107" s="1">
        <v>-0.375</v>
      </c>
      <c r="S107" s="1">
        <v>-0.02</v>
      </c>
      <c r="T107" s="1">
        <v>-3.4000000000000002E-2</v>
      </c>
      <c r="U107" s="1">
        <v>-2.5999999999999999E-2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</row>
    <row r="108" spans="1:29" x14ac:dyDescent="0.3">
      <c r="A108" s="1">
        <v>87</v>
      </c>
      <c r="B108" s="10">
        <f t="shared" si="12"/>
        <v>88</v>
      </c>
      <c r="C108" s="1">
        <v>-6.8000000000000005E-2</v>
      </c>
      <c r="D108" s="1">
        <v>-8.7999999999999995E-2</v>
      </c>
      <c r="E108" s="1">
        <v>-0.06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26">
        <v>5.2409999999999997</v>
      </c>
      <c r="O108" s="1">
        <v>0</v>
      </c>
      <c r="P108" s="1">
        <v>13.598000000000001</v>
      </c>
      <c r="Q108" s="1">
        <v>4.9530000000000003</v>
      </c>
      <c r="R108" s="1">
        <v>2.9079999999999999</v>
      </c>
      <c r="S108" s="1">
        <v>1.4999999999999999E-2</v>
      </c>
      <c r="T108" s="1">
        <v>0.127</v>
      </c>
      <c r="U108" s="1">
        <v>0.11600000000000001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</row>
    <row r="109" spans="1:29" x14ac:dyDescent="0.3">
      <c r="A109" s="1">
        <v>89</v>
      </c>
      <c r="B109" s="10">
        <f t="shared" si="12"/>
        <v>90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32">
        <v>-0.192</v>
      </c>
      <c r="O109" s="25">
        <v>13.598000000000001</v>
      </c>
      <c r="P109" s="1">
        <v>0</v>
      </c>
      <c r="Q109" s="1">
        <v>-11.619</v>
      </c>
      <c r="R109" s="1">
        <v>-13.032</v>
      </c>
      <c r="S109" s="1">
        <v>3.0000000000000001E-3</v>
      </c>
      <c r="T109" s="1">
        <v>-2.5999999999999999E-2</v>
      </c>
      <c r="U109" s="1">
        <v>-2.1999999999999999E-2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</row>
    <row r="110" spans="1:29" x14ac:dyDescent="0.3">
      <c r="A110" s="1">
        <v>90</v>
      </c>
      <c r="B110" s="10">
        <f t="shared" si="12"/>
        <v>91</v>
      </c>
      <c r="C110" s="1">
        <v>2E-3</v>
      </c>
      <c r="D110" s="1">
        <v>4.0000000000000001E-3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32">
        <v>-0.222</v>
      </c>
      <c r="O110" s="25">
        <v>4.9530000000000003</v>
      </c>
      <c r="P110" s="16">
        <v>-11.619</v>
      </c>
      <c r="Q110" s="1">
        <v>0</v>
      </c>
      <c r="R110" s="1">
        <v>-14.278</v>
      </c>
      <c r="S110" s="1">
        <v>1E-3</v>
      </c>
      <c r="T110" s="1">
        <v>8.2000000000000003E-2</v>
      </c>
      <c r="U110" s="1">
        <v>1.7000000000000001E-2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</row>
    <row r="111" spans="1:29" x14ac:dyDescent="0.3">
      <c r="A111" s="1">
        <v>91</v>
      </c>
      <c r="B111" s="10">
        <f t="shared" si="12"/>
        <v>92</v>
      </c>
      <c r="C111" s="1">
        <v>1.0999999999999999E-2</v>
      </c>
      <c r="D111" s="1">
        <v>1.0999999999999999E-2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32">
        <v>-0.375</v>
      </c>
      <c r="O111" s="25">
        <v>2.9079999999999999</v>
      </c>
      <c r="P111" s="16">
        <v>-13.032</v>
      </c>
      <c r="Q111" s="16">
        <v>-14.278</v>
      </c>
      <c r="R111" s="1">
        <v>0</v>
      </c>
      <c r="S111" s="1">
        <v>-1E-3</v>
      </c>
      <c r="T111" s="1">
        <v>2.3E-2</v>
      </c>
      <c r="U111" s="1">
        <v>7.0000000000000001E-3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</row>
    <row r="112" spans="1:29" x14ac:dyDescent="0.3">
      <c r="A112" s="1">
        <v>96</v>
      </c>
      <c r="B112" s="10">
        <f t="shared" si="12"/>
        <v>97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-0.02</v>
      </c>
      <c r="O112" s="1">
        <v>1.4999999999999999E-2</v>
      </c>
      <c r="P112" s="1">
        <v>3.0000000000000001E-3</v>
      </c>
      <c r="Q112" s="1">
        <v>1E-3</v>
      </c>
      <c r="R112" s="1">
        <v>-1E-3</v>
      </c>
      <c r="S112" s="1">
        <v>0</v>
      </c>
      <c r="T112" s="1">
        <v>-10.574999999999999</v>
      </c>
      <c r="U112" s="1">
        <v>-10.769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</row>
    <row r="113" spans="1:29" x14ac:dyDescent="0.3">
      <c r="A113" s="1">
        <v>97</v>
      </c>
      <c r="B113" s="10">
        <f t="shared" si="12"/>
        <v>98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-3.4000000000000002E-2</v>
      </c>
      <c r="O113" s="1">
        <v>0.127</v>
      </c>
      <c r="P113" s="1">
        <v>-2.5999999999999999E-2</v>
      </c>
      <c r="Q113" s="1">
        <v>8.2000000000000003E-2</v>
      </c>
      <c r="R113" s="1">
        <v>2.3E-2</v>
      </c>
      <c r="S113" s="16">
        <v>-10.574999999999999</v>
      </c>
      <c r="T113" s="1">
        <v>0</v>
      </c>
      <c r="U113" s="1">
        <v>-10.45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</row>
    <row r="114" spans="1:29" x14ac:dyDescent="0.3">
      <c r="A114" s="1">
        <v>98</v>
      </c>
      <c r="B114" s="10">
        <f t="shared" si="12"/>
        <v>99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-2.5999999999999999E-2</v>
      </c>
      <c r="O114" s="1">
        <v>0.11600000000000001</v>
      </c>
      <c r="P114" s="1">
        <v>-2.1999999999999999E-2</v>
      </c>
      <c r="Q114" s="1">
        <v>1.7000000000000001E-2</v>
      </c>
      <c r="R114" s="1">
        <v>7.0000000000000001E-3</v>
      </c>
      <c r="S114" s="16">
        <v>-10.769</v>
      </c>
      <c r="T114" s="16">
        <v>-10.45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</row>
    <row r="115" spans="1:29" x14ac:dyDescent="0.3">
      <c r="A115" s="1">
        <v>102</v>
      </c>
      <c r="B115" s="10">
        <f t="shared" si="12"/>
        <v>103</v>
      </c>
      <c r="C115" s="1">
        <v>0.06</v>
      </c>
      <c r="D115" s="1">
        <v>3.1E-2</v>
      </c>
      <c r="E115" s="1">
        <v>-0.318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1E-3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9.7070000000000007</v>
      </c>
      <c r="X115" s="1">
        <v>-0.115</v>
      </c>
      <c r="Y115" s="1">
        <v>-0.14899999999999999</v>
      </c>
      <c r="Z115" s="1">
        <v>-0.33800000000000002</v>
      </c>
      <c r="AA115" s="1">
        <v>-1.2999999999999999E-2</v>
      </c>
      <c r="AB115" s="1">
        <v>5.0000000000000001E-3</v>
      </c>
      <c r="AC115" s="1">
        <v>-8.9999999999999993E-3</v>
      </c>
    </row>
    <row r="116" spans="1:29" x14ac:dyDescent="0.3">
      <c r="A116" s="1">
        <v>104</v>
      </c>
      <c r="B116" s="10">
        <f t="shared" si="12"/>
        <v>105</v>
      </c>
      <c r="C116" s="1">
        <v>-8.0000000000000002E-3</v>
      </c>
      <c r="D116" s="1">
        <v>0</v>
      </c>
      <c r="E116" s="1">
        <v>8.2000000000000003E-2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26">
        <v>9.7070000000000007</v>
      </c>
      <c r="W116" s="1">
        <v>0</v>
      </c>
      <c r="X116" s="1">
        <v>13.013999999999999</v>
      </c>
      <c r="Y116" s="1">
        <v>4.3680000000000003</v>
      </c>
      <c r="Z116" s="1">
        <v>3.3180000000000001</v>
      </c>
      <c r="AA116" s="1">
        <v>0.60299999999999998</v>
      </c>
      <c r="AB116" s="1">
        <v>0.04</v>
      </c>
      <c r="AC116" s="1">
        <v>0.65400000000000003</v>
      </c>
    </row>
    <row r="117" spans="1:29" x14ac:dyDescent="0.3">
      <c r="A117" s="1">
        <v>106</v>
      </c>
      <c r="B117" s="10">
        <f t="shared" si="12"/>
        <v>107</v>
      </c>
      <c r="C117" s="1">
        <v>6.0000000000000001E-3</v>
      </c>
      <c r="D117" s="1">
        <v>0</v>
      </c>
      <c r="E117" s="1">
        <v>1E-3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32">
        <v>-0.115</v>
      </c>
      <c r="W117" s="25">
        <v>13.013999999999999</v>
      </c>
      <c r="X117" s="1">
        <v>0</v>
      </c>
      <c r="Y117" s="1">
        <v>-12.089</v>
      </c>
      <c r="Z117" s="1">
        <v>-12.853</v>
      </c>
      <c r="AA117" s="1">
        <v>-3.0000000000000001E-3</v>
      </c>
      <c r="AB117" s="1">
        <v>-2E-3</v>
      </c>
      <c r="AC117" s="1">
        <v>5.0000000000000001E-3</v>
      </c>
    </row>
    <row r="118" spans="1:29" x14ac:dyDescent="0.3">
      <c r="A118" s="1">
        <v>107</v>
      </c>
      <c r="B118" s="10">
        <f t="shared" si="12"/>
        <v>108</v>
      </c>
      <c r="C118" s="1">
        <v>5.0000000000000001E-3</v>
      </c>
      <c r="D118" s="1">
        <v>3.0000000000000001E-3</v>
      </c>
      <c r="E118" s="1">
        <v>1E-3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32">
        <v>-0.14899999999999999</v>
      </c>
      <c r="W118" s="25">
        <v>4.3680000000000003</v>
      </c>
      <c r="X118" s="16">
        <v>-12.089</v>
      </c>
      <c r="Y118" s="1">
        <v>0</v>
      </c>
      <c r="Z118" s="1">
        <v>-13.194000000000001</v>
      </c>
      <c r="AA118" s="1">
        <v>-7.0000000000000007E-2</v>
      </c>
      <c r="AB118" s="1">
        <v>5.8999999999999997E-2</v>
      </c>
      <c r="AC118" s="1">
        <v>-6.4000000000000001E-2</v>
      </c>
    </row>
    <row r="119" spans="1:29" x14ac:dyDescent="0.3">
      <c r="A119" s="1">
        <v>108</v>
      </c>
      <c r="B119" s="10">
        <f t="shared" si="12"/>
        <v>109</v>
      </c>
      <c r="C119" s="1">
        <v>-1.6E-2</v>
      </c>
      <c r="D119" s="1">
        <v>0</v>
      </c>
      <c r="E119" s="1">
        <v>-1.9E-2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32">
        <v>-0.33800000000000002</v>
      </c>
      <c r="W119" s="25">
        <v>3.3180000000000001</v>
      </c>
      <c r="X119" s="16">
        <v>-12.853</v>
      </c>
      <c r="Y119" s="16">
        <v>-13.194000000000001</v>
      </c>
      <c r="Z119" s="1">
        <v>0</v>
      </c>
      <c r="AA119" s="1">
        <v>-0.01</v>
      </c>
      <c r="AB119" s="1">
        <v>0.01</v>
      </c>
      <c r="AC119" s="1">
        <v>-2E-3</v>
      </c>
    </row>
    <row r="120" spans="1:29" x14ac:dyDescent="0.3">
      <c r="A120" s="1">
        <v>113</v>
      </c>
      <c r="B120" s="10">
        <f t="shared" si="12"/>
        <v>114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-1.2999999999999999E-2</v>
      </c>
      <c r="W120" s="1">
        <v>0.60299999999999998</v>
      </c>
      <c r="X120" s="1">
        <v>-3.0000000000000001E-3</v>
      </c>
      <c r="Y120" s="1">
        <v>-7.0000000000000007E-2</v>
      </c>
      <c r="Z120" s="1">
        <v>-0.01</v>
      </c>
      <c r="AA120" s="1">
        <v>0</v>
      </c>
      <c r="AB120" s="1">
        <v>-11.292</v>
      </c>
      <c r="AC120" s="1">
        <v>-10.099</v>
      </c>
    </row>
    <row r="121" spans="1:29" x14ac:dyDescent="0.3">
      <c r="A121" s="1">
        <v>114</v>
      </c>
      <c r="B121" s="10">
        <f t="shared" si="12"/>
        <v>115</v>
      </c>
      <c r="C121" s="1">
        <v>-1E-3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5.0000000000000001E-3</v>
      </c>
      <c r="W121" s="1">
        <v>0.04</v>
      </c>
      <c r="X121" s="1">
        <v>-2E-3</v>
      </c>
      <c r="Y121" s="1">
        <v>5.8999999999999997E-2</v>
      </c>
      <c r="Z121" s="1">
        <v>0.01</v>
      </c>
      <c r="AA121" s="16">
        <v>-11.292</v>
      </c>
      <c r="AB121" s="1">
        <v>0</v>
      </c>
      <c r="AC121" s="1">
        <v>-9.9559999999999995</v>
      </c>
    </row>
    <row r="122" spans="1:29" x14ac:dyDescent="0.3">
      <c r="A122" s="1">
        <v>115</v>
      </c>
      <c r="B122" s="10">
        <f t="shared" si="12"/>
        <v>116</v>
      </c>
      <c r="C122" s="1">
        <v>-1E-3</v>
      </c>
      <c r="D122" s="1">
        <v>0</v>
      </c>
      <c r="E122" s="1">
        <v>-1E-3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-8.9999999999999993E-3</v>
      </c>
      <c r="W122" s="1">
        <v>0.65400000000000003</v>
      </c>
      <c r="X122" s="1">
        <v>5.0000000000000001E-3</v>
      </c>
      <c r="Y122" s="1">
        <v>-6.4000000000000001E-2</v>
      </c>
      <c r="Z122" s="1">
        <v>-2E-3</v>
      </c>
      <c r="AA122" s="16">
        <v>-10.099</v>
      </c>
      <c r="AB122" s="16">
        <v>-9.9559999999999995</v>
      </c>
      <c r="AC122" s="1">
        <v>0</v>
      </c>
    </row>
    <row r="123" spans="1:29" x14ac:dyDescent="0.3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53" t="s">
        <v>91</v>
      </c>
      <c r="B124" s="4">
        <f>MAX(ABS(MIN(C99:E122,F107:M122,N112:R122,S115:U122,V120:Z122)),MAX(C99:E122,F107:M122,N112:R122,S115:U122,V120:Z122))</f>
        <v>0.65400000000000003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K125" s="15" t="s">
        <v>37</v>
      </c>
    </row>
    <row r="127" spans="1:29" x14ac:dyDescent="0.3">
      <c r="A127" s="1" t="s">
        <v>9</v>
      </c>
      <c r="B127" s="10"/>
      <c r="C127" s="1">
        <v>1</v>
      </c>
      <c r="D127" s="1">
        <v>4</v>
      </c>
      <c r="E127" s="1">
        <v>7</v>
      </c>
      <c r="F127" s="1">
        <v>14</v>
      </c>
      <c r="G127" s="1">
        <v>15</v>
      </c>
      <c r="H127" s="1">
        <v>17</v>
      </c>
      <c r="I127" s="1">
        <v>18</v>
      </c>
      <c r="J127" s="1">
        <v>19</v>
      </c>
      <c r="K127" s="1">
        <v>21</v>
      </c>
      <c r="L127" s="1">
        <v>22</v>
      </c>
      <c r="M127" s="1">
        <v>23</v>
      </c>
      <c r="N127" s="1">
        <v>27</v>
      </c>
      <c r="O127" s="1">
        <v>29</v>
      </c>
      <c r="P127" s="1">
        <v>31</v>
      </c>
      <c r="Q127" s="1">
        <v>32</v>
      </c>
      <c r="R127" s="1">
        <v>33</v>
      </c>
      <c r="S127" s="1">
        <v>38</v>
      </c>
      <c r="T127" s="1">
        <v>39</v>
      </c>
      <c r="U127" s="1">
        <v>40</v>
      </c>
      <c r="V127" s="1">
        <v>44</v>
      </c>
      <c r="W127" s="1">
        <v>46</v>
      </c>
      <c r="X127" s="1">
        <v>48</v>
      </c>
      <c r="Y127" s="1">
        <v>49</v>
      </c>
      <c r="Z127" s="1">
        <v>50</v>
      </c>
      <c r="AA127" s="1">
        <v>55</v>
      </c>
      <c r="AB127" s="1">
        <v>56</v>
      </c>
      <c r="AC127" s="1">
        <v>57</v>
      </c>
    </row>
    <row r="128" spans="1:29" x14ac:dyDescent="0.3">
      <c r="A128" s="1"/>
      <c r="B128" s="10" t="s">
        <v>36</v>
      </c>
      <c r="C128" s="1">
        <f>C127+1</f>
        <v>2</v>
      </c>
      <c r="D128" s="1">
        <f>D127+1</f>
        <v>5</v>
      </c>
      <c r="E128" s="1">
        <f t="shared" ref="E128:AC128" si="13">E127+1</f>
        <v>8</v>
      </c>
      <c r="F128" s="1">
        <f t="shared" si="13"/>
        <v>15</v>
      </c>
      <c r="G128" s="1">
        <f t="shared" si="13"/>
        <v>16</v>
      </c>
      <c r="H128" s="1">
        <f t="shared" si="13"/>
        <v>18</v>
      </c>
      <c r="I128" s="1">
        <f t="shared" si="13"/>
        <v>19</v>
      </c>
      <c r="J128" s="1">
        <f t="shared" si="13"/>
        <v>20</v>
      </c>
      <c r="K128" s="1">
        <f t="shared" si="13"/>
        <v>22</v>
      </c>
      <c r="L128" s="1">
        <f t="shared" si="13"/>
        <v>23</v>
      </c>
      <c r="M128" s="1">
        <f t="shared" si="13"/>
        <v>24</v>
      </c>
      <c r="N128" s="1">
        <f t="shared" si="13"/>
        <v>28</v>
      </c>
      <c r="O128" s="1">
        <f t="shared" si="13"/>
        <v>30</v>
      </c>
      <c r="P128" s="1">
        <f t="shared" si="13"/>
        <v>32</v>
      </c>
      <c r="Q128" s="1">
        <f t="shared" si="13"/>
        <v>33</v>
      </c>
      <c r="R128" s="1">
        <f t="shared" si="13"/>
        <v>34</v>
      </c>
      <c r="S128" s="1">
        <f t="shared" si="13"/>
        <v>39</v>
      </c>
      <c r="T128" s="1">
        <f t="shared" si="13"/>
        <v>40</v>
      </c>
      <c r="U128" s="1">
        <f t="shared" si="13"/>
        <v>41</v>
      </c>
      <c r="V128" s="1">
        <f t="shared" si="13"/>
        <v>45</v>
      </c>
      <c r="W128" s="1">
        <f t="shared" si="13"/>
        <v>47</v>
      </c>
      <c r="X128" s="1">
        <f t="shared" si="13"/>
        <v>49</v>
      </c>
      <c r="Y128" s="1">
        <f t="shared" si="13"/>
        <v>50</v>
      </c>
      <c r="Z128" s="1">
        <f t="shared" si="13"/>
        <v>51</v>
      </c>
      <c r="AA128" s="1">
        <f t="shared" si="13"/>
        <v>56</v>
      </c>
      <c r="AB128" s="1">
        <f t="shared" si="13"/>
        <v>57</v>
      </c>
      <c r="AC128" s="1">
        <f t="shared" si="13"/>
        <v>58</v>
      </c>
    </row>
    <row r="129" spans="1:29" x14ac:dyDescent="0.3">
      <c r="A129" s="1">
        <v>59</v>
      </c>
      <c r="B129" s="10">
        <f t="shared" ref="B129:B155" si="14">A129+1</f>
        <v>60</v>
      </c>
      <c r="C129" s="1">
        <v>2E-3</v>
      </c>
      <c r="D129" s="1">
        <v>-1.2999999999999999E-2</v>
      </c>
      <c r="E129" s="1">
        <v>3.0000000000000001E-3</v>
      </c>
      <c r="F129" s="1">
        <v>-3.0000000000000001E-3</v>
      </c>
      <c r="G129" s="1">
        <v>3.0000000000000001E-3</v>
      </c>
      <c r="H129" s="1">
        <v>1E-3</v>
      </c>
      <c r="I129" s="1">
        <v>2E-3</v>
      </c>
      <c r="J129" s="1">
        <v>1E-3</v>
      </c>
      <c r="K129" s="1">
        <v>-2.3E-2</v>
      </c>
      <c r="L129" s="1">
        <v>6.0000000000000001E-3</v>
      </c>
      <c r="M129" s="1">
        <v>-0.126</v>
      </c>
      <c r="N129" s="1">
        <v>-1E-3</v>
      </c>
      <c r="O129" s="1">
        <v>0</v>
      </c>
      <c r="P129" s="1">
        <v>-1E-3</v>
      </c>
      <c r="Q129" s="1">
        <v>-1E-3</v>
      </c>
      <c r="R129" s="1">
        <v>0</v>
      </c>
      <c r="S129" s="1">
        <v>0</v>
      </c>
      <c r="T129" s="1">
        <v>0</v>
      </c>
      <c r="U129" s="1">
        <v>0</v>
      </c>
      <c r="V129" s="1">
        <v>5.0000000000000001E-3</v>
      </c>
      <c r="W129" s="1">
        <v>-1E-3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</row>
    <row r="130" spans="1:29" x14ac:dyDescent="0.3">
      <c r="A130" s="1">
        <v>62</v>
      </c>
      <c r="B130" s="10">
        <f t="shared" si="14"/>
        <v>63</v>
      </c>
      <c r="C130" s="1">
        <v>5.0000000000000001E-3</v>
      </c>
      <c r="D130" s="1">
        <v>-1.6E-2</v>
      </c>
      <c r="E130" s="1">
        <v>-1E-3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-1E-3</v>
      </c>
      <c r="M130" s="1">
        <v>-1E-3</v>
      </c>
      <c r="N130" s="1">
        <v>2E-3</v>
      </c>
      <c r="O130" s="1">
        <v>4.0000000000000001E-3</v>
      </c>
      <c r="P130" s="1">
        <v>-4.0000000000000001E-3</v>
      </c>
      <c r="Q130" s="1">
        <v>-0.154</v>
      </c>
      <c r="R130" s="1">
        <v>-3.5000000000000003E-2</v>
      </c>
      <c r="S130" s="1">
        <v>0</v>
      </c>
      <c r="T130" s="1">
        <v>0</v>
      </c>
      <c r="U130" s="1">
        <v>0</v>
      </c>
      <c r="V130" s="1">
        <v>7.0000000000000001E-3</v>
      </c>
      <c r="W130" s="1">
        <v>-1E-3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</row>
    <row r="131" spans="1:29" x14ac:dyDescent="0.3">
      <c r="A131" s="1">
        <v>65</v>
      </c>
      <c r="B131" s="10">
        <f t="shared" si="14"/>
        <v>66</v>
      </c>
      <c r="C131" s="1">
        <v>-8.9999999999999993E-3</v>
      </c>
      <c r="D131" s="1">
        <v>-1.2999999999999999E-2</v>
      </c>
      <c r="E131" s="1">
        <v>-0.01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-1E-3</v>
      </c>
      <c r="N131" s="1">
        <v>0</v>
      </c>
      <c r="O131" s="1">
        <v>0</v>
      </c>
      <c r="P131" s="1">
        <v>1E-3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-3.5000000000000003E-2</v>
      </c>
      <c r="W131" s="1">
        <v>1E-3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</row>
    <row r="132" spans="1:29" x14ac:dyDescent="0.3">
      <c r="A132" s="1">
        <v>72</v>
      </c>
      <c r="B132" s="10">
        <f t="shared" si="14"/>
        <v>73</v>
      </c>
      <c r="C132" s="1">
        <v>3.0000000000000001E-3</v>
      </c>
      <c r="D132" s="1">
        <v>-1E-3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-3.0000000000000001E-3</v>
      </c>
      <c r="O132" s="1">
        <v>0</v>
      </c>
      <c r="P132" s="1">
        <v>0</v>
      </c>
      <c r="Q132" s="1">
        <v>-2E-3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3.0000000000000001E-3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</row>
    <row r="133" spans="1:29" x14ac:dyDescent="0.3">
      <c r="A133" s="1">
        <v>73</v>
      </c>
      <c r="B133" s="10">
        <f t="shared" si="14"/>
        <v>74</v>
      </c>
      <c r="C133" s="1">
        <v>-4.0000000000000001E-3</v>
      </c>
      <c r="D133" s="1">
        <v>-1E-3</v>
      </c>
      <c r="E133" s="1">
        <v>-1E-3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-1E-3</v>
      </c>
      <c r="R133" s="1">
        <v>0</v>
      </c>
      <c r="S133" s="1">
        <v>0</v>
      </c>
      <c r="T133" s="1">
        <v>0</v>
      </c>
      <c r="U133" s="1">
        <v>0</v>
      </c>
      <c r="V133" s="1">
        <v>2E-3</v>
      </c>
      <c r="W133" s="1">
        <v>1E-3</v>
      </c>
      <c r="X133" s="1">
        <v>1E-3</v>
      </c>
      <c r="Y133" s="1">
        <v>0</v>
      </c>
      <c r="Z133" s="1">
        <v>1E-3</v>
      </c>
      <c r="AA133" s="1">
        <v>0</v>
      </c>
      <c r="AB133" s="1">
        <v>0</v>
      </c>
      <c r="AC133" s="1">
        <v>0</v>
      </c>
    </row>
    <row r="134" spans="1:29" x14ac:dyDescent="0.3">
      <c r="A134" s="1">
        <v>75</v>
      </c>
      <c r="B134" s="10">
        <f t="shared" si="14"/>
        <v>76</v>
      </c>
      <c r="C134" s="1">
        <v>-9.9000000000000005E-2</v>
      </c>
      <c r="D134" s="1">
        <v>-1E-3</v>
      </c>
      <c r="E134" s="1">
        <v>-3.0000000000000001E-3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-1E-3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3.0000000000000001E-3</v>
      </c>
      <c r="W134" s="1">
        <v>-3.0000000000000001E-3</v>
      </c>
      <c r="X134" s="1">
        <v>-3.0000000000000001E-3</v>
      </c>
      <c r="Y134" s="1">
        <v>0</v>
      </c>
      <c r="Z134" s="1">
        <v>-1E-3</v>
      </c>
      <c r="AA134" s="1">
        <v>0</v>
      </c>
      <c r="AB134" s="1">
        <v>0</v>
      </c>
      <c r="AC134" s="1">
        <v>0</v>
      </c>
    </row>
    <row r="135" spans="1:29" x14ac:dyDescent="0.3">
      <c r="A135" s="1">
        <v>76</v>
      </c>
      <c r="B135" s="10">
        <f t="shared" si="14"/>
        <v>77</v>
      </c>
      <c r="C135" s="1">
        <v>2E-3</v>
      </c>
      <c r="D135" s="1">
        <v>0</v>
      </c>
      <c r="E135" s="1">
        <v>-1E-3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-2.5000000000000001E-2</v>
      </c>
      <c r="W135" s="1">
        <v>-5.7000000000000002E-2</v>
      </c>
      <c r="X135" s="1">
        <v>-5.8999999999999997E-2</v>
      </c>
      <c r="Y135" s="1">
        <v>-1E-3</v>
      </c>
      <c r="Z135" s="1">
        <v>-1.0999999999999999E-2</v>
      </c>
      <c r="AA135" s="1">
        <v>1E-3</v>
      </c>
      <c r="AB135" s="1">
        <v>0</v>
      </c>
      <c r="AC135" s="1">
        <v>0</v>
      </c>
    </row>
    <row r="136" spans="1:29" x14ac:dyDescent="0.3">
      <c r="A136" s="1">
        <v>77</v>
      </c>
      <c r="B136" s="10">
        <f t="shared" si="14"/>
        <v>78</v>
      </c>
      <c r="C136" s="1">
        <v>-0.01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-1E-3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3.3000000000000002E-2</v>
      </c>
      <c r="W136" s="1">
        <v>-0.01</v>
      </c>
      <c r="X136" s="1">
        <v>-6.0000000000000001E-3</v>
      </c>
      <c r="Y136" s="1">
        <v>1E-3</v>
      </c>
      <c r="Z136" s="1">
        <v>-3.0000000000000001E-3</v>
      </c>
      <c r="AA136" s="1">
        <v>0</v>
      </c>
      <c r="AB136" s="1">
        <v>0</v>
      </c>
      <c r="AC136" s="1">
        <v>0</v>
      </c>
    </row>
    <row r="137" spans="1:29" x14ac:dyDescent="0.3">
      <c r="A137" s="1">
        <v>79</v>
      </c>
      <c r="B137" s="10">
        <f t="shared" si="14"/>
        <v>80</v>
      </c>
      <c r="C137" s="1">
        <v>5.0000000000000001E-3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1.7999999999999999E-2</v>
      </c>
      <c r="W137" s="1">
        <v>-3.0000000000000001E-3</v>
      </c>
      <c r="X137" s="1">
        <v>0</v>
      </c>
      <c r="Y137" s="1">
        <v>0</v>
      </c>
      <c r="Z137" s="1">
        <v>1E-3</v>
      </c>
      <c r="AA137" s="1">
        <v>0</v>
      </c>
      <c r="AB137" s="1">
        <v>0</v>
      </c>
      <c r="AC137" s="1">
        <v>0</v>
      </c>
    </row>
    <row r="138" spans="1:29" x14ac:dyDescent="0.3">
      <c r="A138" s="1">
        <v>80</v>
      </c>
      <c r="B138" s="10">
        <f t="shared" si="14"/>
        <v>81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1E-3</v>
      </c>
      <c r="W138" s="1">
        <v>-2.1999999999999999E-2</v>
      </c>
      <c r="X138" s="1">
        <v>0</v>
      </c>
      <c r="Y138" s="1">
        <v>0</v>
      </c>
      <c r="Z138" s="1">
        <v>1E-3</v>
      </c>
      <c r="AA138" s="1">
        <v>0</v>
      </c>
      <c r="AB138" s="1">
        <v>0</v>
      </c>
      <c r="AC138" s="1">
        <v>0</v>
      </c>
    </row>
    <row r="139" spans="1:29" x14ac:dyDescent="0.3">
      <c r="A139" s="1">
        <v>81</v>
      </c>
      <c r="B139" s="10">
        <f t="shared" si="14"/>
        <v>82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-5.0000000000000001E-3</v>
      </c>
      <c r="W139" s="1">
        <v>-2E-3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</row>
    <row r="140" spans="1:29" x14ac:dyDescent="0.3">
      <c r="A140" s="1">
        <v>85</v>
      </c>
      <c r="B140" s="10">
        <f t="shared" si="14"/>
        <v>86</v>
      </c>
      <c r="C140" s="1">
        <v>0</v>
      </c>
      <c r="D140" s="1">
        <v>-4.1000000000000002E-2</v>
      </c>
      <c r="E140" s="1">
        <v>2E-3</v>
      </c>
      <c r="F140" s="1">
        <v>7.0000000000000001E-3</v>
      </c>
      <c r="G140" s="1">
        <v>2E-3</v>
      </c>
      <c r="H140" s="1">
        <v>2E-3</v>
      </c>
      <c r="I140" s="1">
        <v>3.0000000000000001E-3</v>
      </c>
      <c r="J140" s="1">
        <v>-1E-3</v>
      </c>
      <c r="K140" s="1">
        <v>1.2E-2</v>
      </c>
      <c r="L140" s="1">
        <v>-2.5999999999999999E-2</v>
      </c>
      <c r="M140" s="1">
        <v>3.0000000000000001E-3</v>
      </c>
      <c r="N140" s="1">
        <v>1E-3</v>
      </c>
      <c r="O140" s="1">
        <v>1E-3</v>
      </c>
      <c r="P140" s="1">
        <v>3.0000000000000001E-3</v>
      </c>
      <c r="Q140" s="1">
        <v>1E-3</v>
      </c>
      <c r="R140" s="1">
        <v>1E-3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</row>
    <row r="141" spans="1:29" x14ac:dyDescent="0.3">
      <c r="A141" s="1">
        <v>87</v>
      </c>
      <c r="B141" s="10">
        <f t="shared" si="14"/>
        <v>88</v>
      </c>
      <c r="C141" s="1">
        <v>0</v>
      </c>
      <c r="D141" s="1">
        <v>-7.0000000000000001E-3</v>
      </c>
      <c r="E141" s="1">
        <v>0</v>
      </c>
      <c r="F141" s="1">
        <v>-1E-3</v>
      </c>
      <c r="G141" s="1">
        <v>-2E-3</v>
      </c>
      <c r="H141" s="1">
        <v>-2E-3</v>
      </c>
      <c r="I141" s="1">
        <v>1.0999999999999999E-2</v>
      </c>
      <c r="J141" s="1">
        <v>-1E-3</v>
      </c>
      <c r="K141" s="1">
        <v>-3.0000000000000001E-3</v>
      </c>
      <c r="L141" s="1">
        <v>-7.0000000000000001E-3</v>
      </c>
      <c r="M141" s="1">
        <v>-1E-3</v>
      </c>
      <c r="N141" s="1">
        <v>8.0000000000000002E-3</v>
      </c>
      <c r="O141" s="1">
        <v>0</v>
      </c>
      <c r="P141" s="1">
        <v>-8.0000000000000002E-3</v>
      </c>
      <c r="Q141" s="1">
        <v>-3.0000000000000001E-3</v>
      </c>
      <c r="R141" s="1">
        <v>0</v>
      </c>
      <c r="S141" s="1">
        <v>-1E-3</v>
      </c>
      <c r="T141" s="1">
        <v>-1E-3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</row>
    <row r="142" spans="1:29" x14ac:dyDescent="0.3">
      <c r="A142" s="1">
        <v>89</v>
      </c>
      <c r="B142" s="10">
        <f t="shared" si="14"/>
        <v>90</v>
      </c>
      <c r="C142" s="1">
        <v>0</v>
      </c>
      <c r="D142" s="1">
        <v>-1E-3</v>
      </c>
      <c r="E142" s="1">
        <v>0</v>
      </c>
      <c r="F142" s="1">
        <v>-1E-3</v>
      </c>
      <c r="G142" s="1">
        <v>0</v>
      </c>
      <c r="H142" s="1">
        <v>-0.19</v>
      </c>
      <c r="I142" s="1">
        <v>-8.0000000000000002E-3</v>
      </c>
      <c r="J142" s="1">
        <v>-1.7000000000000001E-2</v>
      </c>
      <c r="K142" s="1">
        <v>2E-3</v>
      </c>
      <c r="L142" s="1">
        <v>1.4999999999999999E-2</v>
      </c>
      <c r="M142" s="1">
        <v>0</v>
      </c>
      <c r="N142" s="1">
        <v>0</v>
      </c>
      <c r="O142" s="1">
        <v>1E-3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</row>
    <row r="143" spans="1:29" x14ac:dyDescent="0.3">
      <c r="A143" s="1">
        <v>90</v>
      </c>
      <c r="B143" s="10">
        <f t="shared" si="14"/>
        <v>91</v>
      </c>
      <c r="C143" s="1">
        <v>0</v>
      </c>
      <c r="D143" s="1">
        <v>-2E-3</v>
      </c>
      <c r="E143" s="1">
        <v>0</v>
      </c>
      <c r="F143" s="1">
        <v>-1E-3</v>
      </c>
      <c r="G143" s="1">
        <v>-1E-3</v>
      </c>
      <c r="H143" s="1">
        <v>-0.106</v>
      </c>
      <c r="I143" s="1">
        <v>-1.2E-2</v>
      </c>
      <c r="J143" s="1">
        <v>-1.2E-2</v>
      </c>
      <c r="K143" s="1">
        <v>-1.0999999999999999E-2</v>
      </c>
      <c r="L143" s="1">
        <v>-0.157</v>
      </c>
      <c r="M143" s="1">
        <v>-2.8000000000000001E-2</v>
      </c>
      <c r="N143" s="1">
        <v>-4.0000000000000001E-3</v>
      </c>
      <c r="O143" s="1">
        <v>0</v>
      </c>
      <c r="P143" s="1">
        <v>2E-3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</row>
    <row r="144" spans="1:29" x14ac:dyDescent="0.3">
      <c r="A144" s="1">
        <v>91</v>
      </c>
      <c r="B144" s="10">
        <f t="shared" si="14"/>
        <v>92</v>
      </c>
      <c r="C144" s="1">
        <v>0</v>
      </c>
      <c r="D144" s="1">
        <v>0</v>
      </c>
      <c r="E144" s="1">
        <v>0</v>
      </c>
      <c r="F144" s="1">
        <v>-1E-3</v>
      </c>
      <c r="G144" s="1">
        <v>-1E-3</v>
      </c>
      <c r="H144" s="1">
        <v>-1.9E-2</v>
      </c>
      <c r="I144" s="1">
        <v>8.0000000000000002E-3</v>
      </c>
      <c r="J144" s="1">
        <v>-3.0000000000000001E-3</v>
      </c>
      <c r="K144" s="1">
        <v>7.0000000000000001E-3</v>
      </c>
      <c r="L144" s="1">
        <v>-1.7000000000000001E-2</v>
      </c>
      <c r="M144" s="1">
        <v>-8.9999999999999993E-3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</row>
    <row r="145" spans="1:29" x14ac:dyDescent="0.3">
      <c r="A145" s="1">
        <v>96</v>
      </c>
      <c r="B145" s="10">
        <f t="shared" si="14"/>
        <v>97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1E-3</v>
      </c>
      <c r="O145" s="1">
        <v>-1E-3</v>
      </c>
      <c r="P145" s="1">
        <v>-3.0000000000000001E-3</v>
      </c>
      <c r="Q145" s="1">
        <v>7.0000000000000001E-3</v>
      </c>
      <c r="R145" s="1">
        <v>-2E-3</v>
      </c>
      <c r="S145" s="1">
        <v>-1.6E-2</v>
      </c>
      <c r="T145" s="1">
        <v>-5.0000000000000001E-3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</row>
    <row r="146" spans="1:29" x14ac:dyDescent="0.3">
      <c r="A146" s="1">
        <v>97</v>
      </c>
      <c r="B146" s="10">
        <f t="shared" si="14"/>
        <v>98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-4.0000000000000001E-3</v>
      </c>
      <c r="P146" s="1">
        <v>-1.4E-2</v>
      </c>
      <c r="Q146" s="1">
        <v>-1E-3</v>
      </c>
      <c r="R146" s="1">
        <v>-3.0000000000000001E-3</v>
      </c>
      <c r="S146" s="1">
        <v>-0.13800000000000001</v>
      </c>
      <c r="T146" s="1">
        <v>0.02</v>
      </c>
      <c r="U146" s="1">
        <v>1.7000000000000001E-2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</row>
    <row r="147" spans="1:29" x14ac:dyDescent="0.3">
      <c r="A147" s="1">
        <v>98</v>
      </c>
      <c r="B147" s="10">
        <f t="shared" si="14"/>
        <v>99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-2E-3</v>
      </c>
      <c r="O147" s="1">
        <v>-8.0000000000000002E-3</v>
      </c>
      <c r="P147" s="1">
        <v>-8.7999999999999995E-2</v>
      </c>
      <c r="Q147" s="1">
        <v>-4.0000000000000001E-3</v>
      </c>
      <c r="R147" s="1">
        <v>-4.0000000000000001E-3</v>
      </c>
      <c r="S147" s="1">
        <v>1.7000000000000001E-2</v>
      </c>
      <c r="T147" s="1">
        <v>2.5999999999999999E-2</v>
      </c>
      <c r="U147" s="1">
        <v>1.2E-2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</row>
    <row r="148" spans="1:29" x14ac:dyDescent="0.3">
      <c r="A148" s="1">
        <v>102</v>
      </c>
      <c r="B148" s="10">
        <f t="shared" si="14"/>
        <v>103</v>
      </c>
      <c r="C148" s="1">
        <v>-1E-3</v>
      </c>
      <c r="D148" s="1">
        <v>0</v>
      </c>
      <c r="E148" s="1">
        <v>-1E-3</v>
      </c>
      <c r="F148" s="1">
        <v>0</v>
      </c>
      <c r="G148" s="1">
        <v>-1E-3</v>
      </c>
      <c r="H148" s="1">
        <v>0</v>
      </c>
      <c r="I148" s="1">
        <v>0</v>
      </c>
      <c r="J148" s="1">
        <v>0</v>
      </c>
      <c r="K148" s="1">
        <v>-1E-3</v>
      </c>
      <c r="L148" s="1">
        <v>0</v>
      </c>
      <c r="M148" s="1">
        <v>-4.0000000000000001E-3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1E-3</v>
      </c>
      <c r="W148" s="1">
        <v>-2E-3</v>
      </c>
      <c r="X148" s="1">
        <v>3.0000000000000001E-3</v>
      </c>
      <c r="Y148" s="1">
        <v>0</v>
      </c>
      <c r="Z148" s="1">
        <v>0</v>
      </c>
      <c r="AA148" s="1">
        <v>1E-3</v>
      </c>
      <c r="AB148" s="1">
        <v>1E-3</v>
      </c>
      <c r="AC148" s="1">
        <v>0</v>
      </c>
    </row>
    <row r="149" spans="1:29" x14ac:dyDescent="0.3">
      <c r="A149" s="1">
        <v>104</v>
      </c>
      <c r="B149" s="10">
        <f t="shared" si="14"/>
        <v>105</v>
      </c>
      <c r="C149" s="1">
        <v>0</v>
      </c>
      <c r="D149" s="1">
        <v>0</v>
      </c>
      <c r="E149" s="1">
        <v>5.0000000000000001E-3</v>
      </c>
      <c r="F149" s="1">
        <v>-6.0000000000000001E-3</v>
      </c>
      <c r="G149" s="1">
        <v>-1E-3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-1E-3</v>
      </c>
      <c r="W149" s="1">
        <v>0</v>
      </c>
      <c r="X149" s="1">
        <v>0</v>
      </c>
      <c r="Y149" s="1">
        <v>0</v>
      </c>
      <c r="Z149" s="1">
        <v>0</v>
      </c>
      <c r="AA149" s="1">
        <v>1.0999999999999999E-2</v>
      </c>
      <c r="AB149" s="1">
        <v>1.2999999999999999E-2</v>
      </c>
      <c r="AC149" s="1">
        <v>-4.0000000000000001E-3</v>
      </c>
    </row>
    <row r="150" spans="1:29" x14ac:dyDescent="0.3">
      <c r="A150" s="1">
        <v>106</v>
      </c>
      <c r="B150" s="10">
        <f t="shared" si="14"/>
        <v>107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1E-3</v>
      </c>
      <c r="X150" s="1">
        <v>-1E-3</v>
      </c>
      <c r="Y150" s="1">
        <v>0</v>
      </c>
      <c r="Z150" s="1">
        <v>0</v>
      </c>
      <c r="AA150" s="1">
        <v>-2.9000000000000001E-2</v>
      </c>
      <c r="AB150" s="1">
        <v>-2E-3</v>
      </c>
      <c r="AC150" s="1">
        <v>1E-3</v>
      </c>
    </row>
    <row r="151" spans="1:29" x14ac:dyDescent="0.3">
      <c r="A151" s="1">
        <v>107</v>
      </c>
      <c r="B151" s="10">
        <f t="shared" si="14"/>
        <v>108</v>
      </c>
      <c r="C151" s="1">
        <v>0</v>
      </c>
      <c r="D151" s="1">
        <v>0</v>
      </c>
      <c r="E151" s="1">
        <v>1E-3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-4.0000000000000001E-3</v>
      </c>
      <c r="AB151" s="1">
        <v>3.0000000000000001E-3</v>
      </c>
      <c r="AC151" s="1">
        <v>1E-3</v>
      </c>
    </row>
    <row r="152" spans="1:29" x14ac:dyDescent="0.3">
      <c r="A152" s="1">
        <v>108</v>
      </c>
      <c r="B152" s="10">
        <f t="shared" si="14"/>
        <v>109</v>
      </c>
      <c r="C152" s="1">
        <v>0</v>
      </c>
      <c r="D152" s="1">
        <v>0</v>
      </c>
      <c r="E152" s="1">
        <v>3.0000000000000001E-3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-4.0000000000000001E-3</v>
      </c>
      <c r="AB152" s="1">
        <v>-3.0000000000000001E-3</v>
      </c>
      <c r="AC152" s="1">
        <v>1E-3</v>
      </c>
    </row>
    <row r="153" spans="1:29" x14ac:dyDescent="0.3">
      <c r="A153" s="1">
        <v>113</v>
      </c>
      <c r="B153" s="10">
        <f t="shared" si="14"/>
        <v>114</v>
      </c>
      <c r="C153" s="1">
        <v>-1E-3</v>
      </c>
      <c r="D153" s="1">
        <v>-1E-3</v>
      </c>
      <c r="E153" s="1">
        <v>-2E-3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7.0000000000000001E-3</v>
      </c>
      <c r="W153" s="1">
        <v>-1E-3</v>
      </c>
      <c r="X153" s="1">
        <v>0</v>
      </c>
      <c r="Y153" s="1">
        <v>0</v>
      </c>
      <c r="Z153" s="1">
        <v>0</v>
      </c>
      <c r="AA153" s="1">
        <v>-1.9E-2</v>
      </c>
      <c r="AB153" s="1">
        <v>-7.0000000000000001E-3</v>
      </c>
      <c r="AC153" s="1">
        <v>-9.1999999999999998E-2</v>
      </c>
    </row>
    <row r="154" spans="1:29" x14ac:dyDescent="0.3">
      <c r="A154" s="1">
        <v>114</v>
      </c>
      <c r="B154" s="10">
        <f t="shared" si="14"/>
        <v>115</v>
      </c>
      <c r="C154" s="1">
        <v>0</v>
      </c>
      <c r="D154" s="1">
        <v>0</v>
      </c>
      <c r="E154" s="1">
        <v>-4.2999999999999997E-2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5.0000000000000001E-3</v>
      </c>
      <c r="W154" s="1">
        <v>0</v>
      </c>
      <c r="X154" s="1">
        <v>0</v>
      </c>
      <c r="Y154" s="1">
        <v>0</v>
      </c>
      <c r="Z154" s="1">
        <v>0</v>
      </c>
      <c r="AA154" s="1">
        <v>-2E-3</v>
      </c>
      <c r="AB154" s="1">
        <v>-1E-3</v>
      </c>
      <c r="AC154" s="1">
        <v>-0.01</v>
      </c>
    </row>
    <row r="155" spans="1:29" x14ac:dyDescent="0.3">
      <c r="A155" s="1">
        <v>115</v>
      </c>
      <c r="B155" s="10">
        <f t="shared" si="14"/>
        <v>116</v>
      </c>
      <c r="C155" s="1">
        <v>-1E-3</v>
      </c>
      <c r="D155" s="1">
        <v>-1E-3</v>
      </c>
      <c r="E155" s="1">
        <v>1.4999999999999999E-2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1.4999999999999999E-2</v>
      </c>
      <c r="W155" s="1">
        <v>-1E-3</v>
      </c>
      <c r="X155" s="1">
        <v>0</v>
      </c>
      <c r="Y155" s="1">
        <v>0</v>
      </c>
      <c r="Z155" s="1">
        <v>0</v>
      </c>
      <c r="AA155" s="1">
        <v>-6.0000000000000001E-3</v>
      </c>
      <c r="AB155" s="1">
        <v>-1E-3</v>
      </c>
      <c r="AC155" s="1">
        <v>-1.7999999999999999E-2</v>
      </c>
    </row>
    <row r="156" spans="1:29" x14ac:dyDescent="0.3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H157" s="1"/>
      <c r="I157" s="53" t="s">
        <v>91</v>
      </c>
      <c r="J157" s="4">
        <f>MAX(ABS(MIN(C129:AC155)),MAX(C129:AC155))</f>
        <v>0.19</v>
      </c>
      <c r="K157" s="1"/>
      <c r="L157" s="1"/>
      <c r="M157" s="1"/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3" t="s">
        <v>11</v>
      </c>
      <c r="C158" s="1"/>
      <c r="D158" s="1"/>
      <c r="E158" s="1"/>
      <c r="F158" s="1"/>
      <c r="K158" s="15"/>
    </row>
    <row r="159" spans="1:29" x14ac:dyDescent="0.3">
      <c r="A159" s="22" t="s">
        <v>12</v>
      </c>
      <c r="B159" s="5" t="s">
        <v>13</v>
      </c>
      <c r="C159" s="16" t="s">
        <v>14</v>
      </c>
      <c r="D159" s="16" t="s">
        <v>15</v>
      </c>
      <c r="E159" s="16" t="s">
        <v>16</v>
      </c>
      <c r="F159" s="19"/>
    </row>
    <row r="160" spans="1:29" x14ac:dyDescent="0.3">
      <c r="A160" s="22">
        <f>AVERAGE(F67,F100)</f>
        <v>-9.077</v>
      </c>
      <c r="B160" s="5">
        <f>AVERAGE(H69,H70,I70,H102,H103,I103)</f>
        <v>-12.936166666666665</v>
      </c>
      <c r="C160" s="16">
        <f>AVERAGE(K72,K73,L73,K105,K106,L106)</f>
        <v>-12.895499999999998</v>
      </c>
      <c r="D160" s="16">
        <f>AVERAGE(P77,P78,Q78,X85,X86,Y86,P110,P111,Q111,X118,X119,Y119)</f>
        <v>-12.921833333333334</v>
      </c>
      <c r="E160" s="16">
        <f>AVERAGE(S80,S81,T81,AA88,AA89,AB89,S113,S114,T114,AA121,AA122,AB122)</f>
        <v>-10.578750000000001</v>
      </c>
      <c r="F160" s="1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3" t="s">
        <v>17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26" t="s">
        <v>18</v>
      </c>
      <c r="B163" s="25" t="s">
        <v>19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26">
        <f>AVERAGE(N75,V83,N108,V116)</f>
        <v>8.0577500000000004</v>
      </c>
      <c r="B164" s="25">
        <f>AVERAGE(W117:W119,O109:O111,W84:W86,O76:O78)</f>
        <v>7.0098333333333338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1" t="s">
        <v>20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29" t="s">
        <v>21</v>
      </c>
      <c r="B167" s="31" t="s">
        <v>22</v>
      </c>
      <c r="C167" s="33" t="s">
        <v>23</v>
      </c>
      <c r="D167" s="33" t="s">
        <v>24</v>
      </c>
      <c r="E167" s="33" t="s">
        <v>25</v>
      </c>
      <c r="F167" s="32" t="s">
        <v>38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29">
        <f>AVERAGE(C64,C65,C97:C98)</f>
        <v>0.89275000000000004</v>
      </c>
      <c r="B168" s="31">
        <f>AVERAGE(D65,D98)</f>
        <v>0.68500000000000005</v>
      </c>
      <c r="C168" s="33">
        <f>AVERAGE(F68:F70,F101:F103,G71:G73,G104:G106)</f>
        <v>0.12666666666666668</v>
      </c>
      <c r="D168" s="33">
        <f>AVERAGE(F71:F73,G68:G70,F104:F106,G101:G103)</f>
        <v>-9.1166666666666674E-2</v>
      </c>
      <c r="E168" s="33">
        <f>AVERAGE(H71:J73,H104:J106)</f>
        <v>0.24594444444444441</v>
      </c>
      <c r="F168" s="35">
        <f>AVERAGE(N76:N78,V84:V86,N109:N111,V117:V119)</f>
        <v>-0.19399999999999998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416B5-C638-427F-BC8C-A658E6940521}">
  <dimension ref="A1:AC168"/>
  <sheetViews>
    <sheetView topLeftCell="A61" workbookViewId="0">
      <selection activeCell="B91" sqref="A91:B91"/>
    </sheetView>
  </sheetViews>
  <sheetFormatPr defaultRowHeight="14.4" x14ac:dyDescent="0.3"/>
  <sheetData>
    <row r="1" spans="1:29" x14ac:dyDescent="0.3">
      <c r="A1" s="3" t="s">
        <v>0</v>
      </c>
      <c r="B1" s="3" t="s">
        <v>1</v>
      </c>
      <c r="C1" s="3" t="s">
        <v>2</v>
      </c>
      <c r="D1" s="3" t="s">
        <v>28</v>
      </c>
      <c r="E1" s="3" t="s">
        <v>29</v>
      </c>
      <c r="F1" s="3" t="s">
        <v>26</v>
      </c>
      <c r="G1" s="3" t="s">
        <v>27</v>
      </c>
      <c r="H1" s="3" t="s">
        <v>30</v>
      </c>
      <c r="I1" s="3" t="s">
        <v>31</v>
      </c>
      <c r="J1" s="3" t="s">
        <v>32</v>
      </c>
      <c r="K1" s="3" t="s">
        <v>33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5</v>
      </c>
      <c r="S1" s="3" t="s">
        <v>4</v>
      </c>
      <c r="T1" s="3" t="s">
        <v>6</v>
      </c>
    </row>
    <row r="2" spans="1:29" x14ac:dyDescent="0.3">
      <c r="A2" s="3" t="s">
        <v>7</v>
      </c>
      <c r="B2" s="3" t="s">
        <v>7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</row>
    <row r="3" spans="1:29" x14ac:dyDescent="0.3">
      <c r="A3" s="9">
        <v>1</v>
      </c>
      <c r="B3" s="9">
        <f>A3+1</f>
        <v>2</v>
      </c>
      <c r="C3" s="4">
        <v>22.59</v>
      </c>
      <c r="D3" s="4">
        <f>AVERAGE(C3,C31)</f>
        <v>22.612000000000002</v>
      </c>
      <c r="E3" s="4">
        <f>AVERAGE(C3,C31)</f>
        <v>22.612000000000002</v>
      </c>
      <c r="F3" s="4">
        <f>31.732-D3</f>
        <v>9.1199999999999974</v>
      </c>
      <c r="G3" s="4">
        <f>31.732-E3</f>
        <v>9.1199999999999974</v>
      </c>
      <c r="H3" s="40">
        <v>8.2200000000000006</v>
      </c>
      <c r="I3" s="39">
        <v>8.2899999999999991</v>
      </c>
      <c r="J3" s="7">
        <f t="shared" ref="J3:J16" si="0">D3*(-0.9529)+29.91</f>
        <v>8.3630251999999992</v>
      </c>
      <c r="K3" s="7">
        <f t="shared" ref="K3:K16" si="1">E3*(-0.9703)+30.396</f>
        <v>8.4555763999999982</v>
      </c>
      <c r="L3" s="8"/>
      <c r="M3" s="8"/>
      <c r="N3" s="9">
        <v>0</v>
      </c>
      <c r="O3" s="9">
        <f>N3+1</f>
        <v>1</v>
      </c>
      <c r="P3" s="4">
        <v>43.47</v>
      </c>
      <c r="Q3" s="4">
        <f>AVERAGE(P3,P25)</f>
        <v>43.588000000000001</v>
      </c>
      <c r="R3" s="4">
        <f>190.298-Q3</f>
        <v>146.71</v>
      </c>
      <c r="S3" s="40">
        <v>129.679</v>
      </c>
      <c r="T3" s="6">
        <f t="shared" ref="T3:T17" si="2">Q3*(-0.9253)+170.17</f>
        <v>129.83802359999999</v>
      </c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">
      <c r="A4" s="9">
        <v>4</v>
      </c>
      <c r="B4" s="9">
        <f t="shared" ref="B4:B57" si="3">A4+1</f>
        <v>5</v>
      </c>
      <c r="C4" s="4">
        <v>22.777000000000001</v>
      </c>
      <c r="D4" s="4">
        <f>AVERAGE(C4:C5,C32,C33)</f>
        <v>23.020250000000001</v>
      </c>
      <c r="E4" s="4">
        <f>AVERAGE(C4:C5,C32,C33)</f>
        <v>23.020250000000001</v>
      </c>
      <c r="F4" s="4">
        <f>31.732-D4</f>
        <v>8.7117499999999986</v>
      </c>
      <c r="G4" s="4">
        <f t="shared" ref="G4:G19" si="4">31.732-E4</f>
        <v>8.7117499999999986</v>
      </c>
      <c r="H4" s="40">
        <v>8.19</v>
      </c>
      <c r="I4" s="39">
        <v>8.2899999999999991</v>
      </c>
      <c r="J4" s="7">
        <f t="shared" si="0"/>
        <v>7.9740037749999999</v>
      </c>
      <c r="K4" s="7">
        <f t="shared" si="1"/>
        <v>8.0594514249999989</v>
      </c>
      <c r="L4" s="8"/>
      <c r="M4" s="8"/>
      <c r="N4" s="9">
        <v>2</v>
      </c>
      <c r="O4" s="9">
        <f t="shared" ref="O4:O45" si="5">N4+1</f>
        <v>3</v>
      </c>
      <c r="P4" s="4">
        <v>37.430999999999997</v>
      </c>
      <c r="Q4" s="4">
        <f>AVERAGE(P4,P8,P26,P30)</f>
        <v>40.326000000000001</v>
      </c>
      <c r="R4" s="4">
        <f t="shared" ref="R4:R18" si="6">190.298-Q4</f>
        <v>149.97200000000001</v>
      </c>
      <c r="S4" s="40">
        <v>134.90299999999999</v>
      </c>
      <c r="T4" s="6">
        <f t="shared" si="2"/>
        <v>132.8563522</v>
      </c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9">
        <v>7</v>
      </c>
      <c r="B5" s="9">
        <f t="shared" si="3"/>
        <v>8</v>
      </c>
      <c r="C5" s="4">
        <v>23.102</v>
      </c>
      <c r="D5" s="4"/>
      <c r="E5" s="4"/>
      <c r="F5" s="4"/>
      <c r="G5" s="4"/>
      <c r="H5" s="40"/>
      <c r="I5" s="39"/>
      <c r="J5" s="7"/>
      <c r="K5" s="7"/>
      <c r="L5" s="8"/>
      <c r="M5" s="8"/>
      <c r="N5" s="9">
        <v>3</v>
      </c>
      <c r="O5" s="9">
        <f t="shared" si="5"/>
        <v>4</v>
      </c>
      <c r="P5" s="4">
        <v>41.25</v>
      </c>
      <c r="Q5" s="4">
        <f>AVERAGE(P5,P7,P27,P29)</f>
        <v>43.161749999999998</v>
      </c>
      <c r="R5" s="4">
        <f t="shared" si="6"/>
        <v>147.13625000000002</v>
      </c>
      <c r="S5" s="40">
        <v>129.083</v>
      </c>
      <c r="T5" s="6">
        <f t="shared" si="2"/>
        <v>130.232432725</v>
      </c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9">
        <v>14</v>
      </c>
      <c r="B6" s="9">
        <f t="shared" si="3"/>
        <v>15</v>
      </c>
      <c r="C6" s="4">
        <v>26.690999999999999</v>
      </c>
      <c r="D6" s="4">
        <f>AVERAGE(C6,C34)</f>
        <v>26.762499999999999</v>
      </c>
      <c r="E6" s="4">
        <f>AVERAGE(C6,C7,C34,C35)</f>
        <v>26.86675</v>
      </c>
      <c r="F6" s="4">
        <f t="shared" ref="F6:F19" si="7">31.732-D6</f>
        <v>4.9695</v>
      </c>
      <c r="G6" s="4">
        <f t="shared" si="4"/>
        <v>4.8652499999999996</v>
      </c>
      <c r="H6" s="40">
        <v>4.1900000000000004</v>
      </c>
      <c r="I6" s="39">
        <v>4.16</v>
      </c>
      <c r="J6" s="7">
        <f t="shared" si="0"/>
        <v>4.4080137500000021</v>
      </c>
      <c r="K6" s="7">
        <f t="shared" si="1"/>
        <v>4.3271924750000004</v>
      </c>
      <c r="L6" s="8"/>
      <c r="M6" s="8"/>
      <c r="N6" s="9">
        <v>5</v>
      </c>
      <c r="O6" s="9">
        <f t="shared" si="5"/>
        <v>6</v>
      </c>
      <c r="P6" s="4">
        <v>46.457999999999998</v>
      </c>
      <c r="Q6" s="4">
        <f>AVERAGE(P6,P28)</f>
        <v>46.582999999999998</v>
      </c>
      <c r="R6" s="4">
        <f t="shared" si="6"/>
        <v>143.715</v>
      </c>
      <c r="S6" s="40">
        <v>128.334</v>
      </c>
      <c r="T6" s="6">
        <f t="shared" si="2"/>
        <v>127.06675009999998</v>
      </c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">
      <c r="A7" s="9">
        <v>15</v>
      </c>
      <c r="B7" s="9">
        <f t="shared" si="3"/>
        <v>16</v>
      </c>
      <c r="C7" s="4">
        <v>26.927</v>
      </c>
      <c r="D7" s="4">
        <f>AVERAGE(C7,C35)</f>
        <v>26.971</v>
      </c>
      <c r="E7" s="4"/>
      <c r="F7" s="4">
        <f t="shared" si="7"/>
        <v>4.7609999999999992</v>
      </c>
      <c r="G7" s="4"/>
      <c r="H7" s="40">
        <v>4.17</v>
      </c>
      <c r="I7" s="39"/>
      <c r="J7" s="7">
        <f t="shared" si="0"/>
        <v>4.2093340999999995</v>
      </c>
      <c r="K7" s="7"/>
      <c r="L7" s="8"/>
      <c r="M7" s="8"/>
      <c r="N7" s="9">
        <v>6</v>
      </c>
      <c r="O7" s="9">
        <f t="shared" si="5"/>
        <v>7</v>
      </c>
      <c r="P7" s="4">
        <v>45.027999999999999</v>
      </c>
      <c r="Q7" s="4"/>
      <c r="R7" s="4"/>
      <c r="S7" s="40"/>
      <c r="T7" s="6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">
      <c r="A8" s="9">
        <v>17</v>
      </c>
      <c r="B8" s="9">
        <f t="shared" si="3"/>
        <v>18</v>
      </c>
      <c r="C8" s="4">
        <v>29.914000000000001</v>
      </c>
      <c r="D8" s="4">
        <f>AVERAGE(C8:C10,C36:C38)</f>
        <v>30.060500000000001</v>
      </c>
      <c r="E8" s="4">
        <f>AVERAGE(C8:C10,C36:C38)</f>
        <v>30.060500000000001</v>
      </c>
      <c r="F8" s="4">
        <f>31.732-D8</f>
        <v>1.6714999999999982</v>
      </c>
      <c r="G8" s="4">
        <f>31.732-E8</f>
        <v>1.6714999999999982</v>
      </c>
      <c r="H8" s="40">
        <v>1.42</v>
      </c>
      <c r="I8" s="39">
        <v>1.41</v>
      </c>
      <c r="J8" s="7">
        <f t="shared" si="0"/>
        <v>1.2653495499999998</v>
      </c>
      <c r="K8" s="7">
        <f t="shared" si="1"/>
        <v>1.2282968499999996</v>
      </c>
      <c r="L8" s="8"/>
      <c r="M8" s="8"/>
      <c r="N8" s="9">
        <v>8</v>
      </c>
      <c r="O8" s="9">
        <f t="shared" si="5"/>
        <v>9</v>
      </c>
      <c r="P8" s="4">
        <v>43.55</v>
      </c>
      <c r="Q8" s="4"/>
      <c r="R8" s="4"/>
      <c r="S8" s="40"/>
      <c r="T8" s="6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">
      <c r="A9" s="9">
        <v>18</v>
      </c>
      <c r="B9" s="9">
        <f t="shared" si="3"/>
        <v>19</v>
      </c>
      <c r="C9" s="4">
        <v>30.064</v>
      </c>
      <c r="D9" s="4"/>
      <c r="E9" s="4"/>
      <c r="F9" s="4"/>
      <c r="G9" s="4"/>
      <c r="H9" s="40"/>
      <c r="I9" s="39"/>
      <c r="J9" s="7"/>
      <c r="K9" s="7"/>
      <c r="L9" s="8"/>
      <c r="M9" s="8"/>
      <c r="N9" s="9">
        <v>10</v>
      </c>
      <c r="O9" s="9">
        <f t="shared" si="5"/>
        <v>11</v>
      </c>
      <c r="P9" s="4">
        <v>7.2770000000000001</v>
      </c>
      <c r="Q9" s="4">
        <f>AVERAGE(P9,P31)</f>
        <v>7.6959999999999997</v>
      </c>
      <c r="R9" s="4">
        <f t="shared" si="6"/>
        <v>182.602</v>
      </c>
      <c r="S9" s="40">
        <v>161.78100000000001</v>
      </c>
      <c r="T9" s="6">
        <f t="shared" si="2"/>
        <v>163.04889119999999</v>
      </c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">
      <c r="A10" s="9">
        <v>19</v>
      </c>
      <c r="B10" s="9">
        <f t="shared" si="3"/>
        <v>20</v>
      </c>
      <c r="C10" s="4">
        <v>30.068000000000001</v>
      </c>
      <c r="D10" s="4"/>
      <c r="E10" s="4"/>
      <c r="F10" s="4"/>
      <c r="G10" s="4"/>
      <c r="H10" s="40"/>
      <c r="I10" s="39"/>
      <c r="J10" s="7"/>
      <c r="K10" s="7"/>
      <c r="L10" s="8"/>
      <c r="M10" s="8"/>
      <c r="N10" s="9">
        <v>12</v>
      </c>
      <c r="O10" s="9">
        <f t="shared" si="5"/>
        <v>13</v>
      </c>
      <c r="P10" s="4">
        <v>110.35</v>
      </c>
      <c r="Q10" s="4">
        <f>AVERAGE(P10,P32)</f>
        <v>110.3095</v>
      </c>
      <c r="R10" s="4">
        <f t="shared" si="6"/>
        <v>79.988500000000002</v>
      </c>
      <c r="S10" s="40">
        <v>67.471999999999994</v>
      </c>
      <c r="T10" s="6">
        <f t="shared" si="2"/>
        <v>68.100619649999985</v>
      </c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">
      <c r="A11" s="9">
        <v>21</v>
      </c>
      <c r="B11" s="9">
        <f t="shared" si="3"/>
        <v>22</v>
      </c>
      <c r="C11" s="4">
        <v>29.856999999999999</v>
      </c>
      <c r="D11" s="4">
        <f>AVERAGE(C11:C13,C39:C41)</f>
        <v>29.570833333333329</v>
      </c>
      <c r="E11" s="4">
        <f>AVERAGE(C11:C13,C39:C41)</f>
        <v>29.570833333333329</v>
      </c>
      <c r="F11" s="4">
        <f t="shared" si="7"/>
        <v>2.16116666666667</v>
      </c>
      <c r="G11" s="4">
        <f t="shared" si="4"/>
        <v>2.16116666666667</v>
      </c>
      <c r="H11" s="40">
        <v>1.53</v>
      </c>
      <c r="I11" s="39">
        <v>1.4650000000000001</v>
      </c>
      <c r="J11" s="7">
        <f t="shared" si="0"/>
        <v>1.7319529166666712</v>
      </c>
      <c r="K11" s="7">
        <f t="shared" si="1"/>
        <v>1.7034204166666704</v>
      </c>
      <c r="L11" s="8"/>
      <c r="M11" s="8"/>
      <c r="N11" s="9">
        <v>13</v>
      </c>
      <c r="O11" s="9">
        <f t="shared" si="5"/>
        <v>14</v>
      </c>
      <c r="P11" s="4">
        <v>98.203999999999994</v>
      </c>
      <c r="Q11" s="4">
        <f>AVERAGE(P11,P33)</f>
        <v>98.431999999999988</v>
      </c>
      <c r="R11" s="4">
        <f t="shared" si="6"/>
        <v>91.866000000000014</v>
      </c>
      <c r="S11" s="40">
        <v>79.352000000000004</v>
      </c>
      <c r="T11" s="6">
        <f t="shared" si="2"/>
        <v>79.0908704</v>
      </c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">
      <c r="A12" s="9">
        <v>22</v>
      </c>
      <c r="B12" s="9">
        <f t="shared" si="3"/>
        <v>23</v>
      </c>
      <c r="C12" s="4">
        <v>29.606999999999999</v>
      </c>
      <c r="D12" s="4"/>
      <c r="E12" s="4"/>
      <c r="F12" s="4"/>
      <c r="G12" s="4"/>
      <c r="H12" s="40"/>
      <c r="I12" s="39"/>
      <c r="J12" s="7"/>
      <c r="K12" s="7"/>
      <c r="L12" s="8"/>
      <c r="M12" s="8"/>
      <c r="N12" s="9">
        <v>16</v>
      </c>
      <c r="O12" s="9">
        <f t="shared" si="5"/>
        <v>17</v>
      </c>
      <c r="P12" s="4">
        <v>154.15100000000001</v>
      </c>
      <c r="Q12" s="4">
        <f>AVERAGE(P12,P34,P13,P35)</f>
        <v>155.31075000000001</v>
      </c>
      <c r="R12" s="4">
        <f t="shared" si="6"/>
        <v>34.987249999999989</v>
      </c>
      <c r="S12" s="40">
        <v>27.001999999999999</v>
      </c>
      <c r="T12" s="6">
        <f t="shared" si="2"/>
        <v>26.460963024999984</v>
      </c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">
      <c r="A13" s="9">
        <v>23</v>
      </c>
      <c r="B13" s="9">
        <f t="shared" si="3"/>
        <v>24</v>
      </c>
      <c r="C13" s="4">
        <v>29.184000000000001</v>
      </c>
      <c r="D13" s="4"/>
      <c r="E13" s="4"/>
      <c r="F13" s="4"/>
      <c r="G13" s="4"/>
      <c r="H13" s="40"/>
      <c r="I13" s="39"/>
      <c r="J13" s="7"/>
      <c r="K13" s="7"/>
      <c r="L13" s="8"/>
      <c r="M13" s="8"/>
      <c r="N13" s="9">
        <v>20</v>
      </c>
      <c r="O13" s="9">
        <f t="shared" si="5"/>
        <v>21</v>
      </c>
      <c r="P13" s="4">
        <v>156.566</v>
      </c>
      <c r="Q13" s="4"/>
      <c r="R13" s="4"/>
      <c r="S13" s="40"/>
      <c r="T13" s="6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">
      <c r="A14" s="9">
        <v>27</v>
      </c>
      <c r="B14" s="9">
        <f t="shared" si="3"/>
        <v>28</v>
      </c>
      <c r="C14" s="4">
        <v>22.314</v>
      </c>
      <c r="D14" s="4">
        <f>AVERAGE(C14,C22,C42,C50)</f>
        <v>22.070249999999998</v>
      </c>
      <c r="E14" s="4">
        <f>AVERAGE(C14,C22,C42,C50)</f>
        <v>22.070249999999998</v>
      </c>
      <c r="F14" s="4">
        <f t="shared" si="7"/>
        <v>9.6617500000000014</v>
      </c>
      <c r="G14" s="4">
        <f t="shared" si="4"/>
        <v>9.6617500000000014</v>
      </c>
      <c r="H14" s="40">
        <v>8.1199999999999992</v>
      </c>
      <c r="I14" s="39">
        <v>7.6150000000000002</v>
      </c>
      <c r="J14" s="7">
        <f t="shared" si="0"/>
        <v>8.8792587750000038</v>
      </c>
      <c r="K14" s="7">
        <f t="shared" si="1"/>
        <v>8.9812364250000023</v>
      </c>
      <c r="L14" s="8"/>
      <c r="M14" s="8"/>
      <c r="N14" s="9">
        <v>24</v>
      </c>
      <c r="O14" s="9">
        <f t="shared" si="5"/>
        <v>25</v>
      </c>
      <c r="P14" s="4">
        <v>6.5460000000000003</v>
      </c>
      <c r="Q14" s="4">
        <f>AVERAGE(P14,P19,P36,P41)</f>
        <v>7.0457500000000008</v>
      </c>
      <c r="R14" s="4">
        <f t="shared" si="6"/>
        <v>183.25225</v>
      </c>
      <c r="S14" s="40">
        <v>166.965</v>
      </c>
      <c r="T14" s="6">
        <f t="shared" si="2"/>
        <v>163.65056752499999</v>
      </c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3">
      <c r="A15" s="9">
        <v>29</v>
      </c>
      <c r="B15" s="9">
        <f t="shared" si="3"/>
        <v>30</v>
      </c>
      <c r="C15" s="4">
        <v>26.058</v>
      </c>
      <c r="D15" s="4">
        <f>AVERAGE(C15,C23,C43,C51)</f>
        <v>26.403249999999996</v>
      </c>
      <c r="E15" s="4">
        <f>AVERAGE(C15,C23,C43,C51)</f>
        <v>26.403249999999996</v>
      </c>
      <c r="F15" s="4">
        <f t="shared" si="7"/>
        <v>5.328750000000003</v>
      </c>
      <c r="G15" s="4">
        <f t="shared" si="4"/>
        <v>5.328750000000003</v>
      </c>
      <c r="H15" s="40">
        <v>4.8600000000000003</v>
      </c>
      <c r="I15" s="39">
        <v>4.84</v>
      </c>
      <c r="J15" s="7">
        <f t="shared" si="0"/>
        <v>4.7503430750000035</v>
      </c>
      <c r="K15" s="7">
        <f t="shared" si="1"/>
        <v>4.7769265250000039</v>
      </c>
      <c r="L15" s="8"/>
      <c r="M15" s="8"/>
      <c r="N15" s="9">
        <v>28</v>
      </c>
      <c r="O15" s="9">
        <f t="shared" si="5"/>
        <v>29</v>
      </c>
      <c r="P15" s="4">
        <v>132.28800000000001</v>
      </c>
      <c r="Q15" s="4">
        <f>AVERAGE(P15,P20,P37,P42)</f>
        <v>130.28</v>
      </c>
      <c r="R15" s="4">
        <f t="shared" si="6"/>
        <v>60.018000000000001</v>
      </c>
      <c r="S15" s="40">
        <v>48.85</v>
      </c>
      <c r="T15" s="6">
        <f t="shared" si="2"/>
        <v>49.621915999999985</v>
      </c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3">
      <c r="A16" s="9">
        <v>31</v>
      </c>
      <c r="B16" s="9">
        <f t="shared" si="3"/>
        <v>32</v>
      </c>
      <c r="C16" s="4">
        <v>29.748000000000001</v>
      </c>
      <c r="D16" s="4">
        <f>AVERAGE(C16:C18,C24:C26,C44:C46, C52:C54)</f>
        <v>29.804500000000001</v>
      </c>
      <c r="E16" s="4">
        <f>AVERAGE(C16:C18,C24:C26,C44:C46, C52:C54)</f>
        <v>29.804500000000001</v>
      </c>
      <c r="F16" s="4">
        <f t="shared" si="7"/>
        <v>1.9274999999999984</v>
      </c>
      <c r="G16" s="4">
        <f t="shared" si="4"/>
        <v>1.9274999999999984</v>
      </c>
      <c r="H16" s="40">
        <v>1.61</v>
      </c>
      <c r="I16" s="39">
        <v>1.57</v>
      </c>
      <c r="J16" s="7">
        <f t="shared" si="0"/>
        <v>1.5092919500000015</v>
      </c>
      <c r="K16" s="7">
        <f t="shared" si="1"/>
        <v>1.4766936499999979</v>
      </c>
      <c r="L16" s="8"/>
      <c r="M16" s="8"/>
      <c r="N16" s="9">
        <v>30</v>
      </c>
      <c r="O16" s="9">
        <f t="shared" si="5"/>
        <v>31</v>
      </c>
      <c r="P16" s="4">
        <v>166.51400000000001</v>
      </c>
      <c r="Q16" s="4">
        <f>AVERAGE(P16,P21,P38,P43)</f>
        <v>167.22</v>
      </c>
      <c r="R16" s="4">
        <f t="shared" si="6"/>
        <v>23.078000000000003</v>
      </c>
      <c r="S16" s="40">
        <v>15.823</v>
      </c>
      <c r="T16" s="6">
        <f t="shared" si="2"/>
        <v>15.441333999999983</v>
      </c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">
      <c r="A17" s="9">
        <v>32</v>
      </c>
      <c r="B17" s="9">
        <f t="shared" si="3"/>
        <v>33</v>
      </c>
      <c r="C17" s="4">
        <v>30.152000000000001</v>
      </c>
      <c r="D17" s="4"/>
      <c r="E17" s="4"/>
      <c r="F17" s="4"/>
      <c r="G17" s="4"/>
      <c r="H17" s="40"/>
      <c r="I17" s="39"/>
      <c r="J17" s="7"/>
      <c r="K17" s="7"/>
      <c r="L17" s="8"/>
      <c r="M17" s="8"/>
      <c r="N17" s="9">
        <v>34</v>
      </c>
      <c r="O17" s="9">
        <f t="shared" si="5"/>
        <v>35</v>
      </c>
      <c r="P17" s="4">
        <v>-3.8530000000000002</v>
      </c>
      <c r="Q17" s="4">
        <f>AVERAGE(P17,P22,P39,P44)</f>
        <v>-6.4344999999999999</v>
      </c>
      <c r="R17" s="4">
        <f t="shared" si="6"/>
        <v>196.73250000000002</v>
      </c>
      <c r="S17" s="40">
        <v>173.23</v>
      </c>
      <c r="T17" s="6">
        <f t="shared" si="2"/>
        <v>176.12384284999999</v>
      </c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3">
      <c r="A18" s="9">
        <v>33</v>
      </c>
      <c r="B18" s="9">
        <f t="shared" si="3"/>
        <v>34</v>
      </c>
      <c r="C18" s="4">
        <v>29.969000000000001</v>
      </c>
      <c r="D18" s="4"/>
      <c r="E18" s="4"/>
      <c r="F18" s="4"/>
      <c r="G18" s="4"/>
      <c r="H18" s="40"/>
      <c r="I18" s="39"/>
      <c r="J18" s="7"/>
      <c r="K18" s="7"/>
      <c r="L18" s="8"/>
      <c r="M18" s="8"/>
      <c r="N18" s="9">
        <v>37</v>
      </c>
      <c r="O18" s="9">
        <f t="shared" si="5"/>
        <v>38</v>
      </c>
      <c r="P18" s="4">
        <v>127.964</v>
      </c>
      <c r="Q18" s="4">
        <f>AVERAGE(P18,P23,P40,P45)</f>
        <v>127.26125</v>
      </c>
      <c r="R18" s="4">
        <f t="shared" si="6"/>
        <v>63.036749999999998</v>
      </c>
      <c r="S18" s="40">
        <v>51.445</v>
      </c>
      <c r="T18" s="6">
        <f>Q18*(-0.9253)+170.17</f>
        <v>52.415165374999987</v>
      </c>
      <c r="U18" s="8"/>
      <c r="V18" s="8"/>
      <c r="W18" s="8"/>
      <c r="X18" s="8"/>
      <c r="Y18" s="8"/>
      <c r="Z18" s="8"/>
      <c r="AA18" s="8"/>
      <c r="AB18" s="8"/>
      <c r="AC18" s="8"/>
    </row>
    <row r="19" spans="1:29" x14ac:dyDescent="0.3">
      <c r="A19" s="9">
        <v>38</v>
      </c>
      <c r="B19" s="9">
        <f t="shared" si="3"/>
        <v>39</v>
      </c>
      <c r="C19" s="4">
        <v>27.465</v>
      </c>
      <c r="D19" s="4">
        <f>AVERAGE(C19:C21,C27:C29,C47:C49,C55:C57)</f>
        <v>27.400583333333334</v>
      </c>
      <c r="E19" s="4">
        <f>AVERAGE(C19:C21,C27:C29,C47:C49,C55:C57)</f>
        <v>27.400583333333334</v>
      </c>
      <c r="F19" s="4">
        <f t="shared" si="7"/>
        <v>4.3314166666666658</v>
      </c>
      <c r="G19" s="4">
        <f t="shared" si="4"/>
        <v>4.3314166666666658</v>
      </c>
      <c r="H19" s="40">
        <v>3.82</v>
      </c>
      <c r="I19" s="39">
        <v>3.81</v>
      </c>
      <c r="J19" s="7">
        <f>D19*(-0.9529)+29.91</f>
        <v>3.7999841416666662</v>
      </c>
      <c r="K19" s="7">
        <f>E19*(-0.9703)+30.396</f>
        <v>3.8092139916666667</v>
      </c>
      <c r="L19" s="8"/>
      <c r="M19" s="8"/>
      <c r="N19" s="9">
        <v>41</v>
      </c>
      <c r="O19" s="9">
        <f t="shared" si="5"/>
        <v>42</v>
      </c>
      <c r="P19" s="4">
        <v>9.2780000000000005</v>
      </c>
      <c r="Q19" s="4"/>
      <c r="R19" s="4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3">
      <c r="A20" s="9">
        <v>39</v>
      </c>
      <c r="B20" s="9">
        <f t="shared" si="3"/>
        <v>40</v>
      </c>
      <c r="C20" s="4">
        <v>27.588000000000001</v>
      </c>
      <c r="D20" s="4"/>
      <c r="E20" s="4"/>
      <c r="F20" s="4"/>
      <c r="G20" s="4"/>
      <c r="H20" s="4"/>
      <c r="I20" s="13"/>
      <c r="J20" s="8"/>
      <c r="K20" s="8"/>
      <c r="L20" s="8"/>
      <c r="M20" s="8"/>
      <c r="N20" s="9">
        <v>45</v>
      </c>
      <c r="O20" s="9">
        <f t="shared" si="5"/>
        <v>46</v>
      </c>
      <c r="P20" s="4">
        <v>130.655</v>
      </c>
      <c r="Q20" s="4"/>
      <c r="R20" s="4"/>
      <c r="S20" s="37" t="s">
        <v>84</v>
      </c>
      <c r="T20" s="38">
        <f>AVERAGE(ABS(T3-S3),ABS(T4-S4),ABS(T5-S5),ABS(T6-S6),ABS(T9-S9),ABS(T10-S10),ABS(T11-S11),ABS(T12-S12),ABS(T14-S14),ABS(T15-S15),ABS(T16-S16),ABS(T17-S17),ABS(T18-S18))</f>
        <v>1.2040810884615374</v>
      </c>
      <c r="U20" s="8"/>
      <c r="V20" s="8"/>
      <c r="W20" s="8"/>
      <c r="X20" s="8"/>
      <c r="Y20" s="8"/>
      <c r="Z20" s="8"/>
      <c r="AA20" s="8"/>
      <c r="AB20" s="8"/>
      <c r="AC20" s="8"/>
    </row>
    <row r="21" spans="1:29" x14ac:dyDescent="0.3">
      <c r="A21" s="9">
        <v>40</v>
      </c>
      <c r="B21" s="9">
        <f t="shared" si="3"/>
        <v>41</v>
      </c>
      <c r="C21" s="4">
        <v>27.036000000000001</v>
      </c>
      <c r="D21" s="4"/>
      <c r="E21" s="4"/>
      <c r="F21" s="4"/>
      <c r="G21" s="4"/>
      <c r="H21" s="4"/>
      <c r="I21" s="37" t="s">
        <v>39</v>
      </c>
      <c r="J21" s="38">
        <f>AVERAGE(ABS(J3-H3),ABS(J4-H4),ABS(J6-H6),ABS(J7-H7),ABS(J8-H8),ABS(J11-H11),ABS(J15-H15),ABS(J16-H16),ABS(J19-H19))</f>
        <v>0.13370594166666663</v>
      </c>
      <c r="K21" s="38">
        <f>AVERAGE(ABS(K3-I3),ABS(K4-I4),ABS(K6-I6),ABS(K8-I8),ABS(K11-I11),ABS(K15-I15),ABS(K16-I16),ABS(K19-I19))</f>
        <v>0.14257585625000022</v>
      </c>
      <c r="L21" s="8"/>
      <c r="M21" s="8"/>
      <c r="N21" s="9">
        <v>47</v>
      </c>
      <c r="O21" s="9">
        <f t="shared" si="5"/>
        <v>48</v>
      </c>
      <c r="P21" s="4">
        <v>166.553</v>
      </c>
      <c r="Q21" s="4"/>
      <c r="R21" s="4"/>
      <c r="S21" s="6"/>
      <c r="T21" s="6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3">
      <c r="A22" s="9">
        <v>44</v>
      </c>
      <c r="B22" s="9">
        <f t="shared" si="3"/>
        <v>45</v>
      </c>
      <c r="C22" s="4">
        <v>22.355</v>
      </c>
      <c r="D22" s="4"/>
      <c r="E22" s="4"/>
      <c r="F22" s="4"/>
      <c r="G22" s="4"/>
      <c r="H22" s="4"/>
      <c r="I22" s="37" t="s">
        <v>40</v>
      </c>
      <c r="J22" s="38">
        <f>ABS(J14-H14)</f>
        <v>0.7592587750000046</v>
      </c>
      <c r="K22" s="38">
        <f>ABS(K14-I14)</f>
        <v>1.3662364250000021</v>
      </c>
      <c r="L22" s="8"/>
      <c r="M22" s="8"/>
      <c r="N22" s="9">
        <v>51</v>
      </c>
      <c r="O22" s="9">
        <f t="shared" si="5"/>
        <v>52</v>
      </c>
      <c r="P22" s="4">
        <v>-8.9979999999999993</v>
      </c>
      <c r="Q22" s="4"/>
      <c r="R22" s="4"/>
      <c r="S22" s="6"/>
      <c r="T22" s="6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3">
      <c r="A23" s="9">
        <v>46</v>
      </c>
      <c r="B23" s="9">
        <f t="shared" si="3"/>
        <v>47</v>
      </c>
      <c r="C23" s="4">
        <v>26.084</v>
      </c>
      <c r="D23" s="4"/>
      <c r="E23" s="4"/>
      <c r="F23" s="4"/>
      <c r="G23" s="4"/>
      <c r="H23" s="4"/>
      <c r="I23" s="13"/>
      <c r="J23" s="8"/>
      <c r="K23" s="8"/>
      <c r="L23" s="8"/>
      <c r="M23" s="8"/>
      <c r="N23" s="9">
        <v>54</v>
      </c>
      <c r="O23" s="9">
        <f t="shared" si="5"/>
        <v>55</v>
      </c>
      <c r="P23" s="4">
        <v>126.41500000000001</v>
      </c>
      <c r="Q23" s="4"/>
      <c r="R23" s="4"/>
      <c r="S23" s="6"/>
      <c r="T23" s="6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3">
      <c r="A24" s="9">
        <v>48</v>
      </c>
      <c r="B24" s="9">
        <f t="shared" si="3"/>
        <v>49</v>
      </c>
      <c r="C24" s="4">
        <v>29.905000000000001</v>
      </c>
      <c r="D24" s="4"/>
      <c r="E24" s="4"/>
      <c r="F24" s="4"/>
      <c r="G24" s="4"/>
      <c r="H24" s="4"/>
      <c r="I24" s="4"/>
      <c r="J24" s="6"/>
      <c r="K24" s="6"/>
      <c r="L24" s="6"/>
      <c r="M24" s="6"/>
      <c r="N24" s="9"/>
      <c r="O24" s="9"/>
      <c r="P24" s="13"/>
      <c r="Q24" s="13"/>
      <c r="R24" s="13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3">
      <c r="A25" s="9">
        <v>49</v>
      </c>
      <c r="B25" s="9">
        <f t="shared" si="3"/>
        <v>50</v>
      </c>
      <c r="C25" s="4">
        <v>29.603999999999999</v>
      </c>
      <c r="D25" s="4"/>
      <c r="E25" s="4"/>
      <c r="F25" s="4"/>
      <c r="G25" s="4"/>
      <c r="H25" s="4"/>
      <c r="I25" s="4"/>
      <c r="J25" s="6"/>
      <c r="K25" s="6"/>
      <c r="L25" s="6"/>
      <c r="M25" s="6"/>
      <c r="N25" s="10">
        <v>58</v>
      </c>
      <c r="O25" s="9">
        <f t="shared" si="5"/>
        <v>59</v>
      </c>
      <c r="P25" s="2">
        <v>43.706000000000003</v>
      </c>
      <c r="Q25" s="13"/>
      <c r="R25" s="13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3">
      <c r="A26" s="9">
        <v>50</v>
      </c>
      <c r="B26" s="9">
        <f t="shared" si="3"/>
        <v>51</v>
      </c>
      <c r="C26" s="4">
        <v>29.887</v>
      </c>
      <c r="D26" s="4"/>
      <c r="E26" s="4"/>
      <c r="F26" s="4"/>
      <c r="G26" s="4"/>
      <c r="H26" s="4"/>
      <c r="I26" s="4"/>
      <c r="J26" s="6"/>
      <c r="K26" s="6"/>
      <c r="L26" s="6"/>
      <c r="M26" s="6"/>
      <c r="N26" s="10">
        <v>60</v>
      </c>
      <c r="O26" s="9">
        <f t="shared" si="5"/>
        <v>61</v>
      </c>
      <c r="P26" s="2">
        <v>36.508000000000003</v>
      </c>
      <c r="Q26" s="13"/>
      <c r="R26" s="13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3">
      <c r="A27" s="9">
        <v>55</v>
      </c>
      <c r="B27" s="9">
        <f t="shared" si="3"/>
        <v>56</v>
      </c>
      <c r="C27" s="4">
        <v>26.972000000000001</v>
      </c>
      <c r="D27" s="4"/>
      <c r="E27" s="4"/>
      <c r="F27" s="4"/>
      <c r="G27" s="4"/>
      <c r="H27" s="4"/>
      <c r="I27" s="4"/>
      <c r="J27" s="6"/>
      <c r="K27" s="6"/>
      <c r="L27" s="6"/>
      <c r="M27" s="6"/>
      <c r="N27" s="10">
        <v>61</v>
      </c>
      <c r="O27" s="9">
        <f t="shared" si="5"/>
        <v>62</v>
      </c>
      <c r="P27" s="2">
        <v>40.634999999999998</v>
      </c>
      <c r="Q27" s="13"/>
      <c r="R27" s="13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x14ac:dyDescent="0.3">
      <c r="A28" s="9">
        <v>56</v>
      </c>
      <c r="B28" s="9">
        <f t="shared" si="3"/>
        <v>57</v>
      </c>
      <c r="C28" s="4">
        <v>27.388999999999999</v>
      </c>
      <c r="D28" s="4"/>
      <c r="E28" s="4"/>
      <c r="F28" s="4"/>
      <c r="G28" s="4"/>
      <c r="H28" s="4"/>
      <c r="I28" s="4"/>
      <c r="J28" s="6"/>
      <c r="K28" s="6"/>
      <c r="L28" s="6"/>
      <c r="M28" s="6"/>
      <c r="N28" s="10">
        <v>63</v>
      </c>
      <c r="O28" s="9">
        <f t="shared" si="5"/>
        <v>64</v>
      </c>
      <c r="P28" s="2">
        <v>46.707999999999998</v>
      </c>
      <c r="Q28" s="13"/>
      <c r="R28" s="13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3">
      <c r="A29" s="10">
        <v>57</v>
      </c>
      <c r="B29" s="10">
        <f t="shared" si="3"/>
        <v>58</v>
      </c>
      <c r="C29" s="2">
        <v>27.538</v>
      </c>
      <c r="D29" s="2"/>
      <c r="E29" s="13"/>
      <c r="F29" s="13"/>
      <c r="G29" s="13"/>
      <c r="H29" s="13"/>
      <c r="I29" s="13"/>
      <c r="J29" s="8"/>
      <c r="K29" s="8"/>
      <c r="L29" s="8"/>
      <c r="M29" s="8"/>
      <c r="N29" s="10">
        <v>64</v>
      </c>
      <c r="O29" s="9">
        <f t="shared" si="5"/>
        <v>65</v>
      </c>
      <c r="P29" s="2">
        <v>45.734000000000002</v>
      </c>
      <c r="Q29" s="13"/>
      <c r="R29" s="13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x14ac:dyDescent="0.3">
      <c r="A30" s="11"/>
      <c r="B30" s="10"/>
      <c r="C30" s="13"/>
      <c r="D30" s="13"/>
      <c r="E30" s="13"/>
      <c r="F30" s="13"/>
      <c r="G30" s="13"/>
      <c r="H30" s="13"/>
      <c r="I30" s="13"/>
      <c r="J30" s="8"/>
      <c r="K30" s="8"/>
      <c r="L30" s="8"/>
      <c r="M30" s="8"/>
      <c r="N30" s="10">
        <v>66</v>
      </c>
      <c r="O30" s="9">
        <f t="shared" si="5"/>
        <v>67</v>
      </c>
      <c r="P30" s="2">
        <v>43.814999999999998</v>
      </c>
      <c r="Q30" s="13"/>
      <c r="R30" s="13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x14ac:dyDescent="0.3">
      <c r="A31" s="10">
        <v>59</v>
      </c>
      <c r="B31" s="10">
        <f t="shared" si="3"/>
        <v>60</v>
      </c>
      <c r="C31" s="2">
        <v>22.634</v>
      </c>
      <c r="D31" s="13"/>
      <c r="E31" s="13"/>
      <c r="F31" s="13"/>
      <c r="G31" s="13"/>
      <c r="H31" s="13"/>
      <c r="I31" s="13"/>
      <c r="J31" s="8"/>
      <c r="K31" s="8"/>
      <c r="L31" s="8"/>
      <c r="M31" s="8"/>
      <c r="N31" s="10">
        <v>68</v>
      </c>
      <c r="O31" s="9">
        <f t="shared" si="5"/>
        <v>69</v>
      </c>
      <c r="P31" s="2">
        <v>8.1150000000000002</v>
      </c>
      <c r="Q31" s="13"/>
      <c r="R31" s="13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x14ac:dyDescent="0.3">
      <c r="A32" s="10">
        <v>62</v>
      </c>
      <c r="B32" s="10">
        <f t="shared" si="3"/>
        <v>63</v>
      </c>
      <c r="C32" s="2">
        <v>22.984999999999999</v>
      </c>
      <c r="D32" s="13"/>
      <c r="E32" s="13"/>
      <c r="F32" s="13"/>
      <c r="G32" s="13"/>
      <c r="H32" s="13"/>
      <c r="I32" s="13"/>
      <c r="J32" s="8"/>
      <c r="K32" s="8"/>
      <c r="L32" s="8"/>
      <c r="M32" s="8"/>
      <c r="N32" s="10">
        <v>70</v>
      </c>
      <c r="O32" s="9">
        <f t="shared" si="5"/>
        <v>71</v>
      </c>
      <c r="P32" s="2">
        <v>110.26900000000001</v>
      </c>
      <c r="Q32" s="13"/>
      <c r="R32" s="13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x14ac:dyDescent="0.3">
      <c r="A33" s="10">
        <v>65</v>
      </c>
      <c r="B33" s="10">
        <f t="shared" si="3"/>
        <v>66</v>
      </c>
      <c r="C33" s="2">
        <v>23.216999999999999</v>
      </c>
      <c r="D33" s="13"/>
      <c r="E33" s="13"/>
      <c r="F33" s="13"/>
      <c r="G33" s="13"/>
      <c r="H33" s="13"/>
      <c r="I33" s="13"/>
      <c r="J33" s="8"/>
      <c r="K33" s="8"/>
      <c r="L33" s="8"/>
      <c r="M33" s="8"/>
      <c r="N33" s="10">
        <v>71</v>
      </c>
      <c r="O33" s="9">
        <f t="shared" si="5"/>
        <v>72</v>
      </c>
      <c r="P33" s="2">
        <v>98.66</v>
      </c>
      <c r="Q33" s="13"/>
      <c r="R33" s="13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3">
      <c r="A34" s="10">
        <v>72</v>
      </c>
      <c r="B34" s="10">
        <f t="shared" si="3"/>
        <v>73</v>
      </c>
      <c r="C34" s="2">
        <v>26.834</v>
      </c>
      <c r="D34" s="13"/>
      <c r="E34" s="13"/>
      <c r="F34" s="13"/>
      <c r="G34" s="13"/>
      <c r="H34" s="13"/>
      <c r="I34" s="13"/>
      <c r="J34" s="8"/>
      <c r="K34" s="8"/>
      <c r="L34" s="8"/>
      <c r="M34" s="8"/>
      <c r="N34" s="10">
        <v>74</v>
      </c>
      <c r="O34" s="9">
        <f t="shared" si="5"/>
        <v>75</v>
      </c>
      <c r="P34" s="2">
        <v>154.14699999999999</v>
      </c>
      <c r="Q34" s="13"/>
      <c r="R34" s="13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3">
      <c r="A35" s="10">
        <v>73</v>
      </c>
      <c r="B35" s="10">
        <f t="shared" si="3"/>
        <v>74</v>
      </c>
      <c r="C35" s="2">
        <v>27.015000000000001</v>
      </c>
      <c r="D35" s="13"/>
      <c r="E35" s="13"/>
      <c r="F35" s="13"/>
      <c r="G35" s="13"/>
      <c r="H35" s="13"/>
      <c r="I35" s="13"/>
      <c r="J35" s="8"/>
      <c r="K35" s="8"/>
      <c r="L35" s="8"/>
      <c r="M35" s="8"/>
      <c r="N35" s="10">
        <v>78</v>
      </c>
      <c r="O35" s="9">
        <f t="shared" si="5"/>
        <v>79</v>
      </c>
      <c r="P35" s="2">
        <v>156.37899999999999</v>
      </c>
      <c r="Q35" s="13"/>
      <c r="R35" s="1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x14ac:dyDescent="0.3">
      <c r="A36" s="10">
        <v>75</v>
      </c>
      <c r="B36" s="10">
        <f t="shared" si="3"/>
        <v>76</v>
      </c>
      <c r="C36" s="2">
        <v>30.231999999999999</v>
      </c>
      <c r="D36" s="13"/>
      <c r="E36" s="13"/>
      <c r="F36" s="13"/>
      <c r="G36" s="13"/>
      <c r="H36" s="13"/>
      <c r="I36" s="13"/>
      <c r="J36" s="8"/>
      <c r="K36" s="8"/>
      <c r="L36" s="8"/>
      <c r="M36" s="8"/>
      <c r="N36" s="10">
        <v>82</v>
      </c>
      <c r="O36" s="9">
        <f t="shared" si="5"/>
        <v>83</v>
      </c>
      <c r="P36" s="2">
        <v>4.7569999999999997</v>
      </c>
      <c r="Q36" s="13"/>
      <c r="R36" s="13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3">
      <c r="A37" s="10">
        <v>76</v>
      </c>
      <c r="B37" s="10">
        <f t="shared" si="3"/>
        <v>77</v>
      </c>
      <c r="C37" s="2">
        <v>29.937999999999999</v>
      </c>
      <c r="D37" s="13"/>
      <c r="E37" s="13"/>
      <c r="F37" s="13"/>
      <c r="G37" s="13"/>
      <c r="H37" s="13"/>
      <c r="I37" s="13"/>
      <c r="J37" s="8"/>
      <c r="K37" s="8"/>
      <c r="L37" s="8"/>
      <c r="M37" s="8"/>
      <c r="N37" s="10">
        <v>86</v>
      </c>
      <c r="O37" s="9">
        <f t="shared" si="5"/>
        <v>87</v>
      </c>
      <c r="P37" s="2">
        <v>129.51900000000001</v>
      </c>
      <c r="Q37" s="13"/>
      <c r="R37" s="13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3">
      <c r="A38" s="10">
        <v>77</v>
      </c>
      <c r="B38" s="10">
        <f t="shared" si="3"/>
        <v>78</v>
      </c>
      <c r="C38" s="2">
        <v>30.146999999999998</v>
      </c>
      <c r="D38" s="13"/>
      <c r="E38" s="13"/>
      <c r="F38" s="13"/>
      <c r="G38" s="13"/>
      <c r="H38" s="13"/>
      <c r="I38" s="13"/>
      <c r="J38" s="8"/>
      <c r="K38" s="8"/>
      <c r="L38" s="8"/>
      <c r="M38" s="8"/>
      <c r="N38" s="10">
        <v>88</v>
      </c>
      <c r="O38" s="9">
        <f t="shared" si="5"/>
        <v>89</v>
      </c>
      <c r="P38" s="2">
        <v>168.06399999999999</v>
      </c>
      <c r="Q38" s="13"/>
      <c r="R38" s="1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3">
      <c r="A39" s="10">
        <v>79</v>
      </c>
      <c r="B39" s="10">
        <f t="shared" si="3"/>
        <v>80</v>
      </c>
      <c r="C39" s="2">
        <v>29.516999999999999</v>
      </c>
      <c r="D39" s="13"/>
      <c r="E39" s="13"/>
      <c r="F39" s="13"/>
      <c r="G39" s="13"/>
      <c r="H39" s="13"/>
      <c r="I39" s="13"/>
      <c r="J39" s="8"/>
      <c r="K39" s="8"/>
      <c r="L39" s="8"/>
      <c r="M39" s="8"/>
      <c r="N39" s="10">
        <v>92</v>
      </c>
      <c r="O39" s="9">
        <f t="shared" si="5"/>
        <v>93</v>
      </c>
      <c r="P39" s="2">
        <v>-3.532</v>
      </c>
      <c r="Q39" s="13"/>
      <c r="R39" s="13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3">
      <c r="A40" s="10">
        <v>80</v>
      </c>
      <c r="B40" s="10">
        <f t="shared" si="3"/>
        <v>81</v>
      </c>
      <c r="C40" s="2">
        <v>29.367000000000001</v>
      </c>
      <c r="D40" s="13"/>
      <c r="E40" s="13"/>
      <c r="F40" s="13"/>
      <c r="G40" s="13"/>
      <c r="H40" s="13"/>
      <c r="I40" s="13"/>
      <c r="J40" s="8"/>
      <c r="K40" s="8"/>
      <c r="L40" s="8"/>
      <c r="M40" s="8"/>
      <c r="N40" s="10">
        <v>95</v>
      </c>
      <c r="O40" s="9">
        <f t="shared" si="5"/>
        <v>96</v>
      </c>
      <c r="P40" s="2">
        <v>128.12</v>
      </c>
      <c r="Q40" s="13"/>
      <c r="R40" s="13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x14ac:dyDescent="0.3">
      <c r="A41" s="10">
        <v>81</v>
      </c>
      <c r="B41" s="10">
        <f t="shared" si="3"/>
        <v>82</v>
      </c>
      <c r="C41" s="2">
        <v>29.893000000000001</v>
      </c>
      <c r="D41" s="13"/>
      <c r="E41" s="13"/>
      <c r="F41" s="13"/>
      <c r="G41" s="13"/>
      <c r="H41" s="13"/>
      <c r="I41" s="13"/>
      <c r="J41" s="8"/>
      <c r="K41" s="8"/>
      <c r="L41" s="8"/>
      <c r="M41" s="8"/>
      <c r="N41" s="10">
        <v>99</v>
      </c>
      <c r="O41" s="9">
        <f t="shared" si="5"/>
        <v>100</v>
      </c>
      <c r="P41" s="2">
        <v>7.6020000000000003</v>
      </c>
      <c r="Q41" s="13"/>
      <c r="R41" s="1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3">
      <c r="A42" s="10">
        <v>85</v>
      </c>
      <c r="B42" s="10">
        <f t="shared" si="3"/>
        <v>86</v>
      </c>
      <c r="C42" s="2">
        <v>21.344999999999999</v>
      </c>
      <c r="D42" s="13"/>
      <c r="E42" s="13"/>
      <c r="F42" s="13"/>
      <c r="G42" s="13"/>
      <c r="H42" s="13"/>
      <c r="I42" s="13"/>
      <c r="J42" s="8"/>
      <c r="K42" s="8"/>
      <c r="L42" s="8"/>
      <c r="M42" s="8"/>
      <c r="N42" s="10">
        <v>103</v>
      </c>
      <c r="O42" s="9">
        <f t="shared" si="5"/>
        <v>104</v>
      </c>
      <c r="P42" s="2">
        <v>128.65799999999999</v>
      </c>
      <c r="Q42" s="13"/>
      <c r="R42" s="1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3">
      <c r="A43" s="10">
        <v>87</v>
      </c>
      <c r="B43" s="10">
        <f t="shared" si="3"/>
        <v>88</v>
      </c>
      <c r="C43" s="2">
        <v>27.052</v>
      </c>
      <c r="D43" s="13"/>
      <c r="E43" s="13"/>
      <c r="F43" s="13"/>
      <c r="G43" s="13"/>
      <c r="H43" s="13"/>
      <c r="I43" s="13"/>
      <c r="J43" s="8"/>
      <c r="K43" s="8"/>
      <c r="L43" s="8"/>
      <c r="M43" s="8"/>
      <c r="N43" s="10">
        <v>105</v>
      </c>
      <c r="O43" s="9">
        <f t="shared" si="5"/>
        <v>106</v>
      </c>
      <c r="P43" s="2">
        <v>167.749</v>
      </c>
      <c r="Q43" s="13"/>
      <c r="R43" s="1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3">
      <c r="A44" s="10">
        <v>89</v>
      </c>
      <c r="B44" s="10">
        <f t="shared" si="3"/>
        <v>90</v>
      </c>
      <c r="C44" s="2">
        <v>29.771999999999998</v>
      </c>
      <c r="D44" s="13"/>
      <c r="E44" s="13"/>
      <c r="F44" s="13"/>
      <c r="G44" s="13"/>
      <c r="H44" s="13"/>
      <c r="I44" s="13"/>
      <c r="J44" s="8"/>
      <c r="K44" s="8"/>
      <c r="L44" s="8"/>
      <c r="M44" s="8"/>
      <c r="N44" s="10">
        <v>109</v>
      </c>
      <c r="O44" s="9">
        <f t="shared" si="5"/>
        <v>110</v>
      </c>
      <c r="P44" s="2">
        <v>-9.3550000000000004</v>
      </c>
      <c r="Q44" s="13"/>
      <c r="R44" s="13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x14ac:dyDescent="0.3">
      <c r="A45" s="10">
        <v>90</v>
      </c>
      <c r="B45" s="10">
        <f t="shared" si="3"/>
        <v>91</v>
      </c>
      <c r="C45" s="2">
        <v>29.466999999999999</v>
      </c>
      <c r="D45" s="13"/>
      <c r="E45" s="13"/>
      <c r="F45" s="13"/>
      <c r="G45" s="13"/>
      <c r="H45" s="13"/>
      <c r="I45" s="13"/>
      <c r="J45" s="8"/>
      <c r="K45" s="8"/>
      <c r="L45" s="8"/>
      <c r="M45" s="8"/>
      <c r="N45" s="10">
        <v>112</v>
      </c>
      <c r="O45" s="9">
        <f t="shared" si="5"/>
        <v>113</v>
      </c>
      <c r="P45" s="2">
        <v>126.54600000000001</v>
      </c>
      <c r="Q45" s="13"/>
      <c r="R45" s="13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x14ac:dyDescent="0.3">
      <c r="A46" s="10">
        <v>91</v>
      </c>
      <c r="B46" s="10">
        <f t="shared" si="3"/>
        <v>92</v>
      </c>
      <c r="C46" s="2">
        <v>30.082999999999998</v>
      </c>
      <c r="D46" s="13"/>
      <c r="E46" s="13"/>
      <c r="F46" s="13"/>
      <c r="G46" s="13"/>
      <c r="H46" s="13"/>
      <c r="I46" s="1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3">
      <c r="A47" s="10">
        <v>96</v>
      </c>
      <c r="B47" s="10">
        <f t="shared" si="3"/>
        <v>97</v>
      </c>
      <c r="C47" s="2">
        <v>27.673999999999999</v>
      </c>
      <c r="D47" s="13"/>
      <c r="E47" s="13"/>
      <c r="F47" s="13"/>
      <c r="G47" s="13"/>
      <c r="H47" s="13"/>
      <c r="I47" s="1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3">
      <c r="A48" s="10">
        <v>97</v>
      </c>
      <c r="B48" s="10">
        <f t="shared" si="3"/>
        <v>98</v>
      </c>
      <c r="C48" s="2">
        <v>27.768000000000001</v>
      </c>
      <c r="D48" s="13"/>
      <c r="E48" s="13"/>
      <c r="F48" s="13"/>
      <c r="G48" s="13"/>
      <c r="H48" s="13"/>
      <c r="I48" s="1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3">
      <c r="A49" s="10">
        <v>98</v>
      </c>
      <c r="B49" s="10">
        <f t="shared" si="3"/>
        <v>99</v>
      </c>
      <c r="C49" s="2">
        <v>27.494</v>
      </c>
      <c r="D49" s="13"/>
      <c r="E49" s="13"/>
      <c r="F49" s="13"/>
      <c r="G49" s="13"/>
      <c r="H49" s="13"/>
      <c r="I49" s="1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x14ac:dyDescent="0.3">
      <c r="A50" s="10">
        <v>102</v>
      </c>
      <c r="B50" s="10">
        <f t="shared" si="3"/>
        <v>103</v>
      </c>
      <c r="C50" s="2">
        <v>22.266999999999999</v>
      </c>
      <c r="D50" s="13"/>
      <c r="E50" s="13"/>
      <c r="F50" s="13"/>
      <c r="G50" s="13"/>
      <c r="H50" s="13"/>
      <c r="I50" s="1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x14ac:dyDescent="0.3">
      <c r="A51" s="10">
        <v>104</v>
      </c>
      <c r="B51" s="10">
        <f t="shared" si="3"/>
        <v>105</v>
      </c>
      <c r="C51" s="2">
        <v>26.419</v>
      </c>
      <c r="D51" s="13"/>
      <c r="E51" s="13"/>
      <c r="F51" s="13"/>
      <c r="G51" s="13"/>
      <c r="H51" s="13"/>
      <c r="I51" s="1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x14ac:dyDescent="0.3">
      <c r="A52" s="10">
        <v>106</v>
      </c>
      <c r="B52" s="10">
        <f t="shared" si="3"/>
        <v>107</v>
      </c>
      <c r="C52" s="2">
        <v>29.8</v>
      </c>
      <c r="D52" s="13"/>
      <c r="E52" s="13"/>
      <c r="F52" s="13"/>
      <c r="G52" s="13"/>
      <c r="H52" s="13"/>
      <c r="I52" s="1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3">
      <c r="A53" s="10">
        <v>107</v>
      </c>
      <c r="B53" s="10">
        <f t="shared" si="3"/>
        <v>108</v>
      </c>
      <c r="C53" s="2">
        <v>29.527000000000001</v>
      </c>
      <c r="D53" s="13"/>
      <c r="E53" s="13"/>
      <c r="F53" s="13"/>
      <c r="G53" s="13"/>
      <c r="H53" s="13"/>
      <c r="I53" s="1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x14ac:dyDescent="0.3">
      <c r="A54" s="10">
        <v>108</v>
      </c>
      <c r="B54" s="10">
        <f t="shared" si="3"/>
        <v>109</v>
      </c>
      <c r="C54" s="2">
        <v>29.74</v>
      </c>
      <c r="D54" s="13"/>
      <c r="E54" s="13"/>
      <c r="F54" s="13"/>
      <c r="G54" s="13"/>
      <c r="H54" s="13"/>
      <c r="I54" s="1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x14ac:dyDescent="0.3">
      <c r="A55" s="10">
        <v>113</v>
      </c>
      <c r="B55" s="10">
        <f t="shared" si="3"/>
        <v>114</v>
      </c>
      <c r="C55" s="2">
        <v>27.113</v>
      </c>
      <c r="D55" s="13"/>
      <c r="E55" s="13"/>
      <c r="F55" s="13"/>
      <c r="G55" s="13"/>
      <c r="H55" s="13"/>
      <c r="I55" s="1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x14ac:dyDescent="0.3">
      <c r="A56" s="10">
        <v>114</v>
      </c>
      <c r="B56" s="10">
        <f t="shared" si="3"/>
        <v>115</v>
      </c>
      <c r="C56" s="2">
        <v>27.375</v>
      </c>
      <c r="D56" s="13"/>
      <c r="E56" s="13"/>
      <c r="F56" s="13"/>
      <c r="G56" s="13"/>
      <c r="H56" s="13"/>
      <c r="I56" s="1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3">
      <c r="A57" s="10">
        <v>115</v>
      </c>
      <c r="B57" s="10">
        <f t="shared" si="3"/>
        <v>116</v>
      </c>
      <c r="C57" s="2">
        <v>27.395</v>
      </c>
      <c r="D57" s="13"/>
      <c r="E57" s="13"/>
      <c r="F57" s="13"/>
      <c r="G57" s="13"/>
      <c r="H57" s="13"/>
      <c r="I57" s="1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14" t="s">
        <v>34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x14ac:dyDescent="0.3">
      <c r="A61" s="9" t="s">
        <v>9</v>
      </c>
      <c r="B61" s="9"/>
      <c r="C61" s="17">
        <v>1</v>
      </c>
      <c r="D61" s="17">
        <v>4</v>
      </c>
      <c r="E61" s="17">
        <v>7</v>
      </c>
      <c r="F61" s="17">
        <v>14</v>
      </c>
      <c r="G61" s="17">
        <v>15</v>
      </c>
      <c r="H61" s="17">
        <v>17</v>
      </c>
      <c r="I61" s="17">
        <v>18</v>
      </c>
      <c r="J61" s="17">
        <v>19</v>
      </c>
      <c r="K61" s="17">
        <v>21</v>
      </c>
      <c r="L61" s="17">
        <v>22</v>
      </c>
      <c r="M61" s="17">
        <v>23</v>
      </c>
      <c r="N61" s="17">
        <v>27</v>
      </c>
      <c r="O61" s="17">
        <v>29</v>
      </c>
      <c r="P61" s="17">
        <v>31</v>
      </c>
      <c r="Q61" s="17">
        <v>32</v>
      </c>
      <c r="R61" s="17">
        <v>33</v>
      </c>
      <c r="S61" s="17">
        <v>38</v>
      </c>
      <c r="T61" s="17">
        <v>39</v>
      </c>
      <c r="U61" s="17">
        <v>40</v>
      </c>
      <c r="V61" s="17">
        <v>44</v>
      </c>
      <c r="W61" s="17">
        <v>46</v>
      </c>
      <c r="X61" s="17">
        <v>48</v>
      </c>
      <c r="Y61" s="17">
        <v>49</v>
      </c>
      <c r="Z61" s="17">
        <v>50</v>
      </c>
      <c r="AA61" s="17">
        <v>55</v>
      </c>
      <c r="AB61" s="17">
        <v>56</v>
      </c>
      <c r="AC61" s="17">
        <v>57</v>
      </c>
    </row>
    <row r="62" spans="1:29" x14ac:dyDescent="0.3">
      <c r="A62" s="9"/>
      <c r="B62" s="9" t="s">
        <v>10</v>
      </c>
      <c r="C62" s="17">
        <f>C61+1</f>
        <v>2</v>
      </c>
      <c r="D62" s="17">
        <f t="shared" ref="D62:V62" si="8">D61+1</f>
        <v>5</v>
      </c>
      <c r="E62" s="17">
        <f t="shared" si="8"/>
        <v>8</v>
      </c>
      <c r="F62" s="17">
        <f t="shared" si="8"/>
        <v>15</v>
      </c>
      <c r="G62" s="17">
        <f t="shared" si="8"/>
        <v>16</v>
      </c>
      <c r="H62" s="17">
        <f t="shared" si="8"/>
        <v>18</v>
      </c>
      <c r="I62" s="17">
        <f t="shared" si="8"/>
        <v>19</v>
      </c>
      <c r="J62" s="17">
        <f t="shared" si="8"/>
        <v>20</v>
      </c>
      <c r="K62" s="17">
        <f t="shared" si="8"/>
        <v>22</v>
      </c>
      <c r="L62" s="17">
        <f t="shared" si="8"/>
        <v>23</v>
      </c>
      <c r="M62" s="17">
        <f t="shared" si="8"/>
        <v>24</v>
      </c>
      <c r="N62" s="17">
        <f t="shared" si="8"/>
        <v>28</v>
      </c>
      <c r="O62" s="17">
        <f t="shared" si="8"/>
        <v>30</v>
      </c>
      <c r="P62" s="17">
        <f t="shared" si="8"/>
        <v>32</v>
      </c>
      <c r="Q62" s="17">
        <f t="shared" si="8"/>
        <v>33</v>
      </c>
      <c r="R62" s="17">
        <f t="shared" si="8"/>
        <v>34</v>
      </c>
      <c r="S62" s="17">
        <f t="shared" si="8"/>
        <v>39</v>
      </c>
      <c r="T62" s="17">
        <f t="shared" si="8"/>
        <v>40</v>
      </c>
      <c r="U62" s="17">
        <f t="shared" si="8"/>
        <v>41</v>
      </c>
      <c r="V62" s="17">
        <f t="shared" si="8"/>
        <v>45</v>
      </c>
      <c r="W62" s="17">
        <f>W61+1</f>
        <v>47</v>
      </c>
      <c r="X62" s="17">
        <f t="shared" ref="X62:AC62" si="9">X61+1</f>
        <v>49</v>
      </c>
      <c r="Y62" s="17">
        <f t="shared" si="9"/>
        <v>50</v>
      </c>
      <c r="Z62" s="17">
        <f t="shared" si="9"/>
        <v>51</v>
      </c>
      <c r="AA62" s="17">
        <f t="shared" si="9"/>
        <v>56</v>
      </c>
      <c r="AB62" s="17">
        <f t="shared" si="9"/>
        <v>57</v>
      </c>
      <c r="AC62" s="17">
        <f t="shared" si="9"/>
        <v>58</v>
      </c>
    </row>
    <row r="63" spans="1:29" x14ac:dyDescent="0.3">
      <c r="A63" s="18">
        <v>1</v>
      </c>
      <c r="B63" s="18">
        <f>A63+1</f>
        <v>2</v>
      </c>
      <c r="C63" s="18">
        <v>0</v>
      </c>
      <c r="D63" s="18">
        <v>0.91900000000000004</v>
      </c>
      <c r="E63" s="18">
        <v>0.92500000000000004</v>
      </c>
      <c r="F63" s="18">
        <v>-1.2E-2</v>
      </c>
      <c r="G63" s="18">
        <v>0</v>
      </c>
      <c r="H63" s="18">
        <v>0</v>
      </c>
      <c r="I63" s="18">
        <v>0</v>
      </c>
      <c r="J63" s="18">
        <v>1.2E-2</v>
      </c>
      <c r="K63" s="18">
        <v>0</v>
      </c>
      <c r="L63" s="18">
        <v>0</v>
      </c>
      <c r="M63" s="18">
        <v>0</v>
      </c>
      <c r="N63" s="18">
        <v>-0.25900000000000001</v>
      </c>
      <c r="O63" s="18">
        <v>8.1000000000000003E-2</v>
      </c>
      <c r="P63" s="18">
        <v>2E-3</v>
      </c>
      <c r="Q63" s="18">
        <v>1E-3</v>
      </c>
      <c r="R63" s="18">
        <v>-1.6E-2</v>
      </c>
      <c r="S63" s="18">
        <v>-1E-3</v>
      </c>
      <c r="T63" s="18">
        <v>0</v>
      </c>
      <c r="U63" s="18">
        <v>0</v>
      </c>
      <c r="V63" s="18">
        <v>5.3999999999999999E-2</v>
      </c>
      <c r="W63" s="18">
        <v>-3.2000000000000001E-2</v>
      </c>
      <c r="X63" s="18">
        <v>5.0000000000000001E-3</v>
      </c>
      <c r="Y63" s="18">
        <v>-1E-3</v>
      </c>
      <c r="Z63" s="18">
        <v>4.0000000000000001E-3</v>
      </c>
      <c r="AA63" s="18">
        <v>0</v>
      </c>
      <c r="AB63" s="18">
        <v>0</v>
      </c>
      <c r="AC63" s="18">
        <v>1E-3</v>
      </c>
    </row>
    <row r="64" spans="1:29" x14ac:dyDescent="0.3">
      <c r="A64" s="18">
        <v>4</v>
      </c>
      <c r="B64" s="18">
        <f t="shared" ref="B64:B89" si="10">A64+1</f>
        <v>5</v>
      </c>
      <c r="C64" s="28">
        <v>0.91900000000000004</v>
      </c>
      <c r="D64" s="18">
        <v>0</v>
      </c>
      <c r="E64" s="18">
        <v>0.63800000000000001</v>
      </c>
      <c r="F64" s="18">
        <v>-0.01</v>
      </c>
      <c r="G64" s="18">
        <v>1.4E-2</v>
      </c>
      <c r="H64" s="18">
        <v>7.0000000000000001E-3</v>
      </c>
      <c r="I64" s="18">
        <v>-8.6999999999999994E-2</v>
      </c>
      <c r="J64" s="18">
        <v>1.2E-2</v>
      </c>
      <c r="K64" s="18">
        <v>-1.9E-2</v>
      </c>
      <c r="L64" s="18">
        <v>5.0000000000000001E-3</v>
      </c>
      <c r="M64" s="18">
        <v>8.9999999999999993E-3</v>
      </c>
      <c r="N64" s="18">
        <v>4.7E-2</v>
      </c>
      <c r="O64" s="18">
        <v>-8.9999999999999993E-3</v>
      </c>
      <c r="P64" s="18">
        <v>7.0000000000000001E-3</v>
      </c>
      <c r="Q64" s="18">
        <v>4.0000000000000001E-3</v>
      </c>
      <c r="R64" s="18">
        <v>-1.4E-2</v>
      </c>
      <c r="S64" s="18">
        <v>-1E-3</v>
      </c>
      <c r="T64" s="18">
        <v>0</v>
      </c>
      <c r="U64" s="18">
        <v>0</v>
      </c>
      <c r="V64" s="18">
        <v>2.9000000000000001E-2</v>
      </c>
      <c r="W64" s="18">
        <v>-1.7999999999999999E-2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</row>
    <row r="65" spans="1:29" x14ac:dyDescent="0.3">
      <c r="A65" s="18">
        <v>7</v>
      </c>
      <c r="B65" s="18">
        <f t="shared" si="10"/>
        <v>8</v>
      </c>
      <c r="C65" s="28">
        <v>0.92500000000000004</v>
      </c>
      <c r="D65" s="30">
        <v>0.63800000000000001</v>
      </c>
      <c r="E65" s="18">
        <v>0</v>
      </c>
      <c r="F65" s="18">
        <v>2E-3</v>
      </c>
      <c r="G65" s="18">
        <v>-3.0000000000000001E-3</v>
      </c>
      <c r="H65" s="18">
        <v>7.0000000000000001E-3</v>
      </c>
      <c r="I65" s="18">
        <v>-0.09</v>
      </c>
      <c r="J65" s="18">
        <v>1.6E-2</v>
      </c>
      <c r="K65" s="18">
        <v>-1.4E-2</v>
      </c>
      <c r="L65" s="18">
        <v>2E-3</v>
      </c>
      <c r="M65" s="18">
        <v>1.0999999999999999E-2</v>
      </c>
      <c r="N65" s="18">
        <v>1.2E-2</v>
      </c>
      <c r="O65" s="18">
        <v>-4.0000000000000001E-3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-0.33200000000000002</v>
      </c>
      <c r="W65" s="18">
        <v>3.7999999999999999E-2</v>
      </c>
      <c r="X65" s="18">
        <v>0</v>
      </c>
      <c r="Y65" s="18">
        <v>-1E-3</v>
      </c>
      <c r="Z65" s="18">
        <v>1E-3</v>
      </c>
      <c r="AA65" s="18">
        <v>0</v>
      </c>
      <c r="AB65" s="18">
        <v>0</v>
      </c>
      <c r="AC65" s="18">
        <v>1E-3</v>
      </c>
    </row>
    <row r="66" spans="1:29" x14ac:dyDescent="0.3">
      <c r="A66" s="18">
        <v>14</v>
      </c>
      <c r="B66" s="18">
        <f t="shared" si="10"/>
        <v>15</v>
      </c>
      <c r="C66" s="18">
        <v>-1.2E-2</v>
      </c>
      <c r="D66" s="18">
        <v>-0.01</v>
      </c>
      <c r="E66" s="18">
        <v>2E-3</v>
      </c>
      <c r="F66" s="18">
        <v>0</v>
      </c>
      <c r="G66" s="18">
        <v>-8.6020000000000003</v>
      </c>
      <c r="H66" s="18">
        <v>1.3009999999999999</v>
      </c>
      <c r="I66" s="18">
        <v>-0.40699999999999997</v>
      </c>
      <c r="J66" s="18">
        <v>-5.0999999999999997E-2</v>
      </c>
      <c r="K66" s="18">
        <v>-0.26900000000000002</v>
      </c>
      <c r="L66" s="18">
        <v>0.24199999999999999</v>
      </c>
      <c r="M66" s="18">
        <v>-0.39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</row>
    <row r="67" spans="1:29" x14ac:dyDescent="0.3">
      <c r="A67" s="18">
        <v>15</v>
      </c>
      <c r="B67" s="18">
        <f t="shared" si="10"/>
        <v>16</v>
      </c>
      <c r="C67" s="18">
        <v>0</v>
      </c>
      <c r="D67" s="18">
        <v>1.4E-2</v>
      </c>
      <c r="E67" s="18">
        <v>-3.0000000000000001E-3</v>
      </c>
      <c r="F67" s="21">
        <v>-8.6020000000000003</v>
      </c>
      <c r="G67" s="18">
        <v>0</v>
      </c>
      <c r="H67" s="18">
        <v>0.442</v>
      </c>
      <c r="I67" s="18">
        <v>-0.29199999999999998</v>
      </c>
      <c r="J67" s="18">
        <v>-0.33400000000000002</v>
      </c>
      <c r="K67" s="18">
        <v>-0.23200000000000001</v>
      </c>
      <c r="L67" s="18">
        <v>5.2999999999999999E-2</v>
      </c>
      <c r="M67" s="18">
        <v>0.06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</row>
    <row r="68" spans="1:29" x14ac:dyDescent="0.3">
      <c r="A68" s="18">
        <v>17</v>
      </c>
      <c r="B68" s="18">
        <f t="shared" si="10"/>
        <v>18</v>
      </c>
      <c r="C68" s="18">
        <v>0</v>
      </c>
      <c r="D68" s="18">
        <v>7.0000000000000001E-3</v>
      </c>
      <c r="E68" s="18">
        <v>7.0000000000000001E-3</v>
      </c>
      <c r="F68" s="34">
        <v>1.3009999999999999</v>
      </c>
      <c r="G68" s="34">
        <v>0.442</v>
      </c>
      <c r="H68" s="18">
        <v>0</v>
      </c>
      <c r="I68" s="18">
        <v>-13.183</v>
      </c>
      <c r="J68" s="18">
        <v>-12.537000000000001</v>
      </c>
      <c r="K68" s="18">
        <v>-0.20699999999999999</v>
      </c>
      <c r="L68" s="18">
        <v>-0.186</v>
      </c>
      <c r="M68" s="18">
        <v>-0.192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</row>
    <row r="69" spans="1:29" x14ac:dyDescent="0.3">
      <c r="A69" s="18">
        <v>18</v>
      </c>
      <c r="B69" s="18">
        <f t="shared" si="10"/>
        <v>19</v>
      </c>
      <c r="C69" s="18">
        <v>0</v>
      </c>
      <c r="D69" s="18">
        <v>-8.6999999999999994E-2</v>
      </c>
      <c r="E69" s="18">
        <v>-0.09</v>
      </c>
      <c r="F69" s="34">
        <v>-0.40699999999999997</v>
      </c>
      <c r="G69" s="34">
        <v>-0.29199999999999998</v>
      </c>
      <c r="H69" s="23">
        <v>-13.183</v>
      </c>
      <c r="I69" s="18">
        <v>0</v>
      </c>
      <c r="J69" s="18">
        <v>-12.336</v>
      </c>
      <c r="K69" s="18">
        <v>-0.16</v>
      </c>
      <c r="L69" s="18">
        <v>-0.222</v>
      </c>
      <c r="M69" s="18">
        <v>4.9000000000000002E-2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</row>
    <row r="70" spans="1:29" x14ac:dyDescent="0.3">
      <c r="A70" s="18">
        <v>19</v>
      </c>
      <c r="B70" s="18">
        <f t="shared" si="10"/>
        <v>20</v>
      </c>
      <c r="C70" s="18">
        <v>1.2E-2</v>
      </c>
      <c r="D70" s="18">
        <v>1.2E-2</v>
      </c>
      <c r="E70" s="18">
        <v>1.6E-2</v>
      </c>
      <c r="F70" s="34">
        <v>-5.0999999999999997E-2</v>
      </c>
      <c r="G70" s="34">
        <v>-0.33400000000000002</v>
      </c>
      <c r="H70" s="23">
        <v>-12.537000000000001</v>
      </c>
      <c r="I70" s="23">
        <v>-12.336</v>
      </c>
      <c r="J70" s="18">
        <v>0</v>
      </c>
      <c r="K70" s="18">
        <v>-0.09</v>
      </c>
      <c r="L70" s="18">
        <v>-6.2E-2</v>
      </c>
      <c r="M70" s="18">
        <v>3.1709999999999998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</row>
    <row r="71" spans="1:29" x14ac:dyDescent="0.3">
      <c r="A71" s="18">
        <v>21</v>
      </c>
      <c r="B71" s="18">
        <f t="shared" si="10"/>
        <v>22</v>
      </c>
      <c r="C71" s="18">
        <v>0</v>
      </c>
      <c r="D71" s="18">
        <v>-1.9E-2</v>
      </c>
      <c r="E71" s="18">
        <v>-1.4E-2</v>
      </c>
      <c r="F71" s="34">
        <v>-0.26900000000000002</v>
      </c>
      <c r="G71" s="34">
        <v>-0.23200000000000001</v>
      </c>
      <c r="H71" s="34">
        <v>-0.20699999999999999</v>
      </c>
      <c r="I71" s="34">
        <v>-0.16</v>
      </c>
      <c r="J71" s="34">
        <v>-0.09</v>
      </c>
      <c r="K71" s="18">
        <v>0</v>
      </c>
      <c r="L71" s="18">
        <v>-13.492000000000001</v>
      </c>
      <c r="M71" s="18">
        <v>-13.118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</row>
    <row r="72" spans="1:29" x14ac:dyDescent="0.3">
      <c r="A72" s="18">
        <v>22</v>
      </c>
      <c r="B72" s="18">
        <f t="shared" si="10"/>
        <v>23</v>
      </c>
      <c r="C72" s="18">
        <v>0</v>
      </c>
      <c r="D72" s="18">
        <v>5.0000000000000001E-3</v>
      </c>
      <c r="E72" s="18">
        <v>2E-3</v>
      </c>
      <c r="F72" s="34">
        <v>0.24199999999999999</v>
      </c>
      <c r="G72" s="34">
        <v>5.2999999999999999E-2</v>
      </c>
      <c r="H72" s="34">
        <v>-0.186</v>
      </c>
      <c r="I72" s="34">
        <v>-0.222</v>
      </c>
      <c r="J72" s="34">
        <v>-6.2E-2</v>
      </c>
      <c r="K72" s="23">
        <v>-13.492000000000001</v>
      </c>
      <c r="L72" s="18">
        <v>0</v>
      </c>
      <c r="M72" s="18">
        <v>-12.221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</row>
    <row r="73" spans="1:29" x14ac:dyDescent="0.3">
      <c r="A73" s="18">
        <v>23</v>
      </c>
      <c r="B73" s="18">
        <f t="shared" si="10"/>
        <v>24</v>
      </c>
      <c r="C73" s="18">
        <v>0</v>
      </c>
      <c r="D73" s="18">
        <v>8.9999999999999993E-3</v>
      </c>
      <c r="E73" s="18">
        <v>1.0999999999999999E-2</v>
      </c>
      <c r="F73" s="34">
        <v>-0.39</v>
      </c>
      <c r="G73" s="34">
        <v>0.06</v>
      </c>
      <c r="H73" s="34">
        <v>-0.192</v>
      </c>
      <c r="I73" s="34">
        <v>4.9000000000000002E-2</v>
      </c>
      <c r="J73" s="34">
        <v>3.1709999999999998</v>
      </c>
      <c r="K73" s="23">
        <v>-13.118</v>
      </c>
      <c r="L73" s="23">
        <v>-12.221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</row>
    <row r="74" spans="1:29" x14ac:dyDescent="0.3">
      <c r="A74" s="18">
        <v>27</v>
      </c>
      <c r="B74" s="18">
        <f t="shared" si="10"/>
        <v>28</v>
      </c>
      <c r="C74" s="18">
        <v>-0.25900000000000001</v>
      </c>
      <c r="D74" s="18">
        <v>4.7E-2</v>
      </c>
      <c r="E74" s="18">
        <v>1.2E-2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8.6959999999999997</v>
      </c>
      <c r="P74" s="18">
        <v>-0.13</v>
      </c>
      <c r="Q74" s="18">
        <v>-0.111</v>
      </c>
      <c r="R74" s="18">
        <v>-0.219</v>
      </c>
      <c r="S74" s="18">
        <v>-1.7999999999999999E-2</v>
      </c>
      <c r="T74" s="18">
        <v>-2.1999999999999999E-2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</row>
    <row r="75" spans="1:29" x14ac:dyDescent="0.3">
      <c r="A75" s="18">
        <v>29</v>
      </c>
      <c r="B75" s="18">
        <f t="shared" si="10"/>
        <v>30</v>
      </c>
      <c r="C75" s="18">
        <v>8.1000000000000003E-2</v>
      </c>
      <c r="D75" s="18">
        <v>-8.9999999999999993E-3</v>
      </c>
      <c r="E75" s="18">
        <v>-4.0000000000000001E-3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27">
        <v>8.6959999999999997</v>
      </c>
      <c r="O75" s="18">
        <v>0</v>
      </c>
      <c r="P75" s="18">
        <v>13.426</v>
      </c>
      <c r="Q75" s="18">
        <v>3.96</v>
      </c>
      <c r="R75" s="18">
        <v>3.1139999999999999</v>
      </c>
      <c r="S75" s="18">
        <v>0.42299999999999999</v>
      </c>
      <c r="T75" s="18">
        <v>0.443</v>
      </c>
      <c r="U75" s="18">
        <v>3.6999999999999998E-2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</row>
    <row r="76" spans="1:29" x14ac:dyDescent="0.3">
      <c r="A76" s="18">
        <v>31</v>
      </c>
      <c r="B76" s="18">
        <f t="shared" si="10"/>
        <v>32</v>
      </c>
      <c r="C76" s="18">
        <v>2E-3</v>
      </c>
      <c r="D76" s="18">
        <v>7.0000000000000001E-3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36">
        <v>-0.13</v>
      </c>
      <c r="O76" s="24">
        <v>13.426</v>
      </c>
      <c r="P76" s="18">
        <v>0</v>
      </c>
      <c r="Q76" s="18">
        <v>-12.363</v>
      </c>
      <c r="R76" s="18">
        <v>-12.997</v>
      </c>
      <c r="S76" s="18">
        <v>-3.0000000000000001E-3</v>
      </c>
      <c r="T76" s="18">
        <v>1.2E-2</v>
      </c>
      <c r="U76" s="18">
        <v>8.0000000000000002E-3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</row>
    <row r="77" spans="1:29" x14ac:dyDescent="0.3">
      <c r="A77" s="18">
        <v>32</v>
      </c>
      <c r="B77" s="18">
        <f t="shared" si="10"/>
        <v>33</v>
      </c>
      <c r="C77" s="18">
        <v>1E-3</v>
      </c>
      <c r="D77" s="18">
        <v>4.0000000000000001E-3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36">
        <v>-0.111</v>
      </c>
      <c r="O77" s="24">
        <v>3.96</v>
      </c>
      <c r="P77" s="23">
        <v>-12.363</v>
      </c>
      <c r="Q77" s="18">
        <v>0</v>
      </c>
      <c r="R77" s="18">
        <v>-13.148</v>
      </c>
      <c r="S77" s="18">
        <v>-5.1999999999999998E-2</v>
      </c>
      <c r="T77" s="18">
        <v>-5.2999999999999999E-2</v>
      </c>
      <c r="U77" s="18">
        <v>6.9000000000000006E-2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</row>
    <row r="78" spans="1:29" x14ac:dyDescent="0.3">
      <c r="A78" s="18">
        <v>33</v>
      </c>
      <c r="B78" s="18">
        <f t="shared" si="10"/>
        <v>34</v>
      </c>
      <c r="C78" s="18">
        <v>-1.6E-2</v>
      </c>
      <c r="D78" s="18">
        <v>-1.4E-2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36">
        <v>-0.219</v>
      </c>
      <c r="O78" s="24">
        <v>3.1139999999999999</v>
      </c>
      <c r="P78" s="23">
        <v>-12.997</v>
      </c>
      <c r="Q78" s="23">
        <v>-13.148</v>
      </c>
      <c r="R78" s="18">
        <v>0</v>
      </c>
      <c r="S78" s="18">
        <v>-3.0000000000000001E-3</v>
      </c>
      <c r="T78" s="18">
        <v>-6.0000000000000001E-3</v>
      </c>
      <c r="U78" s="18">
        <v>5.0000000000000001E-3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</row>
    <row r="79" spans="1:29" x14ac:dyDescent="0.3">
      <c r="A79" s="18">
        <v>38</v>
      </c>
      <c r="B79" s="18">
        <f t="shared" si="10"/>
        <v>39</v>
      </c>
      <c r="C79" s="18">
        <v>-1E-3</v>
      </c>
      <c r="D79" s="18">
        <v>-1E-3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-1.7999999999999999E-2</v>
      </c>
      <c r="O79" s="18">
        <v>0.42299999999999999</v>
      </c>
      <c r="P79" s="18">
        <v>-3.0000000000000001E-3</v>
      </c>
      <c r="Q79" s="18">
        <v>-5.1999999999999998E-2</v>
      </c>
      <c r="R79" s="18">
        <v>-3.0000000000000001E-3</v>
      </c>
      <c r="S79" s="18">
        <v>0</v>
      </c>
      <c r="T79" s="18">
        <v>-10.381</v>
      </c>
      <c r="U79" s="18">
        <v>-10.481999999999999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</row>
    <row r="80" spans="1:29" x14ac:dyDescent="0.3">
      <c r="A80" s="18">
        <v>39</v>
      </c>
      <c r="B80" s="18">
        <f t="shared" si="10"/>
        <v>40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-2.1999999999999999E-2</v>
      </c>
      <c r="O80" s="18">
        <v>0.443</v>
      </c>
      <c r="P80" s="18">
        <v>1.2E-2</v>
      </c>
      <c r="Q80" s="18">
        <v>-5.2999999999999999E-2</v>
      </c>
      <c r="R80" s="18">
        <v>-6.0000000000000001E-3</v>
      </c>
      <c r="S80" s="23">
        <v>-10.381</v>
      </c>
      <c r="T80" s="18">
        <v>0</v>
      </c>
      <c r="U80" s="18">
        <v>-10.605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</row>
    <row r="81" spans="1:29" x14ac:dyDescent="0.3">
      <c r="A81" s="18">
        <v>40</v>
      </c>
      <c r="B81" s="18">
        <f t="shared" si="10"/>
        <v>41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3.6999999999999998E-2</v>
      </c>
      <c r="P81" s="18">
        <v>8.0000000000000002E-3</v>
      </c>
      <c r="Q81" s="18">
        <v>6.9000000000000006E-2</v>
      </c>
      <c r="R81" s="18">
        <v>5.0000000000000001E-3</v>
      </c>
      <c r="S81" s="23">
        <v>-10.481999999999999</v>
      </c>
      <c r="T81" s="23">
        <v>-10.605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</row>
    <row r="82" spans="1:29" x14ac:dyDescent="0.3">
      <c r="A82" s="18">
        <v>44</v>
      </c>
      <c r="B82" s="18">
        <f t="shared" si="10"/>
        <v>45</v>
      </c>
      <c r="C82" s="18">
        <v>5.3999999999999999E-2</v>
      </c>
      <c r="D82" s="18">
        <v>2.9000000000000001E-2</v>
      </c>
      <c r="E82" s="18">
        <v>-0.33200000000000002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9.234</v>
      </c>
      <c r="X82" s="18">
        <v>-0.41499999999999998</v>
      </c>
      <c r="Y82" s="18">
        <v>-0.155</v>
      </c>
      <c r="Z82" s="18">
        <v>-0.188</v>
      </c>
      <c r="AA82" s="18">
        <v>-6.0000000000000001E-3</v>
      </c>
      <c r="AB82" s="18">
        <v>-1.4999999999999999E-2</v>
      </c>
      <c r="AC82" s="18">
        <v>-1.4E-2</v>
      </c>
    </row>
    <row r="83" spans="1:29" x14ac:dyDescent="0.3">
      <c r="A83" s="18">
        <v>46</v>
      </c>
      <c r="B83" s="18">
        <f t="shared" si="10"/>
        <v>47</v>
      </c>
      <c r="C83" s="18">
        <v>-3.2000000000000001E-2</v>
      </c>
      <c r="D83" s="18">
        <v>-1.7999999999999999E-2</v>
      </c>
      <c r="E83" s="18">
        <v>3.7999999999999999E-2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27">
        <v>9.234</v>
      </c>
      <c r="W83" s="18">
        <v>0</v>
      </c>
      <c r="X83" s="18">
        <v>2.8679999999999999</v>
      </c>
      <c r="Y83" s="18">
        <v>13.654999999999999</v>
      </c>
      <c r="Z83" s="18">
        <v>4.9829999999999997</v>
      </c>
      <c r="AA83" s="18">
        <v>6.0999999999999999E-2</v>
      </c>
      <c r="AB83" s="18">
        <v>2.1999999999999999E-2</v>
      </c>
      <c r="AC83" s="18">
        <v>6.9000000000000006E-2</v>
      </c>
    </row>
    <row r="84" spans="1:29" x14ac:dyDescent="0.3">
      <c r="A84" s="18">
        <v>48</v>
      </c>
      <c r="B84" s="18">
        <f t="shared" si="10"/>
        <v>49</v>
      </c>
      <c r="C84" s="18">
        <v>5.0000000000000001E-3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36">
        <v>-0.41499999999999998</v>
      </c>
      <c r="W84" s="24">
        <v>2.8679999999999999</v>
      </c>
      <c r="X84" s="18">
        <v>0</v>
      </c>
      <c r="Y84" s="18">
        <v>-13.093</v>
      </c>
      <c r="Z84" s="18">
        <v>-13.73</v>
      </c>
      <c r="AA84" s="18">
        <v>-3.0000000000000001E-3</v>
      </c>
      <c r="AB84" s="18">
        <v>-1E-3</v>
      </c>
      <c r="AC84" s="18">
        <v>2.4E-2</v>
      </c>
    </row>
    <row r="85" spans="1:29" x14ac:dyDescent="0.3">
      <c r="A85" s="18">
        <v>49</v>
      </c>
      <c r="B85" s="18">
        <f t="shared" si="10"/>
        <v>50</v>
      </c>
      <c r="C85" s="18">
        <v>-1E-3</v>
      </c>
      <c r="D85" s="18">
        <v>0</v>
      </c>
      <c r="E85" s="18">
        <v>-1E-3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36">
        <v>-0.155</v>
      </c>
      <c r="W85" s="24">
        <v>13.654999999999999</v>
      </c>
      <c r="X85" s="23">
        <v>-13.093</v>
      </c>
      <c r="Y85" s="18">
        <v>0</v>
      </c>
      <c r="Z85" s="18">
        <v>-12.564</v>
      </c>
      <c r="AA85" s="18">
        <v>-1.2999999999999999E-2</v>
      </c>
      <c r="AB85" s="18">
        <v>1.0999999999999999E-2</v>
      </c>
      <c r="AC85" s="18">
        <v>-2.1000000000000001E-2</v>
      </c>
    </row>
    <row r="86" spans="1:29" x14ac:dyDescent="0.3">
      <c r="A86" s="18">
        <v>50</v>
      </c>
      <c r="B86" s="18">
        <f t="shared" si="10"/>
        <v>51</v>
      </c>
      <c r="C86" s="18">
        <v>4.0000000000000001E-3</v>
      </c>
      <c r="D86" s="18">
        <v>0</v>
      </c>
      <c r="E86" s="18">
        <v>1E-3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36">
        <v>-0.188</v>
      </c>
      <c r="W86" s="24">
        <v>4.9829999999999997</v>
      </c>
      <c r="X86" s="23">
        <v>-13.73</v>
      </c>
      <c r="Y86" s="23">
        <v>-12.564</v>
      </c>
      <c r="Z86" s="18">
        <v>0</v>
      </c>
      <c r="AA86" s="18">
        <v>-5.0000000000000001E-3</v>
      </c>
      <c r="AB86" s="18">
        <v>-0.01</v>
      </c>
      <c r="AC86" s="18">
        <v>7.8E-2</v>
      </c>
    </row>
    <row r="87" spans="1:29" x14ac:dyDescent="0.3">
      <c r="A87" s="18">
        <v>55</v>
      </c>
      <c r="B87" s="18">
        <f t="shared" si="10"/>
        <v>56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-6.0000000000000001E-3</v>
      </c>
      <c r="W87" s="18">
        <v>6.0999999999999999E-2</v>
      </c>
      <c r="X87" s="18">
        <v>-3.0000000000000001E-3</v>
      </c>
      <c r="Y87" s="18">
        <v>-1.2999999999999999E-2</v>
      </c>
      <c r="Z87" s="18">
        <v>-5.0000000000000001E-3</v>
      </c>
      <c r="AA87" s="18">
        <v>0</v>
      </c>
      <c r="AB87" s="18">
        <v>-10.340999999999999</v>
      </c>
      <c r="AC87" s="18">
        <v>-11.083</v>
      </c>
    </row>
    <row r="88" spans="1:29" x14ac:dyDescent="0.3">
      <c r="A88" s="18">
        <v>56</v>
      </c>
      <c r="B88" s="18">
        <f t="shared" si="10"/>
        <v>57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-1.4999999999999999E-2</v>
      </c>
      <c r="W88" s="18">
        <v>2.1999999999999999E-2</v>
      </c>
      <c r="X88" s="18">
        <v>-1E-3</v>
      </c>
      <c r="Y88" s="18">
        <v>1.0999999999999999E-2</v>
      </c>
      <c r="Z88" s="18">
        <v>-0.01</v>
      </c>
      <c r="AA88" s="23">
        <v>-10.340999999999999</v>
      </c>
      <c r="AB88" s="18">
        <v>0</v>
      </c>
      <c r="AC88" s="18">
        <v>-10.736000000000001</v>
      </c>
    </row>
    <row r="89" spans="1:29" x14ac:dyDescent="0.3">
      <c r="A89" s="18">
        <v>57</v>
      </c>
      <c r="B89" s="18">
        <f t="shared" si="10"/>
        <v>58</v>
      </c>
      <c r="C89" s="18">
        <v>1E-3</v>
      </c>
      <c r="D89" s="18">
        <v>0</v>
      </c>
      <c r="E89" s="18">
        <v>1E-3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-1.4E-2</v>
      </c>
      <c r="W89" s="18">
        <v>6.9000000000000006E-2</v>
      </c>
      <c r="X89" s="18">
        <v>2.4E-2</v>
      </c>
      <c r="Y89" s="18">
        <v>-2.1000000000000001E-2</v>
      </c>
      <c r="Z89" s="18">
        <v>7.8E-2</v>
      </c>
      <c r="AA89" s="23">
        <v>-11.083</v>
      </c>
      <c r="AB89" s="23">
        <v>-10.736000000000001</v>
      </c>
      <c r="AC89" s="18">
        <v>0</v>
      </c>
    </row>
    <row r="90" spans="1:29" x14ac:dyDescent="0.3">
      <c r="B90" s="12"/>
    </row>
    <row r="91" spans="1:29" x14ac:dyDescent="0.3">
      <c r="A91" s="53" t="s">
        <v>91</v>
      </c>
      <c r="B91" s="4">
        <f>MAX(ABS(MIN(C66:E89,F74:M89,N79:R89,S82:U89,V87:Z89)),MAX(C66:E89,F74:M89,N79:R89,S82:U89,V87:Z89))</f>
        <v>0.443</v>
      </c>
    </row>
    <row r="92" spans="1:29" x14ac:dyDescent="0.3">
      <c r="K92" s="15" t="s">
        <v>35</v>
      </c>
    </row>
    <row r="94" spans="1:29" x14ac:dyDescent="0.3">
      <c r="A94" s="1" t="s">
        <v>9</v>
      </c>
      <c r="B94" s="10"/>
      <c r="C94" s="1">
        <v>59</v>
      </c>
      <c r="D94" s="1">
        <v>62</v>
      </c>
      <c r="E94" s="1">
        <v>65</v>
      </c>
      <c r="F94" s="1">
        <v>72</v>
      </c>
      <c r="G94" s="1">
        <v>73</v>
      </c>
      <c r="H94" s="1">
        <v>75</v>
      </c>
      <c r="I94" s="1">
        <v>76</v>
      </c>
      <c r="J94" s="1">
        <v>77</v>
      </c>
      <c r="K94" s="1">
        <v>79</v>
      </c>
      <c r="L94" s="1">
        <v>80</v>
      </c>
      <c r="M94" s="1">
        <v>81</v>
      </c>
      <c r="N94" s="1">
        <v>85</v>
      </c>
      <c r="O94" s="1">
        <v>87</v>
      </c>
      <c r="P94" s="1">
        <v>89</v>
      </c>
      <c r="Q94" s="1">
        <v>90</v>
      </c>
      <c r="R94" s="1">
        <v>91</v>
      </c>
      <c r="S94" s="1">
        <v>96</v>
      </c>
      <c r="T94" s="1">
        <v>97</v>
      </c>
      <c r="U94" s="1">
        <v>98</v>
      </c>
      <c r="V94" s="1">
        <v>102</v>
      </c>
      <c r="W94" s="1">
        <v>104</v>
      </c>
      <c r="X94" s="1">
        <v>106</v>
      </c>
      <c r="Y94" s="1">
        <v>107</v>
      </c>
      <c r="Z94" s="1">
        <v>108</v>
      </c>
      <c r="AA94" s="1">
        <v>113</v>
      </c>
      <c r="AB94" s="1">
        <v>114</v>
      </c>
      <c r="AC94" s="1">
        <v>115</v>
      </c>
    </row>
    <row r="95" spans="1:29" x14ac:dyDescent="0.3">
      <c r="A95" s="1"/>
      <c r="B95" s="10" t="s">
        <v>36</v>
      </c>
      <c r="C95" s="1">
        <f>C94+1</f>
        <v>60</v>
      </c>
      <c r="D95" s="1">
        <f>D94+1</f>
        <v>63</v>
      </c>
      <c r="E95" s="1">
        <f t="shared" ref="E95:AC95" si="11">E94+1</f>
        <v>66</v>
      </c>
      <c r="F95" s="1">
        <f t="shared" si="11"/>
        <v>73</v>
      </c>
      <c r="G95" s="1">
        <f t="shared" si="11"/>
        <v>74</v>
      </c>
      <c r="H95" s="1">
        <f t="shared" si="11"/>
        <v>76</v>
      </c>
      <c r="I95" s="1">
        <f t="shared" si="11"/>
        <v>77</v>
      </c>
      <c r="J95" s="1">
        <f t="shared" si="11"/>
        <v>78</v>
      </c>
      <c r="K95" s="1">
        <f t="shared" si="11"/>
        <v>80</v>
      </c>
      <c r="L95" s="1">
        <f t="shared" si="11"/>
        <v>81</v>
      </c>
      <c r="M95" s="1">
        <f t="shared" si="11"/>
        <v>82</v>
      </c>
      <c r="N95" s="1">
        <f t="shared" si="11"/>
        <v>86</v>
      </c>
      <c r="O95" s="1">
        <f t="shared" si="11"/>
        <v>88</v>
      </c>
      <c r="P95" s="1">
        <f t="shared" si="11"/>
        <v>90</v>
      </c>
      <c r="Q95" s="1">
        <f t="shared" si="11"/>
        <v>91</v>
      </c>
      <c r="R95" s="1">
        <f t="shared" si="11"/>
        <v>92</v>
      </c>
      <c r="S95" s="1">
        <f t="shared" si="11"/>
        <v>97</v>
      </c>
      <c r="T95" s="1">
        <f t="shared" si="11"/>
        <v>98</v>
      </c>
      <c r="U95" s="1">
        <f t="shared" si="11"/>
        <v>99</v>
      </c>
      <c r="V95" s="1">
        <f t="shared" si="11"/>
        <v>103</v>
      </c>
      <c r="W95" s="1">
        <f t="shared" si="11"/>
        <v>105</v>
      </c>
      <c r="X95" s="1">
        <f t="shared" si="11"/>
        <v>107</v>
      </c>
      <c r="Y95" s="1">
        <f t="shared" si="11"/>
        <v>108</v>
      </c>
      <c r="Z95" s="1">
        <f t="shared" si="11"/>
        <v>109</v>
      </c>
      <c r="AA95" s="1">
        <f t="shared" si="11"/>
        <v>114</v>
      </c>
      <c r="AB95" s="1">
        <f t="shared" si="11"/>
        <v>115</v>
      </c>
      <c r="AC95" s="1">
        <f t="shared" si="11"/>
        <v>116</v>
      </c>
    </row>
    <row r="96" spans="1:29" x14ac:dyDescent="0.3">
      <c r="A96" s="1">
        <v>59</v>
      </c>
      <c r="B96" s="10">
        <f t="shared" ref="B96:B122" si="12">A96+1</f>
        <v>60</v>
      </c>
      <c r="C96" s="1">
        <v>0</v>
      </c>
      <c r="D96" s="1">
        <v>0.83199999999999996</v>
      </c>
      <c r="E96" s="1">
        <v>0.94899999999999995</v>
      </c>
      <c r="F96" s="1">
        <v>-1.0999999999999999E-2</v>
      </c>
      <c r="G96" s="1">
        <v>0</v>
      </c>
      <c r="H96" s="1">
        <v>1.2999999999999999E-2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-0.16300000000000001</v>
      </c>
      <c r="O96" s="1">
        <v>2.1000000000000001E-2</v>
      </c>
      <c r="P96" s="1">
        <v>-1.2999999999999999E-2</v>
      </c>
      <c r="Q96" s="1">
        <v>2E-3</v>
      </c>
      <c r="R96" s="1">
        <v>3.0000000000000001E-3</v>
      </c>
      <c r="S96" s="1">
        <v>0</v>
      </c>
      <c r="T96" s="1">
        <v>0</v>
      </c>
      <c r="U96" s="1">
        <v>0</v>
      </c>
      <c r="V96" s="1">
        <v>5.8999999999999997E-2</v>
      </c>
      <c r="W96" s="1">
        <v>-6.6000000000000003E-2</v>
      </c>
      <c r="X96" s="1">
        <v>0.01</v>
      </c>
      <c r="Y96" s="1">
        <v>-1E-3</v>
      </c>
      <c r="Z96" s="1">
        <v>1E-3</v>
      </c>
      <c r="AA96" s="1">
        <v>0</v>
      </c>
      <c r="AB96" s="1">
        <v>0</v>
      </c>
      <c r="AC96" s="1">
        <v>0</v>
      </c>
    </row>
    <row r="97" spans="1:29" x14ac:dyDescent="0.3">
      <c r="A97" s="1">
        <v>62</v>
      </c>
      <c r="B97" s="10">
        <f t="shared" si="12"/>
        <v>63</v>
      </c>
      <c r="C97" s="29">
        <v>0.83199999999999996</v>
      </c>
      <c r="D97" s="1">
        <v>0</v>
      </c>
      <c r="E97" s="1">
        <v>0.64800000000000002</v>
      </c>
      <c r="F97" s="1">
        <v>-7.0000000000000001E-3</v>
      </c>
      <c r="G97" s="1">
        <v>8.9999999999999993E-3</v>
      </c>
      <c r="H97" s="1">
        <v>1.2999999999999999E-2</v>
      </c>
      <c r="I97" s="1">
        <v>7.0000000000000001E-3</v>
      </c>
      <c r="J97" s="1">
        <v>-9.1999999999999998E-2</v>
      </c>
      <c r="K97" s="1">
        <v>6.0000000000000001E-3</v>
      </c>
      <c r="L97" s="1">
        <v>0.01</v>
      </c>
      <c r="M97" s="1">
        <v>-2.3E-2</v>
      </c>
      <c r="N97" s="1">
        <v>3.7999999999999999E-2</v>
      </c>
      <c r="O97" s="1">
        <v>-8.9999999999999993E-3</v>
      </c>
      <c r="P97" s="1">
        <v>-2E-3</v>
      </c>
      <c r="Q97" s="1">
        <v>6.0000000000000001E-3</v>
      </c>
      <c r="R97" s="1">
        <v>3.0000000000000001E-3</v>
      </c>
      <c r="S97" s="1">
        <v>0</v>
      </c>
      <c r="T97" s="1">
        <v>0</v>
      </c>
      <c r="U97" s="1">
        <v>-1E-3</v>
      </c>
      <c r="V97" s="1">
        <v>3.5000000000000003E-2</v>
      </c>
      <c r="W97" s="1">
        <v>-4.3999999999999997E-2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</row>
    <row r="98" spans="1:29" x14ac:dyDescent="0.3">
      <c r="A98" s="1">
        <v>65</v>
      </c>
      <c r="B98" s="10">
        <f t="shared" si="12"/>
        <v>66</v>
      </c>
      <c r="C98" s="29">
        <v>0.94899999999999995</v>
      </c>
      <c r="D98" s="31">
        <v>0.64800000000000002</v>
      </c>
      <c r="E98" s="1">
        <v>0</v>
      </c>
      <c r="F98" s="1">
        <v>5.0000000000000001E-3</v>
      </c>
      <c r="G98" s="1">
        <v>-5.0000000000000001E-3</v>
      </c>
      <c r="H98" s="1">
        <v>1.7000000000000001E-2</v>
      </c>
      <c r="I98" s="1">
        <v>8.0000000000000002E-3</v>
      </c>
      <c r="J98" s="1">
        <v>-9.5000000000000001E-2</v>
      </c>
      <c r="K98" s="1">
        <v>2E-3</v>
      </c>
      <c r="L98" s="1">
        <v>1.2E-2</v>
      </c>
      <c r="M98" s="1">
        <v>-1.7999999999999999E-2</v>
      </c>
      <c r="N98" s="1">
        <v>6.0000000000000001E-3</v>
      </c>
      <c r="O98" s="1">
        <v>0</v>
      </c>
      <c r="P98" s="1">
        <v>0</v>
      </c>
      <c r="Q98" s="1">
        <v>2E-3</v>
      </c>
      <c r="R98" s="1">
        <v>2E-3</v>
      </c>
      <c r="S98" s="1">
        <v>0</v>
      </c>
      <c r="T98" s="1">
        <v>0</v>
      </c>
      <c r="U98" s="1">
        <v>0</v>
      </c>
      <c r="V98" s="1">
        <v>-0.29799999999999999</v>
      </c>
      <c r="W98" s="1">
        <v>-0.01</v>
      </c>
      <c r="X98" s="1">
        <v>6.0000000000000001E-3</v>
      </c>
      <c r="Y98" s="1">
        <v>-2E-3</v>
      </c>
      <c r="Z98" s="1">
        <v>0</v>
      </c>
      <c r="AA98" s="1">
        <v>0</v>
      </c>
      <c r="AB98" s="1">
        <v>0</v>
      </c>
      <c r="AC98" s="1">
        <v>1E-3</v>
      </c>
    </row>
    <row r="99" spans="1:29" x14ac:dyDescent="0.3">
      <c r="A99" s="1">
        <v>72</v>
      </c>
      <c r="B99" s="10">
        <f t="shared" si="12"/>
        <v>73</v>
      </c>
      <c r="C99" s="1">
        <v>-1.0999999999999999E-2</v>
      </c>
      <c r="D99" s="1">
        <v>-7.0000000000000001E-3</v>
      </c>
      <c r="E99" s="1">
        <v>5.0000000000000001E-3</v>
      </c>
      <c r="F99" s="1">
        <v>0</v>
      </c>
      <c r="G99" s="1">
        <v>-8.7390000000000008</v>
      </c>
      <c r="H99" s="1">
        <v>-6.3E-2</v>
      </c>
      <c r="I99" s="1">
        <v>1.3160000000000001</v>
      </c>
      <c r="J99" s="1">
        <v>-0.41599999999999998</v>
      </c>
      <c r="K99" s="1">
        <v>0.247</v>
      </c>
      <c r="L99" s="1">
        <v>-0.37</v>
      </c>
      <c r="M99" s="1">
        <v>-0.27300000000000002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</row>
    <row r="100" spans="1:29" x14ac:dyDescent="0.3">
      <c r="A100" s="1">
        <v>73</v>
      </c>
      <c r="B100" s="10">
        <f t="shared" si="12"/>
        <v>74</v>
      </c>
      <c r="C100" s="1">
        <v>0</v>
      </c>
      <c r="D100" s="1">
        <v>8.9999999999999993E-3</v>
      </c>
      <c r="E100" s="1">
        <v>-5.0000000000000001E-3</v>
      </c>
      <c r="F100" s="20">
        <v>-8.7390000000000008</v>
      </c>
      <c r="G100" s="1">
        <v>0</v>
      </c>
      <c r="H100" s="1">
        <v>-0.32</v>
      </c>
      <c r="I100" s="1">
        <v>0.44800000000000001</v>
      </c>
      <c r="J100" s="1">
        <v>-0.30199999999999999</v>
      </c>
      <c r="K100" s="1">
        <v>3.9E-2</v>
      </c>
      <c r="L100" s="1">
        <v>6.4000000000000001E-2</v>
      </c>
      <c r="M100" s="1">
        <v>-0.23899999999999999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</row>
    <row r="101" spans="1:29" x14ac:dyDescent="0.3">
      <c r="A101" s="1">
        <v>75</v>
      </c>
      <c r="B101" s="10">
        <f t="shared" si="12"/>
        <v>76</v>
      </c>
      <c r="C101" s="1">
        <v>1.2999999999999999E-2</v>
      </c>
      <c r="D101" s="1">
        <v>1.2999999999999999E-2</v>
      </c>
      <c r="E101" s="1">
        <v>1.7000000000000001E-2</v>
      </c>
      <c r="F101" s="33">
        <v>-6.3E-2</v>
      </c>
      <c r="G101" s="33">
        <v>-0.32</v>
      </c>
      <c r="H101" s="1">
        <v>0</v>
      </c>
      <c r="I101" s="1">
        <v>-12.377000000000001</v>
      </c>
      <c r="J101" s="1">
        <v>-12.401999999999999</v>
      </c>
      <c r="K101" s="1">
        <v>-1.9E-2</v>
      </c>
      <c r="L101" s="1">
        <v>3.2069999999999999</v>
      </c>
      <c r="M101" s="1">
        <v>-0.10100000000000001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</row>
    <row r="102" spans="1:29" x14ac:dyDescent="0.3">
      <c r="A102" s="1">
        <v>76</v>
      </c>
      <c r="B102" s="10">
        <f t="shared" si="12"/>
        <v>77</v>
      </c>
      <c r="C102" s="1">
        <v>0</v>
      </c>
      <c r="D102" s="1">
        <v>7.0000000000000001E-3</v>
      </c>
      <c r="E102" s="1">
        <v>8.0000000000000002E-3</v>
      </c>
      <c r="F102" s="33">
        <v>1.3160000000000001</v>
      </c>
      <c r="G102" s="33">
        <v>0.44800000000000001</v>
      </c>
      <c r="H102" s="16">
        <v>-12.377000000000001</v>
      </c>
      <c r="I102" s="1">
        <v>0</v>
      </c>
      <c r="J102" s="1">
        <v>-13.430999999999999</v>
      </c>
      <c r="K102" s="1">
        <v>-0.192</v>
      </c>
      <c r="L102" s="1">
        <v>-0.18099999999999999</v>
      </c>
      <c r="M102" s="1">
        <v>-0.20399999999999999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</row>
    <row r="103" spans="1:29" x14ac:dyDescent="0.3">
      <c r="A103" s="1">
        <v>77</v>
      </c>
      <c r="B103" s="10">
        <f t="shared" si="12"/>
        <v>78</v>
      </c>
      <c r="C103" s="1">
        <v>0</v>
      </c>
      <c r="D103" s="1">
        <v>-9.1999999999999998E-2</v>
      </c>
      <c r="E103" s="1">
        <v>-9.5000000000000001E-2</v>
      </c>
      <c r="F103" s="33">
        <v>-0.41599999999999998</v>
      </c>
      <c r="G103" s="33">
        <v>-0.30199999999999999</v>
      </c>
      <c r="H103" s="16">
        <v>-12.401999999999999</v>
      </c>
      <c r="I103" s="16">
        <v>-13.430999999999999</v>
      </c>
      <c r="J103" s="1">
        <v>0</v>
      </c>
      <c r="K103" s="1">
        <v>-0.221</v>
      </c>
      <c r="L103" s="1">
        <v>5.8999999999999997E-2</v>
      </c>
      <c r="M103" s="1">
        <v>-0.155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</row>
    <row r="104" spans="1:29" x14ac:dyDescent="0.3">
      <c r="A104" s="1">
        <v>79</v>
      </c>
      <c r="B104" s="10">
        <f t="shared" si="12"/>
        <v>80</v>
      </c>
      <c r="C104" s="1">
        <v>0</v>
      </c>
      <c r="D104" s="1">
        <v>6.0000000000000001E-3</v>
      </c>
      <c r="E104" s="1">
        <v>2E-3</v>
      </c>
      <c r="F104" s="33">
        <v>0.247</v>
      </c>
      <c r="G104" s="33">
        <v>3.9E-2</v>
      </c>
      <c r="H104" s="33">
        <v>-1.9E-2</v>
      </c>
      <c r="I104" s="33">
        <v>-0.192</v>
      </c>
      <c r="J104" s="33">
        <v>-0.221</v>
      </c>
      <c r="K104" s="1">
        <v>0</v>
      </c>
      <c r="L104" s="1">
        <v>-12.042</v>
      </c>
      <c r="M104" s="1">
        <v>-13.821999999999999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</row>
    <row r="105" spans="1:29" x14ac:dyDescent="0.3">
      <c r="A105" s="1">
        <v>80</v>
      </c>
      <c r="B105" s="10">
        <f t="shared" si="12"/>
        <v>81</v>
      </c>
      <c r="C105" s="1">
        <v>0</v>
      </c>
      <c r="D105" s="1">
        <v>0.01</v>
      </c>
      <c r="E105" s="1">
        <v>1.2E-2</v>
      </c>
      <c r="F105" s="33">
        <v>-0.37</v>
      </c>
      <c r="G105" s="33">
        <v>6.4000000000000001E-2</v>
      </c>
      <c r="H105" s="33">
        <v>3.2069999999999999</v>
      </c>
      <c r="I105" s="33">
        <v>-0.18099999999999999</v>
      </c>
      <c r="J105" s="33">
        <v>5.8999999999999997E-2</v>
      </c>
      <c r="K105" s="16">
        <v>-12.042</v>
      </c>
      <c r="L105" s="1">
        <v>0</v>
      </c>
      <c r="M105" s="1">
        <v>-13.222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</row>
    <row r="106" spans="1:29" x14ac:dyDescent="0.3">
      <c r="A106" s="1">
        <v>81</v>
      </c>
      <c r="B106" s="10">
        <f t="shared" si="12"/>
        <v>82</v>
      </c>
      <c r="C106" s="1">
        <v>0</v>
      </c>
      <c r="D106" s="1">
        <v>-2.3E-2</v>
      </c>
      <c r="E106" s="1">
        <v>-1.7999999999999999E-2</v>
      </c>
      <c r="F106" s="33">
        <v>-0.27300000000000002</v>
      </c>
      <c r="G106" s="33">
        <v>-0.23899999999999999</v>
      </c>
      <c r="H106" s="33">
        <v>-0.10100000000000001</v>
      </c>
      <c r="I106" s="33">
        <v>-0.20399999999999999</v>
      </c>
      <c r="J106" s="33">
        <v>-0.155</v>
      </c>
      <c r="K106" s="16">
        <v>-13.821999999999999</v>
      </c>
      <c r="L106" s="16">
        <v>-13.222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</row>
    <row r="107" spans="1:29" x14ac:dyDescent="0.3">
      <c r="A107" s="1">
        <v>85</v>
      </c>
      <c r="B107" s="10">
        <f t="shared" si="12"/>
        <v>86</v>
      </c>
      <c r="C107" s="1">
        <v>-0.16300000000000001</v>
      </c>
      <c r="D107" s="1">
        <v>3.7999999999999999E-2</v>
      </c>
      <c r="E107" s="1">
        <v>6.0000000000000001E-3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6.093</v>
      </c>
      <c r="P107" s="1">
        <v>-0.315</v>
      </c>
      <c r="Q107" s="1">
        <v>-0.19600000000000001</v>
      </c>
      <c r="R107" s="1">
        <v>-0.17699999999999999</v>
      </c>
      <c r="S107" s="1">
        <v>-1E-3</v>
      </c>
      <c r="T107" s="1">
        <v>-1.2E-2</v>
      </c>
      <c r="U107" s="1">
        <v>-2.3E-2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</row>
    <row r="108" spans="1:29" x14ac:dyDescent="0.3">
      <c r="A108" s="1">
        <v>87</v>
      </c>
      <c r="B108" s="10">
        <f t="shared" si="12"/>
        <v>88</v>
      </c>
      <c r="C108" s="1">
        <v>2.1000000000000001E-2</v>
      </c>
      <c r="D108" s="1">
        <v>-8.9999999999999993E-3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26">
        <v>6.093</v>
      </c>
      <c r="O108" s="1">
        <v>0</v>
      </c>
      <c r="P108" s="1">
        <v>3.121</v>
      </c>
      <c r="Q108" s="1">
        <v>13.019</v>
      </c>
      <c r="R108" s="1">
        <v>4.2300000000000004</v>
      </c>
      <c r="S108" s="1">
        <v>0.53700000000000003</v>
      </c>
      <c r="T108" s="1">
        <v>3.9E-2</v>
      </c>
      <c r="U108" s="1">
        <v>0.54700000000000004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</row>
    <row r="109" spans="1:29" x14ac:dyDescent="0.3">
      <c r="A109" s="1">
        <v>89</v>
      </c>
      <c r="B109" s="10">
        <f t="shared" si="12"/>
        <v>90</v>
      </c>
      <c r="C109" s="1">
        <v>-1.2999999999999999E-2</v>
      </c>
      <c r="D109" s="1">
        <v>-2E-3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32">
        <v>-0.315</v>
      </c>
      <c r="O109" s="25">
        <v>3.121</v>
      </c>
      <c r="P109" s="1">
        <v>0</v>
      </c>
      <c r="Q109" s="1">
        <v>-12.974</v>
      </c>
      <c r="R109" s="1">
        <v>-13.409000000000001</v>
      </c>
      <c r="S109" s="1">
        <v>-8.0000000000000002E-3</v>
      </c>
      <c r="T109" s="1">
        <v>8.9999999999999993E-3</v>
      </c>
      <c r="U109" s="1">
        <v>-2E-3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</row>
    <row r="110" spans="1:29" x14ac:dyDescent="0.3">
      <c r="A110" s="1">
        <v>90</v>
      </c>
      <c r="B110" s="10">
        <f t="shared" si="12"/>
        <v>91</v>
      </c>
      <c r="C110" s="1">
        <v>2E-3</v>
      </c>
      <c r="D110" s="1">
        <v>6.0000000000000001E-3</v>
      </c>
      <c r="E110" s="1">
        <v>2E-3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32">
        <v>-0.19600000000000001</v>
      </c>
      <c r="O110" s="25">
        <v>13.019</v>
      </c>
      <c r="P110" s="16">
        <v>-12.974</v>
      </c>
      <c r="Q110" s="1">
        <v>0</v>
      </c>
      <c r="R110" s="1">
        <v>-12.262</v>
      </c>
      <c r="S110" s="1">
        <v>5.0000000000000001E-3</v>
      </c>
      <c r="T110" s="1">
        <v>0</v>
      </c>
      <c r="U110" s="1">
        <v>4.0000000000000001E-3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</row>
    <row r="111" spans="1:29" x14ac:dyDescent="0.3">
      <c r="A111" s="1">
        <v>91</v>
      </c>
      <c r="B111" s="10">
        <f t="shared" si="12"/>
        <v>92</v>
      </c>
      <c r="C111" s="1">
        <v>3.0000000000000001E-3</v>
      </c>
      <c r="D111" s="1">
        <v>3.0000000000000001E-3</v>
      </c>
      <c r="E111" s="1">
        <v>2E-3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32">
        <v>-0.17699999999999999</v>
      </c>
      <c r="O111" s="25">
        <v>4.2300000000000004</v>
      </c>
      <c r="P111" s="16">
        <v>-13.409000000000001</v>
      </c>
      <c r="Q111" s="16">
        <v>-12.262</v>
      </c>
      <c r="R111" s="1">
        <v>0</v>
      </c>
      <c r="S111" s="1">
        <v>-6.3E-2</v>
      </c>
      <c r="T111" s="1">
        <v>6.7000000000000004E-2</v>
      </c>
      <c r="U111" s="1">
        <v>-0.06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</row>
    <row r="112" spans="1:29" x14ac:dyDescent="0.3">
      <c r="A112" s="1">
        <v>96</v>
      </c>
      <c r="B112" s="10">
        <f t="shared" si="12"/>
        <v>97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-1E-3</v>
      </c>
      <c r="O112" s="1">
        <v>0.53700000000000003</v>
      </c>
      <c r="P112" s="1">
        <v>-8.0000000000000002E-3</v>
      </c>
      <c r="Q112" s="1">
        <v>5.0000000000000001E-3</v>
      </c>
      <c r="R112" s="1">
        <v>-6.3E-2</v>
      </c>
      <c r="S112" s="1">
        <v>0</v>
      </c>
      <c r="T112" s="1">
        <v>-10.632999999999999</v>
      </c>
      <c r="U112" s="1">
        <v>-10.33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</row>
    <row r="113" spans="1:29" x14ac:dyDescent="0.3">
      <c r="A113" s="1">
        <v>97</v>
      </c>
      <c r="B113" s="10">
        <f t="shared" si="12"/>
        <v>98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-1.2E-2</v>
      </c>
      <c r="O113" s="1">
        <v>3.9E-2</v>
      </c>
      <c r="P113" s="1">
        <v>8.9999999999999993E-3</v>
      </c>
      <c r="Q113" s="1">
        <v>0</v>
      </c>
      <c r="R113" s="1">
        <v>6.7000000000000004E-2</v>
      </c>
      <c r="S113" s="16">
        <v>-10.632999999999999</v>
      </c>
      <c r="T113" s="1">
        <v>0</v>
      </c>
      <c r="U113" s="1">
        <v>-10.23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</row>
    <row r="114" spans="1:29" x14ac:dyDescent="0.3">
      <c r="A114" s="1">
        <v>98</v>
      </c>
      <c r="B114" s="10">
        <f t="shared" si="12"/>
        <v>99</v>
      </c>
      <c r="C114" s="1">
        <v>0</v>
      </c>
      <c r="D114" s="1">
        <v>-1E-3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-2.3E-2</v>
      </c>
      <c r="O114" s="1">
        <v>0.54700000000000004</v>
      </c>
      <c r="P114" s="1">
        <v>-2E-3</v>
      </c>
      <c r="Q114" s="1">
        <v>4.0000000000000001E-3</v>
      </c>
      <c r="R114" s="1">
        <v>-0.06</v>
      </c>
      <c r="S114" s="16">
        <v>-10.33</v>
      </c>
      <c r="T114" s="16">
        <v>-10.23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</row>
    <row r="115" spans="1:29" x14ac:dyDescent="0.3">
      <c r="A115" s="1">
        <v>102</v>
      </c>
      <c r="B115" s="10">
        <f t="shared" si="12"/>
        <v>103</v>
      </c>
      <c r="C115" s="1">
        <v>5.8999999999999997E-2</v>
      </c>
      <c r="D115" s="1">
        <v>3.5000000000000003E-2</v>
      </c>
      <c r="E115" s="1">
        <v>-0.29799999999999999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7.4960000000000004</v>
      </c>
      <c r="X115" s="1">
        <v>-0.40200000000000002</v>
      </c>
      <c r="Y115" s="1">
        <v>-0.17199999999999999</v>
      </c>
      <c r="Z115" s="1">
        <v>-0.21299999999999999</v>
      </c>
      <c r="AA115" s="1">
        <v>-1.6E-2</v>
      </c>
      <c r="AB115" s="1">
        <v>-1.9E-2</v>
      </c>
      <c r="AC115" s="1">
        <v>-1.7000000000000001E-2</v>
      </c>
    </row>
    <row r="116" spans="1:29" x14ac:dyDescent="0.3">
      <c r="A116" s="1">
        <v>104</v>
      </c>
      <c r="B116" s="10">
        <f t="shared" si="12"/>
        <v>105</v>
      </c>
      <c r="C116" s="1">
        <v>-6.6000000000000003E-2</v>
      </c>
      <c r="D116" s="1">
        <v>-4.3999999999999997E-2</v>
      </c>
      <c r="E116" s="1">
        <v>-0.01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26">
        <v>7.4960000000000004</v>
      </c>
      <c r="W116" s="1">
        <v>0</v>
      </c>
      <c r="X116" s="1">
        <v>3.2679999999999998</v>
      </c>
      <c r="Y116" s="1">
        <v>13.863</v>
      </c>
      <c r="Z116" s="1">
        <v>4.9000000000000004</v>
      </c>
      <c r="AA116" s="1">
        <v>0.14699999999999999</v>
      </c>
      <c r="AB116" s="1">
        <v>1.9E-2</v>
      </c>
      <c r="AC116" s="1">
        <v>0.14399999999999999</v>
      </c>
    </row>
    <row r="117" spans="1:29" x14ac:dyDescent="0.3">
      <c r="A117" s="1">
        <v>106</v>
      </c>
      <c r="B117" s="10">
        <f t="shared" si="12"/>
        <v>107</v>
      </c>
      <c r="C117" s="1">
        <v>0.01</v>
      </c>
      <c r="D117" s="1">
        <v>0</v>
      </c>
      <c r="E117" s="1">
        <v>6.0000000000000001E-3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32">
        <v>-0.40200000000000002</v>
      </c>
      <c r="W117" s="25">
        <v>3.2679999999999998</v>
      </c>
      <c r="X117" s="1">
        <v>0</v>
      </c>
      <c r="Y117" s="1">
        <v>-13.018000000000001</v>
      </c>
      <c r="Z117" s="1">
        <v>-13.895</v>
      </c>
      <c r="AA117" s="1">
        <v>0.01</v>
      </c>
      <c r="AB117" s="1">
        <v>-1E-3</v>
      </c>
      <c r="AC117" s="1">
        <v>0.02</v>
      </c>
    </row>
    <row r="118" spans="1:29" x14ac:dyDescent="0.3">
      <c r="A118" s="1">
        <v>107</v>
      </c>
      <c r="B118" s="10">
        <f t="shared" si="12"/>
        <v>108</v>
      </c>
      <c r="C118" s="1">
        <v>-1E-3</v>
      </c>
      <c r="D118" s="1">
        <v>0</v>
      </c>
      <c r="E118" s="1">
        <v>-2E-3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32">
        <v>-0.17199999999999999</v>
      </c>
      <c r="W118" s="25">
        <v>13.863</v>
      </c>
      <c r="X118" s="16">
        <v>-13.018000000000001</v>
      </c>
      <c r="Y118" s="1">
        <v>0</v>
      </c>
      <c r="Z118" s="1">
        <v>-12.634</v>
      </c>
      <c r="AA118" s="1">
        <v>-2.1000000000000001E-2</v>
      </c>
      <c r="AB118" s="1">
        <v>2E-3</v>
      </c>
      <c r="AC118" s="1">
        <v>-2.5999999999999999E-2</v>
      </c>
    </row>
    <row r="119" spans="1:29" x14ac:dyDescent="0.3">
      <c r="A119" s="1">
        <v>108</v>
      </c>
      <c r="B119" s="10">
        <f t="shared" si="12"/>
        <v>109</v>
      </c>
      <c r="C119" s="1">
        <v>1E-3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32">
        <v>-0.21299999999999999</v>
      </c>
      <c r="W119" s="25">
        <v>4.9000000000000004</v>
      </c>
      <c r="X119" s="16">
        <v>-13.895</v>
      </c>
      <c r="Y119" s="16">
        <v>-12.634</v>
      </c>
      <c r="Z119" s="1">
        <v>0</v>
      </c>
      <c r="AA119" s="1">
        <v>2.3E-2</v>
      </c>
      <c r="AB119" s="1">
        <v>-1E-3</v>
      </c>
      <c r="AC119" s="1">
        <v>9.4E-2</v>
      </c>
    </row>
    <row r="120" spans="1:29" x14ac:dyDescent="0.3">
      <c r="A120" s="1">
        <v>113</v>
      </c>
      <c r="B120" s="10">
        <f t="shared" si="12"/>
        <v>114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-1.6E-2</v>
      </c>
      <c r="W120" s="1">
        <v>0.14699999999999999</v>
      </c>
      <c r="X120" s="1">
        <v>0.01</v>
      </c>
      <c r="Y120" s="1">
        <v>-2.1000000000000001E-2</v>
      </c>
      <c r="Z120" s="1">
        <v>2.3E-2</v>
      </c>
      <c r="AA120" s="1">
        <v>0</v>
      </c>
      <c r="AB120" s="1">
        <v>-10.608000000000001</v>
      </c>
      <c r="AC120" s="1">
        <v>-10.786</v>
      </c>
    </row>
    <row r="121" spans="1:29" x14ac:dyDescent="0.3">
      <c r="A121" s="1">
        <v>114</v>
      </c>
      <c r="B121" s="10">
        <f t="shared" si="12"/>
        <v>115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-1.9E-2</v>
      </c>
      <c r="W121" s="1">
        <v>1.9E-2</v>
      </c>
      <c r="X121" s="1">
        <v>-1E-3</v>
      </c>
      <c r="Y121" s="1">
        <v>2E-3</v>
      </c>
      <c r="Z121" s="1">
        <v>-1E-3</v>
      </c>
      <c r="AA121" s="16">
        <v>-10.608000000000001</v>
      </c>
      <c r="AB121" s="1">
        <v>0</v>
      </c>
      <c r="AC121" s="1">
        <v>-10.55</v>
      </c>
    </row>
    <row r="122" spans="1:29" x14ac:dyDescent="0.3">
      <c r="A122" s="1">
        <v>115</v>
      </c>
      <c r="B122" s="10">
        <f t="shared" si="12"/>
        <v>116</v>
      </c>
      <c r="C122" s="1">
        <v>0</v>
      </c>
      <c r="D122" s="1">
        <v>0</v>
      </c>
      <c r="E122" s="1">
        <v>1E-3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-1.7000000000000001E-2</v>
      </c>
      <c r="W122" s="1">
        <v>0.14399999999999999</v>
      </c>
      <c r="X122" s="1">
        <v>0.02</v>
      </c>
      <c r="Y122" s="1">
        <v>-2.5999999999999999E-2</v>
      </c>
      <c r="Z122" s="1">
        <v>9.4E-2</v>
      </c>
      <c r="AA122" s="16">
        <v>-10.786</v>
      </c>
      <c r="AB122" s="16">
        <v>-10.55</v>
      </c>
      <c r="AC122" s="1">
        <v>0</v>
      </c>
    </row>
    <row r="123" spans="1:29" x14ac:dyDescent="0.3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53" t="s">
        <v>91</v>
      </c>
      <c r="B124" s="4">
        <f>MAX(ABS(MIN(C99:E122,F107:M122,N112:R122,S115:U122,V120:Z122)),MAX(C99:E122,F107:M122,N112:R122,S115:U122,V120:Z122))</f>
        <v>0.54700000000000004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K125" s="15" t="s">
        <v>37</v>
      </c>
    </row>
    <row r="127" spans="1:29" x14ac:dyDescent="0.3">
      <c r="A127" s="1" t="s">
        <v>9</v>
      </c>
      <c r="B127" s="10"/>
      <c r="C127" s="1">
        <v>1</v>
      </c>
      <c r="D127" s="1">
        <v>4</v>
      </c>
      <c r="E127" s="1">
        <v>7</v>
      </c>
      <c r="F127" s="1">
        <v>14</v>
      </c>
      <c r="G127" s="1">
        <v>15</v>
      </c>
      <c r="H127" s="1">
        <v>17</v>
      </c>
      <c r="I127" s="1">
        <v>18</v>
      </c>
      <c r="J127" s="1">
        <v>19</v>
      </c>
      <c r="K127" s="1">
        <v>21</v>
      </c>
      <c r="L127" s="1">
        <v>22</v>
      </c>
      <c r="M127" s="1">
        <v>23</v>
      </c>
      <c r="N127" s="1">
        <v>27</v>
      </c>
      <c r="O127" s="1">
        <v>29</v>
      </c>
      <c r="P127" s="1">
        <v>31</v>
      </c>
      <c r="Q127" s="1">
        <v>32</v>
      </c>
      <c r="R127" s="1">
        <v>33</v>
      </c>
      <c r="S127" s="1">
        <v>38</v>
      </c>
      <c r="T127" s="1">
        <v>39</v>
      </c>
      <c r="U127" s="1">
        <v>40</v>
      </c>
      <c r="V127" s="1">
        <v>44</v>
      </c>
      <c r="W127" s="1">
        <v>46</v>
      </c>
      <c r="X127" s="1">
        <v>48</v>
      </c>
      <c r="Y127" s="1">
        <v>49</v>
      </c>
      <c r="Z127" s="1">
        <v>50</v>
      </c>
      <c r="AA127" s="1">
        <v>55</v>
      </c>
      <c r="AB127" s="1">
        <v>56</v>
      </c>
      <c r="AC127" s="1">
        <v>57</v>
      </c>
    </row>
    <row r="128" spans="1:29" x14ac:dyDescent="0.3">
      <c r="A128" s="1"/>
      <c r="B128" s="10" t="s">
        <v>36</v>
      </c>
      <c r="C128" s="1">
        <f>C127+1</f>
        <v>2</v>
      </c>
      <c r="D128" s="1">
        <f>D127+1</f>
        <v>5</v>
      </c>
      <c r="E128" s="1">
        <f t="shared" ref="E128:AC128" si="13">E127+1</f>
        <v>8</v>
      </c>
      <c r="F128" s="1">
        <f t="shared" si="13"/>
        <v>15</v>
      </c>
      <c r="G128" s="1">
        <f t="shared" si="13"/>
        <v>16</v>
      </c>
      <c r="H128" s="1">
        <f t="shared" si="13"/>
        <v>18</v>
      </c>
      <c r="I128" s="1">
        <f t="shared" si="13"/>
        <v>19</v>
      </c>
      <c r="J128" s="1">
        <f t="shared" si="13"/>
        <v>20</v>
      </c>
      <c r="K128" s="1">
        <f t="shared" si="13"/>
        <v>22</v>
      </c>
      <c r="L128" s="1">
        <f t="shared" si="13"/>
        <v>23</v>
      </c>
      <c r="M128" s="1">
        <f t="shared" si="13"/>
        <v>24</v>
      </c>
      <c r="N128" s="1">
        <f t="shared" si="13"/>
        <v>28</v>
      </c>
      <c r="O128" s="1">
        <f t="shared" si="13"/>
        <v>30</v>
      </c>
      <c r="P128" s="1">
        <f t="shared" si="13"/>
        <v>32</v>
      </c>
      <c r="Q128" s="1">
        <f t="shared" si="13"/>
        <v>33</v>
      </c>
      <c r="R128" s="1">
        <f t="shared" si="13"/>
        <v>34</v>
      </c>
      <c r="S128" s="1">
        <f t="shared" si="13"/>
        <v>39</v>
      </c>
      <c r="T128" s="1">
        <f t="shared" si="13"/>
        <v>40</v>
      </c>
      <c r="U128" s="1">
        <f t="shared" si="13"/>
        <v>41</v>
      </c>
      <c r="V128" s="1">
        <f t="shared" si="13"/>
        <v>45</v>
      </c>
      <c r="W128" s="1">
        <f t="shared" si="13"/>
        <v>47</v>
      </c>
      <c r="X128" s="1">
        <f t="shared" si="13"/>
        <v>49</v>
      </c>
      <c r="Y128" s="1">
        <f t="shared" si="13"/>
        <v>50</v>
      </c>
      <c r="Z128" s="1">
        <f t="shared" si="13"/>
        <v>51</v>
      </c>
      <c r="AA128" s="1">
        <f t="shared" si="13"/>
        <v>56</v>
      </c>
      <c r="AB128" s="1">
        <f t="shared" si="13"/>
        <v>57</v>
      </c>
      <c r="AC128" s="1">
        <f t="shared" si="13"/>
        <v>58</v>
      </c>
    </row>
    <row r="129" spans="1:29" x14ac:dyDescent="0.3">
      <c r="A129" s="1">
        <v>59</v>
      </c>
      <c r="B129" s="10">
        <f t="shared" ref="B129:B155" si="14">A129+1</f>
        <v>60</v>
      </c>
      <c r="C129" s="1">
        <v>-2E-3</v>
      </c>
      <c r="D129" s="1">
        <v>-3.0000000000000001E-3</v>
      </c>
      <c r="E129" s="1">
        <v>-8.0000000000000002E-3</v>
      </c>
      <c r="F129" s="1">
        <v>-4.0000000000000001E-3</v>
      </c>
      <c r="G129" s="1">
        <v>0</v>
      </c>
      <c r="H129" s="1">
        <v>0</v>
      </c>
      <c r="I129" s="1">
        <v>3.0000000000000001E-3</v>
      </c>
      <c r="J129" s="1">
        <v>0</v>
      </c>
      <c r="K129" s="1">
        <v>-8.9999999999999993E-3</v>
      </c>
      <c r="L129" s="1">
        <v>3.0000000000000001E-3</v>
      </c>
      <c r="M129" s="1">
        <v>-0.09</v>
      </c>
      <c r="N129" s="1">
        <v>4.0000000000000001E-3</v>
      </c>
      <c r="O129" s="1">
        <v>-1E-3</v>
      </c>
      <c r="P129" s="1">
        <v>0</v>
      </c>
      <c r="Q129" s="1">
        <v>0</v>
      </c>
      <c r="R129" s="1">
        <v>0</v>
      </c>
      <c r="S129" s="1">
        <v>2E-3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</row>
    <row r="130" spans="1:29" x14ac:dyDescent="0.3">
      <c r="A130" s="1">
        <v>62</v>
      </c>
      <c r="B130" s="10">
        <f t="shared" si="14"/>
        <v>63</v>
      </c>
      <c r="C130" s="1">
        <v>-6.0000000000000001E-3</v>
      </c>
      <c r="D130" s="1">
        <v>-1.2E-2</v>
      </c>
      <c r="E130" s="1">
        <v>-1.6E-2</v>
      </c>
      <c r="F130" s="1">
        <v>-1E-3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-2E-3</v>
      </c>
      <c r="N130" s="1">
        <v>-2.4E-2</v>
      </c>
      <c r="O130" s="1">
        <v>7.0000000000000001E-3</v>
      </c>
      <c r="P130" s="1">
        <v>0</v>
      </c>
      <c r="Q130" s="1">
        <v>1E-3</v>
      </c>
      <c r="R130" s="1">
        <v>0</v>
      </c>
      <c r="S130" s="1">
        <v>5.3999999999999999E-2</v>
      </c>
      <c r="T130" s="1">
        <v>-1E-3</v>
      </c>
      <c r="U130" s="1">
        <v>-1.2E-2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</row>
    <row r="131" spans="1:29" x14ac:dyDescent="0.3">
      <c r="A131" s="1">
        <v>65</v>
      </c>
      <c r="B131" s="10">
        <f t="shared" si="14"/>
        <v>66</v>
      </c>
      <c r="C131" s="1">
        <v>-7.0000000000000001E-3</v>
      </c>
      <c r="D131" s="1">
        <v>-1.4E-2</v>
      </c>
      <c r="E131" s="1">
        <v>-8.9999999999999993E-3</v>
      </c>
      <c r="F131" s="1">
        <v>-1E-3</v>
      </c>
      <c r="G131" s="1">
        <v>-1E-3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6.0000000000000001E-3</v>
      </c>
      <c r="O131" s="1">
        <v>-1E-3</v>
      </c>
      <c r="P131" s="1">
        <v>0</v>
      </c>
      <c r="Q131" s="1">
        <v>0</v>
      </c>
      <c r="R131" s="1">
        <v>0</v>
      </c>
      <c r="S131" s="1">
        <v>2E-3</v>
      </c>
      <c r="T131" s="1">
        <v>0</v>
      </c>
      <c r="U131" s="1">
        <v>1E-3</v>
      </c>
      <c r="V131" s="1">
        <v>1E-3</v>
      </c>
      <c r="W131" s="1">
        <v>3.0000000000000001E-3</v>
      </c>
      <c r="X131" s="1">
        <v>1E-3</v>
      </c>
      <c r="Y131" s="1">
        <v>0</v>
      </c>
      <c r="Z131" s="1">
        <v>-2E-3</v>
      </c>
      <c r="AA131" s="1">
        <v>-6.0000000000000001E-3</v>
      </c>
      <c r="AB131" s="1">
        <v>1E-3</v>
      </c>
      <c r="AC131" s="1">
        <v>-5.0000000000000001E-3</v>
      </c>
    </row>
    <row r="132" spans="1:29" x14ac:dyDescent="0.3">
      <c r="A132" s="1">
        <v>72</v>
      </c>
      <c r="B132" s="10">
        <f t="shared" si="14"/>
        <v>73</v>
      </c>
      <c r="C132" s="1">
        <v>-5.0000000000000001E-3</v>
      </c>
      <c r="D132" s="1">
        <v>-2E-3</v>
      </c>
      <c r="E132" s="1">
        <v>-3.0000000000000001E-3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3.0000000000000001E-3</v>
      </c>
      <c r="O132" s="1">
        <v>1E-3</v>
      </c>
      <c r="P132" s="1">
        <v>1E-3</v>
      </c>
      <c r="Q132" s="1">
        <v>0</v>
      </c>
      <c r="R132" s="1">
        <v>1E-3</v>
      </c>
      <c r="S132" s="1">
        <v>1E-3</v>
      </c>
      <c r="T132" s="1">
        <v>0</v>
      </c>
      <c r="U132" s="1">
        <v>0</v>
      </c>
      <c r="V132" s="1">
        <v>1E-3</v>
      </c>
      <c r="W132" s="1">
        <v>1E-3</v>
      </c>
      <c r="X132" s="1">
        <v>-1E-3</v>
      </c>
      <c r="Y132" s="1">
        <v>0</v>
      </c>
      <c r="Z132" s="1">
        <v>0</v>
      </c>
      <c r="AA132" s="1">
        <v>1.0999999999999999E-2</v>
      </c>
      <c r="AB132" s="1">
        <v>6.0000000000000001E-3</v>
      </c>
      <c r="AC132" s="1">
        <v>1.2999999999999999E-2</v>
      </c>
    </row>
    <row r="133" spans="1:29" x14ac:dyDescent="0.3">
      <c r="A133" s="1">
        <v>73</v>
      </c>
      <c r="B133" s="10">
        <f t="shared" si="14"/>
        <v>74</v>
      </c>
      <c r="C133" s="1">
        <v>0</v>
      </c>
      <c r="D133" s="1">
        <v>0</v>
      </c>
      <c r="E133" s="1">
        <v>-2E-3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-6.0000000000000001E-3</v>
      </c>
      <c r="O133" s="1">
        <v>2E-3</v>
      </c>
      <c r="P133" s="1">
        <v>-2E-3</v>
      </c>
      <c r="Q133" s="1">
        <v>-1E-3</v>
      </c>
      <c r="R133" s="1">
        <v>1E-3</v>
      </c>
      <c r="S133" s="1">
        <v>0</v>
      </c>
      <c r="T133" s="1">
        <v>1E-3</v>
      </c>
      <c r="U133" s="1">
        <v>0</v>
      </c>
      <c r="V133" s="1">
        <v>-3.0000000000000001E-3</v>
      </c>
      <c r="W133" s="1">
        <v>3.0000000000000001E-3</v>
      </c>
      <c r="X133" s="1">
        <v>0</v>
      </c>
      <c r="Y133" s="1">
        <v>0</v>
      </c>
      <c r="Z133" s="1">
        <v>0</v>
      </c>
      <c r="AA133" s="1">
        <v>2E-3</v>
      </c>
      <c r="AB133" s="1">
        <v>1.4999999999999999E-2</v>
      </c>
      <c r="AC133" s="1">
        <v>7.0000000000000007E-2</v>
      </c>
    </row>
    <row r="134" spans="1:29" x14ac:dyDescent="0.3">
      <c r="A134" s="1">
        <v>75</v>
      </c>
      <c r="B134" s="10">
        <f t="shared" si="14"/>
        <v>76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-4.0000000000000001E-3</v>
      </c>
      <c r="O134" s="1">
        <v>1E-3</v>
      </c>
      <c r="P134" s="1">
        <v>0</v>
      </c>
      <c r="Q134" s="1">
        <v>0</v>
      </c>
      <c r="R134" s="1">
        <v>0</v>
      </c>
      <c r="S134" s="1">
        <v>-2E-3</v>
      </c>
      <c r="T134" s="1">
        <v>-0.01</v>
      </c>
      <c r="U134" s="1">
        <v>-2E-3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</row>
    <row r="135" spans="1:29" x14ac:dyDescent="0.3">
      <c r="A135" s="1">
        <v>76</v>
      </c>
      <c r="B135" s="10">
        <f t="shared" si="14"/>
        <v>77</v>
      </c>
      <c r="C135" s="1">
        <v>1E-3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1E-3</v>
      </c>
      <c r="O135" s="1">
        <v>0</v>
      </c>
      <c r="P135" s="1">
        <v>0</v>
      </c>
      <c r="Q135" s="1">
        <v>1E-3</v>
      </c>
      <c r="R135" s="1">
        <v>0</v>
      </c>
      <c r="S135" s="1">
        <v>-6.0000000000000001E-3</v>
      </c>
      <c r="T135" s="1">
        <v>-2.9000000000000001E-2</v>
      </c>
      <c r="U135" s="1">
        <v>-2E-3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1E-3</v>
      </c>
      <c r="AB135" s="1">
        <v>1E-3</v>
      </c>
      <c r="AC135" s="1">
        <v>0</v>
      </c>
    </row>
    <row r="136" spans="1:29" x14ac:dyDescent="0.3">
      <c r="A136" s="1">
        <v>77</v>
      </c>
      <c r="B136" s="10">
        <f t="shared" si="14"/>
        <v>78</v>
      </c>
      <c r="C136" s="1">
        <v>4.0000000000000001E-3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1.2999999999999999E-2</v>
      </c>
      <c r="O136" s="1">
        <v>-2E-3</v>
      </c>
      <c r="P136" s="1">
        <v>0</v>
      </c>
      <c r="Q136" s="1">
        <v>0</v>
      </c>
      <c r="R136" s="1">
        <v>0</v>
      </c>
      <c r="S136" s="1">
        <v>0</v>
      </c>
      <c r="T136" s="1">
        <v>-3.0000000000000001E-3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</row>
    <row r="137" spans="1:29" x14ac:dyDescent="0.3">
      <c r="A137" s="1">
        <v>79</v>
      </c>
      <c r="B137" s="10">
        <f t="shared" si="14"/>
        <v>80</v>
      </c>
      <c r="C137" s="1">
        <v>3.0000000000000001E-3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-0.02</v>
      </c>
      <c r="O137" s="1">
        <v>-1.2E-2</v>
      </c>
      <c r="P137" s="1">
        <v>-0.19500000000000001</v>
      </c>
      <c r="Q137" s="1">
        <v>-2.7E-2</v>
      </c>
      <c r="R137" s="1">
        <v>-1.7000000000000001E-2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2E-3</v>
      </c>
      <c r="AB137" s="1">
        <v>2E-3</v>
      </c>
      <c r="AC137" s="1">
        <v>0</v>
      </c>
    </row>
    <row r="138" spans="1:29" x14ac:dyDescent="0.3">
      <c r="A138" s="1">
        <v>80</v>
      </c>
      <c r="B138" s="10">
        <f t="shared" si="14"/>
        <v>81</v>
      </c>
      <c r="C138" s="1">
        <v>-9.1999999999999998E-2</v>
      </c>
      <c r="D138" s="1">
        <v>-2E-3</v>
      </c>
      <c r="E138" s="1">
        <v>-1E-3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-8.0000000000000002E-3</v>
      </c>
      <c r="O138" s="1">
        <v>3.0000000000000001E-3</v>
      </c>
      <c r="P138" s="1">
        <v>2E-3</v>
      </c>
      <c r="Q138" s="1">
        <v>-1E-3</v>
      </c>
      <c r="R138" s="1">
        <v>3.0000000000000001E-3</v>
      </c>
      <c r="S138" s="1">
        <v>0</v>
      </c>
      <c r="T138" s="1">
        <v>0</v>
      </c>
      <c r="U138" s="1">
        <v>0</v>
      </c>
      <c r="V138" s="1">
        <v>-2E-3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</row>
    <row r="139" spans="1:29" x14ac:dyDescent="0.3">
      <c r="A139" s="1">
        <v>81</v>
      </c>
      <c r="B139" s="10">
        <f t="shared" si="14"/>
        <v>82</v>
      </c>
      <c r="C139" s="1">
        <v>-0.01</v>
      </c>
      <c r="D139" s="1">
        <v>0</v>
      </c>
      <c r="E139" s="1">
        <v>-1E-3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0.02</v>
      </c>
      <c r="O139" s="1">
        <v>2E-3</v>
      </c>
      <c r="P139" s="1">
        <v>-1.4999999999999999E-2</v>
      </c>
      <c r="Q139" s="1">
        <v>-7.0000000000000001E-3</v>
      </c>
      <c r="R139" s="1">
        <v>6.0000000000000001E-3</v>
      </c>
      <c r="S139" s="1">
        <v>0</v>
      </c>
      <c r="T139" s="1">
        <v>0</v>
      </c>
      <c r="U139" s="1">
        <v>0</v>
      </c>
      <c r="V139" s="1">
        <v>-1E-3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</row>
    <row r="140" spans="1:29" x14ac:dyDescent="0.3">
      <c r="A140" s="1">
        <v>85</v>
      </c>
      <c r="B140" s="10">
        <f t="shared" si="14"/>
        <v>86</v>
      </c>
      <c r="C140" s="1">
        <v>4.0000000000000001E-3</v>
      </c>
      <c r="D140" s="1">
        <v>-3.4000000000000002E-2</v>
      </c>
      <c r="E140" s="1">
        <v>6.0000000000000001E-3</v>
      </c>
      <c r="F140" s="1">
        <v>5.0000000000000001E-3</v>
      </c>
      <c r="G140" s="1">
        <v>-4.0000000000000001E-3</v>
      </c>
      <c r="H140" s="1">
        <v>2E-3</v>
      </c>
      <c r="I140" s="1">
        <v>1.2999999999999999E-2</v>
      </c>
      <c r="J140" s="1">
        <v>-4.0000000000000001E-3</v>
      </c>
      <c r="K140" s="1">
        <v>1.7999999999999999E-2</v>
      </c>
      <c r="L140" s="1">
        <v>-1.6E-2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-1E-3</v>
      </c>
      <c r="U140" s="1">
        <v>-8.0000000000000002E-3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</row>
    <row r="141" spans="1:29" x14ac:dyDescent="0.3">
      <c r="A141" s="1">
        <v>87</v>
      </c>
      <c r="B141" s="10">
        <f t="shared" si="14"/>
        <v>88</v>
      </c>
      <c r="C141" s="1">
        <v>0</v>
      </c>
      <c r="D141" s="1">
        <v>0</v>
      </c>
      <c r="E141" s="1">
        <v>-1E-3</v>
      </c>
      <c r="F141" s="1">
        <v>0</v>
      </c>
      <c r="G141" s="1">
        <v>2E-3</v>
      </c>
      <c r="H141" s="1">
        <v>-1.0999999999999999E-2</v>
      </c>
      <c r="I141" s="1">
        <v>-2E-3</v>
      </c>
      <c r="J141" s="1">
        <v>-1E-3</v>
      </c>
      <c r="K141" s="1">
        <v>-4.0000000000000001E-3</v>
      </c>
      <c r="L141" s="1">
        <v>-3.6999999999999998E-2</v>
      </c>
      <c r="M141" s="1">
        <v>-2E-3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</row>
    <row r="142" spans="1:29" x14ac:dyDescent="0.3">
      <c r="A142" s="1">
        <v>89</v>
      </c>
      <c r="B142" s="10">
        <f t="shared" si="14"/>
        <v>90</v>
      </c>
      <c r="C142" s="1">
        <v>0</v>
      </c>
      <c r="D142" s="1">
        <v>3.0000000000000001E-3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2E-3</v>
      </c>
      <c r="L142" s="1">
        <v>1E-3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</row>
    <row r="143" spans="1:29" x14ac:dyDescent="0.3">
      <c r="A143" s="1">
        <v>90</v>
      </c>
      <c r="B143" s="10">
        <f t="shared" si="14"/>
        <v>91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4.0000000000000001E-3</v>
      </c>
      <c r="L143" s="1">
        <v>4.0000000000000001E-3</v>
      </c>
      <c r="M143" s="1">
        <v>-2E-3</v>
      </c>
      <c r="N143" s="1">
        <v>0</v>
      </c>
      <c r="O143" s="1">
        <v>-2E-3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</row>
    <row r="144" spans="1:29" x14ac:dyDescent="0.3">
      <c r="A144" s="1">
        <v>91</v>
      </c>
      <c r="B144" s="10">
        <f t="shared" si="14"/>
        <v>92</v>
      </c>
      <c r="C144" s="1">
        <v>-1E-3</v>
      </c>
      <c r="D144" s="1">
        <v>-4.8000000000000001E-2</v>
      </c>
      <c r="E144" s="1">
        <v>-1E-3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-1E-3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</row>
    <row r="145" spans="1:29" x14ac:dyDescent="0.3">
      <c r="A145" s="1">
        <v>96</v>
      </c>
      <c r="B145" s="10">
        <f t="shared" si="14"/>
        <v>97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</row>
    <row r="146" spans="1:29" x14ac:dyDescent="0.3">
      <c r="A146" s="1">
        <v>97</v>
      </c>
      <c r="B146" s="10">
        <f t="shared" si="14"/>
        <v>98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</row>
    <row r="147" spans="1:29" x14ac:dyDescent="0.3">
      <c r="A147" s="1">
        <v>98</v>
      </c>
      <c r="B147" s="10">
        <f t="shared" si="14"/>
        <v>99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</row>
    <row r="148" spans="1:29" x14ac:dyDescent="0.3">
      <c r="A148" s="1">
        <v>102</v>
      </c>
      <c r="B148" s="10">
        <f t="shared" si="14"/>
        <v>103</v>
      </c>
      <c r="C148" s="1">
        <v>0</v>
      </c>
      <c r="D148" s="1">
        <v>0</v>
      </c>
      <c r="E148" s="1">
        <v>-1E-3</v>
      </c>
      <c r="F148" s="1">
        <v>2E-3</v>
      </c>
      <c r="G148" s="1">
        <v>5.0000000000000001E-3</v>
      </c>
      <c r="H148" s="1">
        <v>0</v>
      </c>
      <c r="I148" s="1">
        <v>0</v>
      </c>
      <c r="J148" s="1">
        <v>0</v>
      </c>
      <c r="K148" s="1">
        <v>-2E-3</v>
      </c>
      <c r="L148" s="1">
        <v>0</v>
      </c>
      <c r="M148" s="1">
        <v>-3.0000000000000001E-3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-8.0000000000000002E-3</v>
      </c>
      <c r="W148" s="1">
        <v>6.0000000000000001E-3</v>
      </c>
      <c r="X148" s="1">
        <v>0</v>
      </c>
      <c r="Y148" s="1">
        <v>0</v>
      </c>
      <c r="Z148" s="1">
        <v>-2E-3</v>
      </c>
      <c r="AA148" s="1">
        <v>1E-3</v>
      </c>
      <c r="AB148" s="1">
        <v>1E-3</v>
      </c>
      <c r="AC148" s="1">
        <v>3.0000000000000001E-3</v>
      </c>
    </row>
    <row r="149" spans="1:29" x14ac:dyDescent="0.3">
      <c r="A149" s="1">
        <v>104</v>
      </c>
      <c r="B149" s="10">
        <f t="shared" si="14"/>
        <v>105</v>
      </c>
      <c r="C149" s="1">
        <v>0</v>
      </c>
      <c r="D149" s="1">
        <v>0</v>
      </c>
      <c r="E149" s="1">
        <v>-5.0000000000000001E-3</v>
      </c>
      <c r="F149" s="1">
        <v>-2E-3</v>
      </c>
      <c r="G149" s="1">
        <v>2E-3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3.0000000000000001E-3</v>
      </c>
      <c r="W149" s="1">
        <v>7.0000000000000001E-3</v>
      </c>
      <c r="X149" s="1">
        <v>-5.0000000000000001E-3</v>
      </c>
      <c r="Y149" s="1">
        <v>-6.0000000000000001E-3</v>
      </c>
      <c r="Z149" s="1">
        <v>8.9999999999999993E-3</v>
      </c>
      <c r="AA149" s="1">
        <v>-1E-3</v>
      </c>
      <c r="AB149" s="1">
        <v>0</v>
      </c>
      <c r="AC149" s="1">
        <v>-1E-3</v>
      </c>
    </row>
    <row r="150" spans="1:29" x14ac:dyDescent="0.3">
      <c r="A150" s="1">
        <v>106</v>
      </c>
      <c r="B150" s="10">
        <f t="shared" si="14"/>
        <v>107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-6.0000000000000001E-3</v>
      </c>
      <c r="X150" s="1">
        <v>3.0000000000000001E-3</v>
      </c>
      <c r="Y150" s="1">
        <v>-6.0000000000000001E-3</v>
      </c>
      <c r="Z150" s="1">
        <v>-8.0000000000000002E-3</v>
      </c>
      <c r="AA150" s="1">
        <v>1E-3</v>
      </c>
      <c r="AB150" s="1">
        <v>0</v>
      </c>
      <c r="AC150" s="1">
        <v>1E-3</v>
      </c>
    </row>
    <row r="151" spans="1:29" x14ac:dyDescent="0.3">
      <c r="A151" s="1">
        <v>107</v>
      </c>
      <c r="B151" s="10">
        <f t="shared" si="14"/>
        <v>108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-1E-3</v>
      </c>
      <c r="W151" s="1">
        <v>-1.2E-2</v>
      </c>
      <c r="X151" s="1">
        <v>-3.0000000000000001E-3</v>
      </c>
      <c r="Y151" s="1">
        <v>-0.246</v>
      </c>
      <c r="Z151" s="1">
        <v>-0.06</v>
      </c>
      <c r="AA151" s="1">
        <v>0</v>
      </c>
      <c r="AB151" s="1">
        <v>0</v>
      </c>
      <c r="AC151" s="1">
        <v>0</v>
      </c>
    </row>
    <row r="152" spans="1:29" x14ac:dyDescent="0.3">
      <c r="A152" s="1">
        <v>108</v>
      </c>
      <c r="B152" s="10">
        <f t="shared" si="14"/>
        <v>109</v>
      </c>
      <c r="C152" s="1">
        <v>0</v>
      </c>
      <c r="D152" s="1">
        <v>0</v>
      </c>
      <c r="E152" s="1">
        <v>-1E-3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8.9999999999999993E-3</v>
      </c>
      <c r="X152" s="1">
        <v>-7.0000000000000001E-3</v>
      </c>
      <c r="Y152" s="1">
        <v>-5.8999999999999997E-2</v>
      </c>
      <c r="Z152" s="1">
        <v>-5.0000000000000001E-3</v>
      </c>
      <c r="AA152" s="1">
        <v>0</v>
      </c>
      <c r="AB152" s="1">
        <v>0</v>
      </c>
      <c r="AC152" s="1">
        <v>0</v>
      </c>
    </row>
    <row r="153" spans="1:29" x14ac:dyDescent="0.3">
      <c r="A153" s="1">
        <v>113</v>
      </c>
      <c r="B153" s="10">
        <f t="shared" si="14"/>
        <v>114</v>
      </c>
      <c r="C153" s="1">
        <v>0</v>
      </c>
      <c r="D153" s="1">
        <v>0</v>
      </c>
      <c r="E153" s="1">
        <v>-4.0000000000000001E-3</v>
      </c>
      <c r="F153" s="1">
        <v>5.0000000000000001E-3</v>
      </c>
      <c r="G153" s="1">
        <v>-1.4E-2</v>
      </c>
      <c r="H153" s="1">
        <v>2E-3</v>
      </c>
      <c r="I153" s="1">
        <v>0</v>
      </c>
      <c r="J153" s="1">
        <v>1E-3</v>
      </c>
      <c r="K153" s="1">
        <v>0</v>
      </c>
      <c r="L153" s="1">
        <v>1E-3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3.0000000000000001E-3</v>
      </c>
      <c r="W153" s="1">
        <v>-1E-3</v>
      </c>
      <c r="X153" s="1">
        <v>1E-3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</row>
    <row r="154" spans="1:29" x14ac:dyDescent="0.3">
      <c r="A154" s="1">
        <v>114</v>
      </c>
      <c r="B154" s="10">
        <f t="shared" si="14"/>
        <v>115</v>
      </c>
      <c r="C154" s="1">
        <v>0</v>
      </c>
      <c r="D154" s="1">
        <v>0</v>
      </c>
      <c r="E154" s="1">
        <v>0</v>
      </c>
      <c r="F154" s="1">
        <v>-1E-3</v>
      </c>
      <c r="G154" s="1">
        <v>-3.0000000000000001E-3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1E-3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</row>
    <row r="155" spans="1:29" x14ac:dyDescent="0.3">
      <c r="A155" s="1">
        <v>115</v>
      </c>
      <c r="B155" s="10">
        <f t="shared" si="14"/>
        <v>116</v>
      </c>
      <c r="C155" s="1">
        <v>0</v>
      </c>
      <c r="D155" s="1">
        <v>0</v>
      </c>
      <c r="E155" s="1">
        <v>-5.0000000000000001E-3</v>
      </c>
      <c r="F155" s="1">
        <v>2.1000000000000001E-2</v>
      </c>
      <c r="G155" s="1">
        <v>7.0000000000000001E-3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2E-3</v>
      </c>
      <c r="W155" s="1">
        <v>0</v>
      </c>
      <c r="X155" s="1">
        <v>1E-3</v>
      </c>
      <c r="Y155" s="1">
        <v>-1E-3</v>
      </c>
      <c r="Z155" s="1">
        <v>0</v>
      </c>
      <c r="AA155" s="1">
        <v>0</v>
      </c>
      <c r="AB155" s="1">
        <v>0</v>
      </c>
      <c r="AC155" s="1">
        <v>0</v>
      </c>
    </row>
    <row r="156" spans="1:29" x14ac:dyDescent="0.3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H157" s="1"/>
      <c r="I157" s="53" t="s">
        <v>91</v>
      </c>
      <c r="J157" s="4">
        <f>MAX(ABS(MIN(C129:AC155)),MAX(C129:AC155))</f>
        <v>0.246</v>
      </c>
      <c r="K157" s="1"/>
      <c r="L157" s="1"/>
      <c r="M157" s="1"/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3" t="s">
        <v>11</v>
      </c>
      <c r="C158" s="1"/>
      <c r="D158" s="1"/>
      <c r="E158" s="1"/>
      <c r="F158" s="1"/>
      <c r="K158" s="15"/>
    </row>
    <row r="159" spans="1:29" x14ac:dyDescent="0.3">
      <c r="A159" s="22" t="s">
        <v>12</v>
      </c>
      <c r="B159" s="5" t="s">
        <v>13</v>
      </c>
      <c r="C159" s="16" t="s">
        <v>14</v>
      </c>
      <c r="D159" s="16" t="s">
        <v>15</v>
      </c>
      <c r="E159" s="16" t="s">
        <v>16</v>
      </c>
      <c r="F159" s="19"/>
    </row>
    <row r="160" spans="1:29" x14ac:dyDescent="0.3">
      <c r="A160" s="22">
        <f>AVERAGE(F67,F100)</f>
        <v>-8.6705000000000005</v>
      </c>
      <c r="B160" s="5">
        <f>AVERAGE(H69,H70,I70,H102,H103,I103)</f>
        <v>-12.711</v>
      </c>
      <c r="C160" s="16">
        <f>AVERAGE(K72,K73,L73,K105,K106,L106)</f>
        <v>-12.986166666666668</v>
      </c>
      <c r="D160" s="16">
        <f>AVERAGE(P77,P78,Q78,X85,X86,Y86,P110,P111,Q111,X118,X119,Y119)</f>
        <v>-13.007250000000004</v>
      </c>
      <c r="E160" s="16">
        <f>AVERAGE(S80,S81,T81,AA88,AA89,AB89,S113,S114,T114,AA121,AA122,AB122)</f>
        <v>-10.563750000000001</v>
      </c>
      <c r="F160" s="1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3" t="s">
        <v>17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26" t="s">
        <v>18</v>
      </c>
      <c r="B163" s="25" t="s">
        <v>19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26">
        <f>AVERAGE(N75,V83,N108,V116)</f>
        <v>7.8797499999999996</v>
      </c>
      <c r="B164" s="25">
        <f>AVERAGE(W117:W119,O109:O111,W84:W86,O76:O78)</f>
        <v>7.0339166666666664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1" t="s">
        <v>20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29" t="s">
        <v>21</v>
      </c>
      <c r="B167" s="31" t="s">
        <v>22</v>
      </c>
      <c r="C167" s="33" t="s">
        <v>23</v>
      </c>
      <c r="D167" s="33" t="s">
        <v>24</v>
      </c>
      <c r="E167" s="33" t="s">
        <v>25</v>
      </c>
      <c r="F167" s="32" t="s">
        <v>38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29">
        <f>AVERAGE(C64,C65,C97:C98)</f>
        <v>0.90625</v>
      </c>
      <c r="B168" s="31">
        <f>AVERAGE(D65,D98)</f>
        <v>0.64300000000000002</v>
      </c>
      <c r="C168" s="33">
        <f>AVERAGE(F68:F70,F101:F103,G71:G73,G104:G106)</f>
        <v>0.11875000000000002</v>
      </c>
      <c r="D168" s="33">
        <f>AVERAGE(F71:F73,G68:G70,F104:F106,G101:G103)</f>
        <v>-9.7583333333333341E-2</v>
      </c>
      <c r="E168" s="33">
        <f>AVERAGE(H71:J73,H104:J106)</f>
        <v>0.23855555555555552</v>
      </c>
      <c r="F168" s="35">
        <f>AVERAGE(N76:N78,V84:V86,N109:N111,V117:V119)</f>
        <v>-0.22441666666666668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16</vt:i4>
      </vt:variant>
    </vt:vector>
  </HeadingPairs>
  <TitlesOfParts>
    <vt:vector size="16" baseType="lpstr">
      <vt:lpstr>CONF1</vt:lpstr>
      <vt:lpstr>CONF2</vt:lpstr>
      <vt:lpstr>CONF3</vt:lpstr>
      <vt:lpstr>CONF4</vt:lpstr>
      <vt:lpstr>CONF5</vt:lpstr>
      <vt:lpstr>CONF6</vt:lpstr>
      <vt:lpstr>CONF7</vt:lpstr>
      <vt:lpstr>CONF8</vt:lpstr>
      <vt:lpstr>CONF9</vt:lpstr>
      <vt:lpstr>CONF10</vt:lpstr>
      <vt:lpstr>CONF11</vt:lpstr>
      <vt:lpstr>CONF12</vt:lpstr>
      <vt:lpstr>CONF13</vt:lpstr>
      <vt:lpstr>CONF14</vt:lpstr>
      <vt:lpstr>CONF15</vt:lpstr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Berislav Perić</dc:creator>
  <cp:lastModifiedBy>38598</cp:lastModifiedBy>
  <dcterms:created xsi:type="dcterms:W3CDTF">2015-06-05T18:17:20Z</dcterms:created>
  <dcterms:modified xsi:type="dcterms:W3CDTF">2024-01-29T17:35:44Z</dcterms:modified>
</cp:coreProperties>
</file>