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38598\Documents\Marija_Bakija\rad_1\novi_DFT\"/>
    </mc:Choice>
  </mc:AlternateContent>
  <xr:revisionPtr revIDLastSave="0" documentId="13_ncr:1_{E592E521-F4F8-436E-8562-CB6C8E033D64}" xr6:coauthVersionLast="36" xr6:coauthVersionMax="36" xr10:uidLastSave="{00000000-0000-0000-0000-000000000000}"/>
  <bookViews>
    <workbookView xWindow="0" yWindow="0" windowWidth="22260" windowHeight="12648" tabRatio="896" activeTab="17" xr2:uid="{00000000-000D-0000-FFFF-FFFF00000000}"/>
  </bookViews>
  <sheets>
    <sheet name="CONF1" sheetId="1" r:id="rId1"/>
    <sheet name="CONF2" sheetId="2" r:id="rId2"/>
    <sheet name="CONF3" sheetId="3" r:id="rId3"/>
    <sheet name="CONF4" sheetId="4" r:id="rId4"/>
    <sheet name="CONF5" sheetId="5" r:id="rId5"/>
    <sheet name="CONF6" sheetId="6" r:id="rId6"/>
    <sheet name="CONF7" sheetId="7" r:id="rId7"/>
    <sheet name="CONF8" sheetId="8" r:id="rId8"/>
    <sheet name="CONF9" sheetId="9" r:id="rId9"/>
    <sheet name="CONF10" sheetId="10" r:id="rId10"/>
    <sheet name="CONF11" sheetId="11" r:id="rId11"/>
    <sheet name="CONF12" sheetId="12" r:id="rId12"/>
    <sheet name="CONF13" sheetId="13" r:id="rId13"/>
    <sheet name="CONF14" sheetId="14" r:id="rId14"/>
    <sheet name="CONF15" sheetId="15" r:id="rId15"/>
    <sheet name="CONF16" sheetId="16" r:id="rId16"/>
    <sheet name="CONF17" sheetId="17" r:id="rId17"/>
    <sheet name="All" sheetId="18" r:id="rId1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8" l="1"/>
  <c r="S53" i="18"/>
  <c r="Q53" i="18"/>
  <c r="O53" i="18"/>
  <c r="M53" i="18"/>
  <c r="K53" i="18"/>
  <c r="I53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R5" i="18" l="1"/>
  <c r="R6" i="18"/>
  <c r="R7" i="18"/>
  <c r="R8" i="18"/>
  <c r="S8" i="18" s="1"/>
  <c r="R9" i="18"/>
  <c r="R10" i="18"/>
  <c r="S10" i="18" s="1"/>
  <c r="R11" i="18"/>
  <c r="R12" i="18"/>
  <c r="R13" i="18"/>
  <c r="R14" i="18"/>
  <c r="S14" i="18" s="1"/>
  <c r="R15" i="18"/>
  <c r="R16" i="18"/>
  <c r="R17" i="18"/>
  <c r="S17" i="18" s="1"/>
  <c r="R18" i="18"/>
  <c r="R19" i="18"/>
  <c r="R20" i="18"/>
  <c r="R21" i="18"/>
  <c r="R22" i="18"/>
  <c r="R23" i="18"/>
  <c r="R24" i="18"/>
  <c r="S24" i="18" s="1"/>
  <c r="R25" i="18"/>
  <c r="S25" i="18" s="1"/>
  <c r="R26" i="18"/>
  <c r="S26" i="18" s="1"/>
  <c r="R27" i="18"/>
  <c r="R28" i="18"/>
  <c r="R29" i="18"/>
  <c r="R30" i="18"/>
  <c r="S30" i="18" s="1"/>
  <c r="R31" i="18"/>
  <c r="R32" i="18"/>
  <c r="S32" i="18" s="1"/>
  <c r="R33" i="18"/>
  <c r="S33" i="18" s="1"/>
  <c r="R34" i="18"/>
  <c r="R35" i="18"/>
  <c r="R36" i="18"/>
  <c r="R37" i="18"/>
  <c r="R38" i="18"/>
  <c r="R39" i="18"/>
  <c r="R40" i="18"/>
  <c r="S40" i="18" s="1"/>
  <c r="R41" i="18"/>
  <c r="S41" i="18" s="1"/>
  <c r="R42" i="18"/>
  <c r="S42" i="18" s="1"/>
  <c r="R43" i="18"/>
  <c r="R44" i="18"/>
  <c r="R45" i="18"/>
  <c r="R46" i="18"/>
  <c r="S46" i="18" s="1"/>
  <c r="R47" i="18"/>
  <c r="R48" i="18"/>
  <c r="S48" i="18" s="1"/>
  <c r="R49" i="18"/>
  <c r="S49" i="18" s="1"/>
  <c r="R50" i="18"/>
  <c r="P5" i="18"/>
  <c r="P6" i="18"/>
  <c r="P7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Q26" i="18" s="1"/>
  <c r="P27" i="18"/>
  <c r="P28" i="18"/>
  <c r="P29" i="18"/>
  <c r="P30" i="18"/>
  <c r="P31" i="18"/>
  <c r="P32" i="18"/>
  <c r="Q32" i="18" s="1"/>
  <c r="P33" i="18"/>
  <c r="P34" i="18"/>
  <c r="P35" i="18"/>
  <c r="P36" i="18"/>
  <c r="P37" i="18"/>
  <c r="P38" i="18"/>
  <c r="P39" i="18"/>
  <c r="P40" i="18"/>
  <c r="P41" i="18"/>
  <c r="P42" i="18"/>
  <c r="Q42" i="18" s="1"/>
  <c r="P43" i="18"/>
  <c r="P44" i="18"/>
  <c r="P45" i="18"/>
  <c r="P46" i="18"/>
  <c r="P47" i="18"/>
  <c r="P48" i="18"/>
  <c r="Q48" i="18" s="1"/>
  <c r="P49" i="18"/>
  <c r="P50" i="18"/>
  <c r="N5" i="18"/>
  <c r="N6" i="18"/>
  <c r="N7" i="18"/>
  <c r="N8" i="18"/>
  <c r="O8" i="18" s="1"/>
  <c r="N9" i="18"/>
  <c r="O9" i="18" s="1"/>
  <c r="N10" i="18"/>
  <c r="N11" i="18"/>
  <c r="N12" i="18"/>
  <c r="N13" i="18"/>
  <c r="N14" i="18"/>
  <c r="O14" i="18" s="1"/>
  <c r="N15" i="18"/>
  <c r="N16" i="18"/>
  <c r="N17" i="18"/>
  <c r="N18" i="18"/>
  <c r="O18" i="18" s="1"/>
  <c r="N19" i="18"/>
  <c r="N20" i="18"/>
  <c r="N21" i="18"/>
  <c r="N22" i="18"/>
  <c r="O22" i="18" s="1"/>
  <c r="N23" i="18"/>
  <c r="N24" i="18"/>
  <c r="O24" i="18" s="1"/>
  <c r="N25" i="18"/>
  <c r="O25" i="18" s="1"/>
  <c r="N26" i="18"/>
  <c r="O26" i="18" s="1"/>
  <c r="N27" i="18"/>
  <c r="N28" i="18"/>
  <c r="N29" i="18"/>
  <c r="N30" i="18"/>
  <c r="O30" i="18" s="1"/>
  <c r="N31" i="18"/>
  <c r="N32" i="18"/>
  <c r="N33" i="18"/>
  <c r="N34" i="18"/>
  <c r="O34" i="18" s="1"/>
  <c r="N35" i="18"/>
  <c r="N36" i="18"/>
  <c r="N37" i="18"/>
  <c r="N38" i="18"/>
  <c r="O38" i="18" s="1"/>
  <c r="N39" i="18"/>
  <c r="N40" i="18"/>
  <c r="O40" i="18" s="1"/>
  <c r="N41" i="18"/>
  <c r="O41" i="18" s="1"/>
  <c r="N42" i="18"/>
  <c r="O42" i="18" s="1"/>
  <c r="N43" i="18"/>
  <c r="N44" i="18"/>
  <c r="N45" i="18"/>
  <c r="N46" i="18"/>
  <c r="O46" i="18" s="1"/>
  <c r="N47" i="18"/>
  <c r="N48" i="18"/>
  <c r="N49" i="18"/>
  <c r="N50" i="18"/>
  <c r="O50" i="18" s="1"/>
  <c r="L4" i="18"/>
  <c r="L5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K45" i="18" l="1"/>
  <c r="K10" i="18"/>
  <c r="K26" i="18"/>
  <c r="K42" i="18"/>
  <c r="Q46" i="18"/>
  <c r="Q38" i="18"/>
  <c r="Q30" i="18"/>
  <c r="Q22" i="18"/>
  <c r="Q14" i="18"/>
  <c r="Q6" i="18"/>
  <c r="K50" i="18"/>
  <c r="K34" i="18"/>
  <c r="K18" i="18"/>
  <c r="K33" i="18"/>
  <c r="M39" i="18"/>
  <c r="Q45" i="18"/>
  <c r="Q49" i="18"/>
  <c r="Q33" i="18"/>
  <c r="Q17" i="18"/>
  <c r="Q16" i="18"/>
  <c r="Q50" i="18"/>
  <c r="Q40" i="18"/>
  <c r="Q24" i="18"/>
  <c r="Q8" i="18"/>
  <c r="Q34" i="18"/>
  <c r="Q18" i="18"/>
  <c r="K49" i="18"/>
  <c r="K41" i="18"/>
  <c r="K25" i="18"/>
  <c r="K17" i="18"/>
  <c r="K9" i="18"/>
  <c r="M7" i="18"/>
  <c r="K48" i="18"/>
  <c r="K40" i="18"/>
  <c r="K32" i="18"/>
  <c r="K24" i="18"/>
  <c r="K16" i="18"/>
  <c r="K8" i="18"/>
  <c r="M30" i="18"/>
  <c r="M22" i="18"/>
  <c r="M14" i="18"/>
  <c r="O45" i="18"/>
  <c r="O48" i="18"/>
  <c r="O32" i="18"/>
  <c r="O16" i="18"/>
  <c r="O10" i="18"/>
  <c r="O49" i="18"/>
  <c r="O33" i="18"/>
  <c r="O6" i="18"/>
  <c r="O17" i="18"/>
  <c r="S45" i="18"/>
  <c r="S50" i="18"/>
  <c r="S34" i="18"/>
  <c r="S18" i="18"/>
  <c r="S16" i="18"/>
  <c r="S22" i="18"/>
  <c r="S6" i="18"/>
  <c r="S38" i="18"/>
  <c r="Q10" i="18"/>
  <c r="M45" i="18"/>
  <c r="M29" i="18"/>
  <c r="K46" i="18"/>
  <c r="K38" i="18"/>
  <c r="K30" i="18"/>
  <c r="K22" i="18"/>
  <c r="K14" i="18"/>
  <c r="K6" i="18"/>
  <c r="Q41" i="18"/>
  <c r="Q25" i="18"/>
  <c r="Q9" i="18"/>
  <c r="S9" i="18"/>
  <c r="M21" i="18"/>
  <c r="M19" i="18"/>
  <c r="M11" i="18"/>
  <c r="M27" i="18"/>
  <c r="M35" i="18"/>
  <c r="M43" i="18"/>
  <c r="K7" i="18"/>
  <c r="K15" i="18"/>
  <c r="K23" i="18"/>
  <c r="K31" i="18"/>
  <c r="K39" i="18"/>
  <c r="K47" i="18"/>
  <c r="M4" i="18"/>
  <c r="M12" i="18"/>
  <c r="M20" i="18"/>
  <c r="M28" i="18"/>
  <c r="M36" i="18"/>
  <c r="M44" i="18"/>
  <c r="O7" i="18"/>
  <c r="O15" i="18"/>
  <c r="O23" i="18"/>
  <c r="O31" i="18"/>
  <c r="O39" i="18"/>
  <c r="O47" i="18"/>
  <c r="Q7" i="18"/>
  <c r="Q15" i="18"/>
  <c r="Q23" i="18"/>
  <c r="Q31" i="18"/>
  <c r="Q39" i="18"/>
  <c r="Q47" i="18"/>
  <c r="S7" i="18"/>
  <c r="S15" i="18"/>
  <c r="S23" i="18"/>
  <c r="S31" i="18"/>
  <c r="S39" i="18"/>
  <c r="S47" i="18"/>
  <c r="M15" i="18"/>
  <c r="M31" i="18"/>
  <c r="K19" i="18"/>
  <c r="K27" i="18"/>
  <c r="K35" i="18"/>
  <c r="K43" i="18"/>
  <c r="M8" i="18"/>
  <c r="M16" i="18"/>
  <c r="M24" i="18"/>
  <c r="M32" i="18"/>
  <c r="M40" i="18"/>
  <c r="M48" i="18"/>
  <c r="O11" i="18"/>
  <c r="O19" i="18"/>
  <c r="O27" i="18"/>
  <c r="O35" i="18"/>
  <c r="O43" i="18"/>
  <c r="Q11" i="18"/>
  <c r="Q19" i="18"/>
  <c r="Q27" i="18"/>
  <c r="Q35" i="18"/>
  <c r="Q43" i="18"/>
  <c r="S11" i="18"/>
  <c r="S19" i="18"/>
  <c r="S27" i="18"/>
  <c r="S35" i="18"/>
  <c r="S43" i="18"/>
  <c r="K4" i="18"/>
  <c r="K12" i="18"/>
  <c r="K20" i="18"/>
  <c r="K28" i="18"/>
  <c r="K36" i="18"/>
  <c r="K44" i="18"/>
  <c r="M9" i="18"/>
  <c r="M17" i="18"/>
  <c r="M25" i="18"/>
  <c r="M33" i="18"/>
  <c r="M41" i="18"/>
  <c r="M49" i="18"/>
  <c r="O4" i="18"/>
  <c r="O12" i="18"/>
  <c r="O20" i="18"/>
  <c r="O28" i="18"/>
  <c r="O36" i="18"/>
  <c r="O44" i="18"/>
  <c r="Q4" i="18"/>
  <c r="Q12" i="18"/>
  <c r="Q20" i="18"/>
  <c r="Q28" i="18"/>
  <c r="Q36" i="18"/>
  <c r="Q44" i="18"/>
  <c r="S4" i="18"/>
  <c r="S12" i="18"/>
  <c r="S20" i="18"/>
  <c r="S28" i="18"/>
  <c r="S36" i="18"/>
  <c r="S44" i="18"/>
  <c r="M23" i="18"/>
  <c r="M47" i="18"/>
  <c r="K11" i="18"/>
  <c r="K5" i="18"/>
  <c r="K13" i="18"/>
  <c r="K21" i="18"/>
  <c r="K29" i="18"/>
  <c r="K37" i="18"/>
  <c r="M10" i="18"/>
  <c r="M18" i="18"/>
  <c r="M26" i="18"/>
  <c r="M34" i="18"/>
  <c r="M42" i="18"/>
  <c r="O5" i="18"/>
  <c r="O13" i="18"/>
  <c r="O21" i="18"/>
  <c r="O29" i="18"/>
  <c r="O37" i="18"/>
  <c r="Q5" i="18"/>
  <c r="Q13" i="18"/>
  <c r="Q21" i="18"/>
  <c r="Q29" i="18"/>
  <c r="Q37" i="18"/>
  <c r="S5" i="18"/>
  <c r="S13" i="18"/>
  <c r="S21" i="18"/>
  <c r="S29" i="18"/>
  <c r="S37" i="18"/>
  <c r="I46" i="18"/>
  <c r="R4" i="18"/>
  <c r="P4" i="18"/>
  <c r="N4" i="18"/>
  <c r="J4" i="18"/>
  <c r="H4" i="18"/>
  <c r="I44" i="18" s="1"/>
  <c r="I45" i="18" l="1"/>
  <c r="M5" i="18"/>
  <c r="I37" i="18"/>
  <c r="M50" i="18"/>
  <c r="M38" i="18"/>
  <c r="M13" i="18"/>
  <c r="M46" i="18"/>
  <c r="M37" i="18"/>
  <c r="M6" i="18"/>
  <c r="E106" i="18"/>
  <c r="I34" i="18"/>
  <c r="I33" i="18"/>
  <c r="B108" i="18"/>
  <c r="K54" i="18"/>
  <c r="M104" i="18"/>
  <c r="F67" i="18"/>
  <c r="B116" i="18"/>
  <c r="I24" i="18"/>
  <c r="I43" i="18"/>
  <c r="I47" i="18"/>
  <c r="I30" i="18"/>
  <c r="I21" i="18"/>
  <c r="I27" i="18"/>
  <c r="I10" i="18"/>
  <c r="I9" i="18"/>
  <c r="I39" i="18"/>
  <c r="I25" i="18"/>
  <c r="I38" i="18"/>
  <c r="I17" i="18"/>
  <c r="I22" i="18"/>
  <c r="I13" i="18"/>
  <c r="I19" i="18"/>
  <c r="I36" i="18"/>
  <c r="I16" i="18"/>
  <c r="I31" i="18"/>
  <c r="I26" i="18"/>
  <c r="I12" i="18"/>
  <c r="I35" i="18"/>
  <c r="I14" i="18"/>
  <c r="I5" i="18"/>
  <c r="I11" i="18"/>
  <c r="I20" i="18"/>
  <c r="I48" i="18"/>
  <c r="I23" i="18"/>
  <c r="I8" i="18"/>
  <c r="I29" i="18"/>
  <c r="I18" i="18"/>
  <c r="I6" i="18"/>
  <c r="I50" i="18"/>
  <c r="I49" i="18"/>
  <c r="I40" i="18"/>
  <c r="I15" i="18"/>
  <c r="I28" i="18"/>
  <c r="I42" i="18"/>
  <c r="I41" i="18"/>
  <c r="I32" i="18"/>
  <c r="I7" i="18"/>
  <c r="T3" i="17"/>
  <c r="T4" i="17"/>
  <c r="T5" i="17"/>
  <c r="T6" i="17"/>
  <c r="T9" i="17"/>
  <c r="T10" i="17"/>
  <c r="T11" i="17"/>
  <c r="T12" i="17"/>
  <c r="T14" i="17"/>
  <c r="T15" i="17"/>
  <c r="T16" i="17"/>
  <c r="T17" i="17"/>
  <c r="T18" i="17"/>
  <c r="K3" i="17"/>
  <c r="K4" i="17"/>
  <c r="K6" i="17"/>
  <c r="K8" i="17"/>
  <c r="K11" i="17"/>
  <c r="K14" i="17"/>
  <c r="K15" i="17"/>
  <c r="K16" i="17"/>
  <c r="K19" i="17"/>
  <c r="J3" i="17"/>
  <c r="J4" i="17"/>
  <c r="J6" i="17"/>
  <c r="J7" i="17"/>
  <c r="J8" i="17"/>
  <c r="J11" i="17"/>
  <c r="J14" i="17"/>
  <c r="J15" i="17"/>
  <c r="J16" i="17"/>
  <c r="J19" i="17"/>
  <c r="F104" i="17"/>
  <c r="E104" i="17"/>
  <c r="D104" i="17"/>
  <c r="C104" i="17"/>
  <c r="B104" i="17"/>
  <c r="A104" i="17"/>
  <c r="B100" i="17"/>
  <c r="A100" i="17"/>
  <c r="E96" i="17"/>
  <c r="D96" i="17"/>
  <c r="C96" i="17"/>
  <c r="B96" i="17"/>
  <c r="A96" i="17"/>
  <c r="B91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29" i="17"/>
  <c r="B28" i="17"/>
  <c r="B27" i="17"/>
  <c r="B26" i="17"/>
  <c r="B25" i="17"/>
  <c r="B24" i="17"/>
  <c r="O23" i="17"/>
  <c r="B23" i="17"/>
  <c r="O22" i="17"/>
  <c r="B22" i="17"/>
  <c r="O21" i="17"/>
  <c r="B21" i="17"/>
  <c r="O20" i="17"/>
  <c r="B20" i="17"/>
  <c r="O19" i="17"/>
  <c r="G19" i="17"/>
  <c r="E19" i="17"/>
  <c r="D19" i="17"/>
  <c r="F19" i="17" s="1"/>
  <c r="B19" i="17"/>
  <c r="Q18" i="17"/>
  <c r="R18" i="17" s="1"/>
  <c r="O18" i="17"/>
  <c r="B18" i="17"/>
  <c r="Q17" i="17"/>
  <c r="R17" i="17" s="1"/>
  <c r="O17" i="17"/>
  <c r="B17" i="17"/>
  <c r="Q16" i="17"/>
  <c r="R16" i="17" s="1"/>
  <c r="O16" i="17"/>
  <c r="E16" i="17"/>
  <c r="D16" i="17"/>
  <c r="B16" i="17"/>
  <c r="R15" i="17"/>
  <c r="Q15" i="17"/>
  <c r="O15" i="17"/>
  <c r="E15" i="17"/>
  <c r="D15" i="17"/>
  <c r="F15" i="17" s="1"/>
  <c r="B15" i="17"/>
  <c r="Q14" i="17"/>
  <c r="R14" i="17" s="1"/>
  <c r="O14" i="17"/>
  <c r="E14" i="17"/>
  <c r="K22" i="17" s="1"/>
  <c r="D14" i="17"/>
  <c r="J22" i="17" s="1"/>
  <c r="B14" i="17"/>
  <c r="O13" i="17"/>
  <c r="B13" i="17"/>
  <c r="R12" i="17"/>
  <c r="Q12" i="17"/>
  <c r="O12" i="17"/>
  <c r="B12" i="17"/>
  <c r="R11" i="17"/>
  <c r="Q11" i="17"/>
  <c r="O11" i="17"/>
  <c r="E11" i="17"/>
  <c r="D11" i="17"/>
  <c r="B11" i="17"/>
  <c r="Q10" i="17"/>
  <c r="O10" i="17"/>
  <c r="B10" i="17"/>
  <c r="Q9" i="17"/>
  <c r="R9" i="17" s="1"/>
  <c r="O9" i="17"/>
  <c r="B9" i="17"/>
  <c r="O8" i="17"/>
  <c r="E8" i="17"/>
  <c r="D8" i="17"/>
  <c r="B8" i="17"/>
  <c r="O7" i="17"/>
  <c r="D7" i="17"/>
  <c r="F7" i="17" s="1"/>
  <c r="B7" i="17"/>
  <c r="Q6" i="17"/>
  <c r="E6" i="17"/>
  <c r="D6" i="17"/>
  <c r="B6" i="17"/>
  <c r="Q5" i="17"/>
  <c r="R5" i="17" s="1"/>
  <c r="B5" i="17"/>
  <c r="R4" i="17"/>
  <c r="Q4" i="17"/>
  <c r="E4" i="17"/>
  <c r="D4" i="17"/>
  <c r="B4" i="17"/>
  <c r="Q3" i="17"/>
  <c r="E3" i="17"/>
  <c r="D3" i="17"/>
  <c r="B3" i="17"/>
  <c r="T3" i="16"/>
  <c r="T4" i="16"/>
  <c r="T5" i="16"/>
  <c r="T6" i="16"/>
  <c r="T9" i="16"/>
  <c r="T10" i="16"/>
  <c r="T11" i="16"/>
  <c r="T12" i="16"/>
  <c r="T14" i="16"/>
  <c r="T15" i="16"/>
  <c r="T16" i="16"/>
  <c r="T17" i="16"/>
  <c r="T18" i="16"/>
  <c r="K3" i="16"/>
  <c r="K4" i="16"/>
  <c r="K6" i="16"/>
  <c r="K8" i="16"/>
  <c r="K11" i="16"/>
  <c r="K14" i="16"/>
  <c r="K15" i="16"/>
  <c r="K16" i="16"/>
  <c r="K19" i="16"/>
  <c r="J3" i="16"/>
  <c r="J4" i="16"/>
  <c r="J6" i="16"/>
  <c r="J7" i="16"/>
  <c r="J8" i="16"/>
  <c r="J11" i="16"/>
  <c r="J14" i="16"/>
  <c r="J15" i="16"/>
  <c r="J16" i="16"/>
  <c r="J19" i="16"/>
  <c r="F104" i="16"/>
  <c r="E104" i="16"/>
  <c r="D104" i="16"/>
  <c r="C104" i="16"/>
  <c r="B104" i="16"/>
  <c r="A104" i="16"/>
  <c r="B100" i="16"/>
  <c r="A100" i="16"/>
  <c r="E96" i="16"/>
  <c r="D96" i="16"/>
  <c r="C96" i="16"/>
  <c r="B96" i="16"/>
  <c r="A96" i="16"/>
  <c r="B91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B29" i="16"/>
  <c r="B28" i="16"/>
  <c r="B27" i="16"/>
  <c r="B26" i="16"/>
  <c r="B25" i="16"/>
  <c r="B24" i="16"/>
  <c r="O23" i="16"/>
  <c r="B23" i="16"/>
  <c r="O22" i="16"/>
  <c r="B22" i="16"/>
  <c r="O21" i="16"/>
  <c r="B21" i="16"/>
  <c r="O20" i="16"/>
  <c r="B20" i="16"/>
  <c r="O19" i="16"/>
  <c r="E19" i="16"/>
  <c r="G19" i="16" s="1"/>
  <c r="D19" i="16"/>
  <c r="B19" i="16"/>
  <c r="Q18" i="16"/>
  <c r="O18" i="16"/>
  <c r="B18" i="16"/>
  <c r="Q17" i="16"/>
  <c r="R17" i="16" s="1"/>
  <c r="O17" i="16"/>
  <c r="B17" i="16"/>
  <c r="Q16" i="16"/>
  <c r="O16" i="16"/>
  <c r="F16" i="16"/>
  <c r="E16" i="16"/>
  <c r="G16" i="16" s="1"/>
  <c r="D16" i="16"/>
  <c r="B16" i="16"/>
  <c r="Q15" i="16"/>
  <c r="O15" i="16"/>
  <c r="G15" i="16"/>
  <c r="E15" i="16"/>
  <c r="D15" i="16"/>
  <c r="B15" i="16"/>
  <c r="Q14" i="16"/>
  <c r="O14" i="16"/>
  <c r="E14" i="16"/>
  <c r="K22" i="16" s="1"/>
  <c r="D14" i="16"/>
  <c r="J22" i="16" s="1"/>
  <c r="B14" i="16"/>
  <c r="O13" i="16"/>
  <c r="B13" i="16"/>
  <c r="Q12" i="16"/>
  <c r="O12" i="16"/>
  <c r="B12" i="16"/>
  <c r="R11" i="16"/>
  <c r="Q11" i="16"/>
  <c r="O11" i="16"/>
  <c r="E11" i="16"/>
  <c r="G11" i="16" s="1"/>
  <c r="D11" i="16"/>
  <c r="B11" i="16"/>
  <c r="Q10" i="16"/>
  <c r="O10" i="16"/>
  <c r="B10" i="16"/>
  <c r="Q9" i="16"/>
  <c r="O9" i="16"/>
  <c r="B9" i="16"/>
  <c r="O8" i="16"/>
  <c r="G8" i="16"/>
  <c r="E8" i="16"/>
  <c r="D8" i="16"/>
  <c r="F8" i="16" s="1"/>
  <c r="B8" i="16"/>
  <c r="O7" i="16"/>
  <c r="D7" i="16"/>
  <c r="F7" i="16" s="1"/>
  <c r="B7" i="16"/>
  <c r="Q6" i="16"/>
  <c r="E6" i="16"/>
  <c r="G6" i="16" s="1"/>
  <c r="D6" i="16"/>
  <c r="B6" i="16"/>
  <c r="Q5" i="16"/>
  <c r="B5" i="16"/>
  <c r="Q4" i="16"/>
  <c r="F4" i="16"/>
  <c r="E4" i="16"/>
  <c r="D4" i="16"/>
  <c r="B4" i="16"/>
  <c r="Q3" i="16"/>
  <c r="F3" i="16"/>
  <c r="E3" i="16"/>
  <c r="G3" i="16" s="1"/>
  <c r="D3" i="16"/>
  <c r="B3" i="16"/>
  <c r="B106" i="18" l="1"/>
  <c r="I70" i="18"/>
  <c r="J70" i="18" s="1"/>
  <c r="I68" i="18"/>
  <c r="J68" i="18" s="1"/>
  <c r="M105" i="18"/>
  <c r="I74" i="18"/>
  <c r="J74" i="18" s="1"/>
  <c r="K104" i="18"/>
  <c r="E104" i="18"/>
  <c r="F66" i="18"/>
  <c r="B107" i="18"/>
  <c r="G104" i="18"/>
  <c r="I66" i="18"/>
  <c r="J66" i="18" s="1"/>
  <c r="S105" i="18"/>
  <c r="I69" i="18"/>
  <c r="J69" i="18" s="1"/>
  <c r="O105" i="18"/>
  <c r="U105" i="18"/>
  <c r="B104" i="18"/>
  <c r="I72" i="18"/>
  <c r="J72" i="18" s="1"/>
  <c r="E105" i="18"/>
  <c r="M54" i="18"/>
  <c r="I73" i="18"/>
  <c r="J73" i="18" s="1"/>
  <c r="I75" i="18"/>
  <c r="J75" i="18" s="1"/>
  <c r="R10" i="17"/>
  <c r="F6" i="17"/>
  <c r="F8" i="17"/>
  <c r="G14" i="17"/>
  <c r="G15" i="17"/>
  <c r="F16" i="17"/>
  <c r="G8" i="17"/>
  <c r="F11" i="17"/>
  <c r="F3" i="17"/>
  <c r="K21" i="17"/>
  <c r="G3" i="17"/>
  <c r="G6" i="17"/>
  <c r="F4" i="17"/>
  <c r="J21" i="17"/>
  <c r="G11" i="17"/>
  <c r="T20" i="17"/>
  <c r="G16" i="17"/>
  <c r="G4" i="17"/>
  <c r="F14" i="17"/>
  <c r="R3" i="17"/>
  <c r="R6" i="17"/>
  <c r="R9" i="16"/>
  <c r="R14" i="16"/>
  <c r="R16" i="16"/>
  <c r="R6" i="16"/>
  <c r="R18" i="16"/>
  <c r="R3" i="16"/>
  <c r="R12" i="16"/>
  <c r="R15" i="16"/>
  <c r="R10" i="16"/>
  <c r="K21" i="16"/>
  <c r="G4" i="16"/>
  <c r="F6" i="16"/>
  <c r="G14" i="16"/>
  <c r="J21" i="16"/>
  <c r="F11" i="16"/>
  <c r="T20" i="16"/>
  <c r="R5" i="16"/>
  <c r="F14" i="16"/>
  <c r="R4" i="16"/>
  <c r="F15" i="16"/>
  <c r="F19" i="16"/>
  <c r="T3" i="15"/>
  <c r="T4" i="15"/>
  <c r="T5" i="15"/>
  <c r="T6" i="15"/>
  <c r="T9" i="15"/>
  <c r="T10" i="15"/>
  <c r="T11" i="15"/>
  <c r="T12" i="15"/>
  <c r="T14" i="15"/>
  <c r="T15" i="15"/>
  <c r="T16" i="15"/>
  <c r="T17" i="15"/>
  <c r="T18" i="15"/>
  <c r="K3" i="15"/>
  <c r="K4" i="15"/>
  <c r="K6" i="15"/>
  <c r="K8" i="15"/>
  <c r="K11" i="15"/>
  <c r="K14" i="15"/>
  <c r="K15" i="15"/>
  <c r="K16" i="15"/>
  <c r="K19" i="15"/>
  <c r="J19" i="15"/>
  <c r="J3" i="15"/>
  <c r="J4" i="15"/>
  <c r="J6" i="15"/>
  <c r="J7" i="15"/>
  <c r="J8" i="15"/>
  <c r="J11" i="15"/>
  <c r="J14" i="15"/>
  <c r="J15" i="15"/>
  <c r="J16" i="15"/>
  <c r="F104" i="15"/>
  <c r="E104" i="15"/>
  <c r="D104" i="15"/>
  <c r="C104" i="15"/>
  <c r="B104" i="15"/>
  <c r="A104" i="15"/>
  <c r="B100" i="15"/>
  <c r="A100" i="15"/>
  <c r="E96" i="15"/>
  <c r="D96" i="15"/>
  <c r="C96" i="15"/>
  <c r="B96" i="15"/>
  <c r="A96" i="15"/>
  <c r="B91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B29" i="15"/>
  <c r="B28" i="15"/>
  <c r="B27" i="15"/>
  <c r="B26" i="15"/>
  <c r="B25" i="15"/>
  <c r="B24" i="15"/>
  <c r="O23" i="15"/>
  <c r="B23" i="15"/>
  <c r="O22" i="15"/>
  <c r="B22" i="15"/>
  <c r="O21" i="15"/>
  <c r="B21" i="15"/>
  <c r="O20" i="15"/>
  <c r="B20" i="15"/>
  <c r="O19" i="15"/>
  <c r="G19" i="15"/>
  <c r="E19" i="15"/>
  <c r="D19" i="15"/>
  <c r="F19" i="15" s="1"/>
  <c r="B19" i="15"/>
  <c r="Q18" i="15"/>
  <c r="O18" i="15"/>
  <c r="B18" i="15"/>
  <c r="R17" i="15"/>
  <c r="Q17" i="15"/>
  <c r="O17" i="15"/>
  <c r="B17" i="15"/>
  <c r="R16" i="15"/>
  <c r="Q16" i="15"/>
  <c r="O16" i="15"/>
  <c r="E16" i="15"/>
  <c r="D16" i="15"/>
  <c r="B16" i="15"/>
  <c r="R15" i="15"/>
  <c r="Q15" i="15"/>
  <c r="O15" i="15"/>
  <c r="E15" i="15"/>
  <c r="D15" i="15"/>
  <c r="F15" i="15" s="1"/>
  <c r="B15" i="15"/>
  <c r="R14" i="15"/>
  <c r="Q14" i="15"/>
  <c r="O14" i="15"/>
  <c r="E14" i="15"/>
  <c r="K22" i="15" s="1"/>
  <c r="D14" i="15"/>
  <c r="J22" i="15" s="1"/>
  <c r="B14" i="15"/>
  <c r="O13" i="15"/>
  <c r="B13" i="15"/>
  <c r="R12" i="15"/>
  <c r="Q12" i="15"/>
  <c r="O12" i="15"/>
  <c r="B12" i="15"/>
  <c r="Q11" i="15"/>
  <c r="O11" i="15"/>
  <c r="F11" i="15"/>
  <c r="E11" i="15"/>
  <c r="D11" i="15"/>
  <c r="B11" i="15"/>
  <c r="Q10" i="15"/>
  <c r="O10" i="15"/>
  <c r="B10" i="15"/>
  <c r="R9" i="15"/>
  <c r="Q9" i="15"/>
  <c r="O9" i="15"/>
  <c r="B9" i="15"/>
  <c r="O8" i="15"/>
  <c r="F8" i="15"/>
  <c r="E8" i="15"/>
  <c r="D8" i="15"/>
  <c r="B8" i="15"/>
  <c r="O7" i="15"/>
  <c r="F7" i="15"/>
  <c r="D7" i="15"/>
  <c r="B7" i="15"/>
  <c r="Q6" i="15"/>
  <c r="E6" i="15"/>
  <c r="D6" i="15"/>
  <c r="B6" i="15"/>
  <c r="Q5" i="15"/>
  <c r="R5" i="15" s="1"/>
  <c r="B5" i="15"/>
  <c r="R4" i="15"/>
  <c r="Q4" i="15"/>
  <c r="E4" i="15"/>
  <c r="D4" i="15"/>
  <c r="B4" i="15"/>
  <c r="R3" i="15"/>
  <c r="Q3" i="15"/>
  <c r="E3" i="15"/>
  <c r="D3" i="15"/>
  <c r="B3" i="15"/>
  <c r="T3" i="14"/>
  <c r="T4" i="14"/>
  <c r="T5" i="14"/>
  <c r="T6" i="14"/>
  <c r="T9" i="14"/>
  <c r="T10" i="14"/>
  <c r="T11" i="14"/>
  <c r="T12" i="14"/>
  <c r="T14" i="14"/>
  <c r="T15" i="14"/>
  <c r="T16" i="14"/>
  <c r="T17" i="14"/>
  <c r="T18" i="14"/>
  <c r="K3" i="14"/>
  <c r="K4" i="14"/>
  <c r="K6" i="14"/>
  <c r="K8" i="14"/>
  <c r="K11" i="14"/>
  <c r="K14" i="14"/>
  <c r="K15" i="14"/>
  <c r="K16" i="14"/>
  <c r="K19" i="14"/>
  <c r="J3" i="14"/>
  <c r="J4" i="14"/>
  <c r="J6" i="14"/>
  <c r="J7" i="14"/>
  <c r="J8" i="14"/>
  <c r="J11" i="14"/>
  <c r="J14" i="14"/>
  <c r="J15" i="14"/>
  <c r="J16" i="14"/>
  <c r="J19" i="14"/>
  <c r="F104" i="14"/>
  <c r="E104" i="14"/>
  <c r="D104" i="14"/>
  <c r="C104" i="14"/>
  <c r="B104" i="14"/>
  <c r="A104" i="14"/>
  <c r="B100" i="14"/>
  <c r="A100" i="14"/>
  <c r="E96" i="14"/>
  <c r="D96" i="14"/>
  <c r="C96" i="14"/>
  <c r="B96" i="14"/>
  <c r="A96" i="14"/>
  <c r="B91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AC62" i="14"/>
  <c r="AB62" i="14"/>
  <c r="AA62" i="14"/>
  <c r="Z62" i="14"/>
  <c r="Y62" i="14"/>
  <c r="X62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B29" i="14"/>
  <c r="B28" i="14"/>
  <c r="B27" i="14"/>
  <c r="B26" i="14"/>
  <c r="B25" i="14"/>
  <c r="B24" i="14"/>
  <c r="O23" i="14"/>
  <c r="B23" i="14"/>
  <c r="O22" i="14"/>
  <c r="B22" i="14"/>
  <c r="O21" i="14"/>
  <c r="B21" i="14"/>
  <c r="O20" i="14"/>
  <c r="B20" i="14"/>
  <c r="O19" i="14"/>
  <c r="E19" i="14"/>
  <c r="D19" i="14"/>
  <c r="B19" i="14"/>
  <c r="Q18" i="14"/>
  <c r="O18" i="14"/>
  <c r="B18" i="14"/>
  <c r="Q17" i="14"/>
  <c r="R17" i="14" s="1"/>
  <c r="O17" i="14"/>
  <c r="B17" i="14"/>
  <c r="Q16" i="14"/>
  <c r="O16" i="14"/>
  <c r="E16" i="14"/>
  <c r="D16" i="14"/>
  <c r="B16" i="14"/>
  <c r="Q15" i="14"/>
  <c r="O15" i="14"/>
  <c r="G15" i="14"/>
  <c r="E15" i="14"/>
  <c r="D15" i="14"/>
  <c r="B15" i="14"/>
  <c r="Q14" i="14"/>
  <c r="O14" i="14"/>
  <c r="J22" i="14"/>
  <c r="G14" i="14"/>
  <c r="E14" i="14"/>
  <c r="K22" i="14" s="1"/>
  <c r="D14" i="14"/>
  <c r="F14" i="14" s="1"/>
  <c r="B14" i="14"/>
  <c r="O13" i="14"/>
  <c r="B13" i="14"/>
  <c r="R12" i="14"/>
  <c r="Q12" i="14"/>
  <c r="O12" i="14"/>
  <c r="B12" i="14"/>
  <c r="Q11" i="14"/>
  <c r="R11" i="14" s="1"/>
  <c r="O11" i="14"/>
  <c r="E11" i="14"/>
  <c r="D11" i="14"/>
  <c r="B11" i="14"/>
  <c r="R10" i="14"/>
  <c r="Q10" i="14"/>
  <c r="O10" i="14"/>
  <c r="B10" i="14"/>
  <c r="Q9" i="14"/>
  <c r="R9" i="14" s="1"/>
  <c r="O9" i="14"/>
  <c r="B9" i="14"/>
  <c r="O8" i="14"/>
  <c r="E8" i="14"/>
  <c r="G8" i="14" s="1"/>
  <c r="D8" i="14"/>
  <c r="B8" i="14"/>
  <c r="O7" i="14"/>
  <c r="D7" i="14"/>
  <c r="B7" i="14"/>
  <c r="Q6" i="14"/>
  <c r="R6" i="14" s="1"/>
  <c r="E6" i="14"/>
  <c r="D6" i="14"/>
  <c r="F6" i="14" s="1"/>
  <c r="B6" i="14"/>
  <c r="Q5" i="14"/>
  <c r="B5" i="14"/>
  <c r="Q4" i="14"/>
  <c r="R4" i="14" s="1"/>
  <c r="E4" i="14"/>
  <c r="G4" i="14" s="1"/>
  <c r="D4" i="14"/>
  <c r="B4" i="14"/>
  <c r="R3" i="14"/>
  <c r="Q3" i="14"/>
  <c r="E3" i="14"/>
  <c r="D3" i="14"/>
  <c r="F3" i="14" s="1"/>
  <c r="B3" i="14"/>
  <c r="T3" i="13"/>
  <c r="T4" i="13"/>
  <c r="T5" i="13"/>
  <c r="T6" i="13"/>
  <c r="T9" i="13"/>
  <c r="T10" i="13"/>
  <c r="T11" i="13"/>
  <c r="T12" i="13"/>
  <c r="T14" i="13"/>
  <c r="T15" i="13"/>
  <c r="T16" i="13"/>
  <c r="T17" i="13"/>
  <c r="T18" i="13"/>
  <c r="K3" i="13"/>
  <c r="K4" i="13"/>
  <c r="K6" i="13"/>
  <c r="K8" i="13"/>
  <c r="K11" i="13"/>
  <c r="K14" i="13"/>
  <c r="K15" i="13"/>
  <c r="K16" i="13"/>
  <c r="K19" i="13"/>
  <c r="J3" i="13"/>
  <c r="J4" i="13"/>
  <c r="J6" i="13"/>
  <c r="J7" i="13"/>
  <c r="J8" i="13"/>
  <c r="J11" i="13"/>
  <c r="J14" i="13"/>
  <c r="J15" i="13"/>
  <c r="J16" i="13"/>
  <c r="J19" i="13"/>
  <c r="F104" i="13"/>
  <c r="E104" i="13"/>
  <c r="D104" i="13"/>
  <c r="C104" i="13"/>
  <c r="B104" i="13"/>
  <c r="A104" i="13"/>
  <c r="B100" i="13"/>
  <c r="A100" i="13"/>
  <c r="E96" i="13"/>
  <c r="D96" i="13"/>
  <c r="C96" i="13"/>
  <c r="B96" i="13"/>
  <c r="A96" i="13"/>
  <c r="B91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AC62" i="13"/>
  <c r="AB62" i="13"/>
  <c r="AA62" i="13"/>
  <c r="Z62" i="13"/>
  <c r="Y62" i="13"/>
  <c r="X62" i="13"/>
  <c r="W62" i="13"/>
  <c r="V62" i="13"/>
  <c r="U62" i="13"/>
  <c r="T62" i="13"/>
  <c r="S62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B29" i="13"/>
  <c r="B28" i="13"/>
  <c r="B27" i="13"/>
  <c r="B26" i="13"/>
  <c r="B25" i="13"/>
  <c r="B24" i="13"/>
  <c r="O23" i="13"/>
  <c r="B23" i="13"/>
  <c r="O22" i="13"/>
  <c r="B22" i="13"/>
  <c r="O21" i="13"/>
  <c r="B21" i="13"/>
  <c r="O20" i="13"/>
  <c r="B20" i="13"/>
  <c r="O19" i="13"/>
  <c r="G19" i="13"/>
  <c r="E19" i="13"/>
  <c r="D19" i="13"/>
  <c r="B19" i="13"/>
  <c r="Q18" i="13"/>
  <c r="R18" i="13" s="1"/>
  <c r="O18" i="13"/>
  <c r="B18" i="13"/>
  <c r="Q17" i="13"/>
  <c r="O17" i="13"/>
  <c r="B17" i="13"/>
  <c r="Q16" i="13"/>
  <c r="O16" i="13"/>
  <c r="G16" i="13"/>
  <c r="E16" i="13"/>
  <c r="D16" i="13"/>
  <c r="B16" i="13"/>
  <c r="Q15" i="13"/>
  <c r="O15" i="13"/>
  <c r="E15" i="13"/>
  <c r="D15" i="13"/>
  <c r="F15" i="13" s="1"/>
  <c r="B15" i="13"/>
  <c r="Q14" i="13"/>
  <c r="O14" i="13"/>
  <c r="E14" i="13"/>
  <c r="K22" i="13" s="1"/>
  <c r="D14" i="13"/>
  <c r="B14" i="13"/>
  <c r="O13" i="13"/>
  <c r="B13" i="13"/>
  <c r="Q12" i="13"/>
  <c r="O12" i="13"/>
  <c r="B12" i="13"/>
  <c r="Q11" i="13"/>
  <c r="O11" i="13"/>
  <c r="G11" i="13"/>
  <c r="E11" i="13"/>
  <c r="D11" i="13"/>
  <c r="B11" i="13"/>
  <c r="Q10" i="13"/>
  <c r="O10" i="13"/>
  <c r="B10" i="13"/>
  <c r="Q9" i="13"/>
  <c r="O9" i="13"/>
  <c r="B9" i="13"/>
  <c r="O8" i="13"/>
  <c r="F8" i="13"/>
  <c r="E8" i="13"/>
  <c r="G8" i="13" s="1"/>
  <c r="D8" i="13"/>
  <c r="B8" i="13"/>
  <c r="O7" i="13"/>
  <c r="F7" i="13"/>
  <c r="D7" i="13"/>
  <c r="B7" i="13"/>
  <c r="Q6" i="13"/>
  <c r="R6" i="13" s="1"/>
  <c r="E6" i="13"/>
  <c r="D6" i="13"/>
  <c r="F6" i="13" s="1"/>
  <c r="B6" i="13"/>
  <c r="Q5" i="13"/>
  <c r="R5" i="13" s="1"/>
  <c r="B5" i="13"/>
  <c r="Q4" i="13"/>
  <c r="E4" i="13"/>
  <c r="D4" i="13"/>
  <c r="B4" i="13"/>
  <c r="Q3" i="13"/>
  <c r="R3" i="13" s="1"/>
  <c r="G3" i="13"/>
  <c r="E3" i="13"/>
  <c r="D3" i="13"/>
  <c r="F3" i="13" s="1"/>
  <c r="B3" i="13"/>
  <c r="T3" i="12"/>
  <c r="T4" i="12"/>
  <c r="T5" i="12"/>
  <c r="T6" i="12"/>
  <c r="T9" i="12"/>
  <c r="T10" i="12"/>
  <c r="T11" i="12"/>
  <c r="T12" i="12"/>
  <c r="T14" i="12"/>
  <c r="T15" i="12"/>
  <c r="T16" i="12"/>
  <c r="T17" i="12"/>
  <c r="T18" i="12"/>
  <c r="K3" i="12"/>
  <c r="K4" i="12"/>
  <c r="K6" i="12"/>
  <c r="K8" i="12"/>
  <c r="K11" i="12"/>
  <c r="K14" i="12"/>
  <c r="K15" i="12"/>
  <c r="K16" i="12"/>
  <c r="K19" i="12"/>
  <c r="J3" i="12"/>
  <c r="J4" i="12"/>
  <c r="J6" i="12"/>
  <c r="J7" i="12"/>
  <c r="J8" i="12"/>
  <c r="J11" i="12"/>
  <c r="J14" i="12"/>
  <c r="J15" i="12"/>
  <c r="J16" i="12"/>
  <c r="J19" i="12"/>
  <c r="F104" i="12"/>
  <c r="E104" i="12"/>
  <c r="D104" i="12"/>
  <c r="C104" i="12"/>
  <c r="B104" i="12"/>
  <c r="A104" i="12"/>
  <c r="B100" i="12"/>
  <c r="A100" i="12"/>
  <c r="E96" i="12"/>
  <c r="D96" i="12"/>
  <c r="C96" i="12"/>
  <c r="B96" i="12"/>
  <c r="A96" i="12"/>
  <c r="B91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B29" i="12"/>
  <c r="B28" i="12"/>
  <c r="B27" i="12"/>
  <c r="B26" i="12"/>
  <c r="B25" i="12"/>
  <c r="B24" i="12"/>
  <c r="O23" i="12"/>
  <c r="B23" i="12"/>
  <c r="O22" i="12"/>
  <c r="B22" i="12"/>
  <c r="O21" i="12"/>
  <c r="B21" i="12"/>
  <c r="O20" i="12"/>
  <c r="B20" i="12"/>
  <c r="O19" i="12"/>
  <c r="E19" i="12"/>
  <c r="G19" i="12" s="1"/>
  <c r="D19" i="12"/>
  <c r="F19" i="12" s="1"/>
  <c r="B19" i="12"/>
  <c r="Q18" i="12"/>
  <c r="O18" i="12"/>
  <c r="B18" i="12"/>
  <c r="Q17" i="12"/>
  <c r="O17" i="12"/>
  <c r="B17" i="12"/>
  <c r="Q16" i="12"/>
  <c r="O16" i="12"/>
  <c r="E16" i="12"/>
  <c r="D16" i="12"/>
  <c r="B16" i="12"/>
  <c r="Q15" i="12"/>
  <c r="O15" i="12"/>
  <c r="E15" i="12"/>
  <c r="G15" i="12" s="1"/>
  <c r="D15" i="12"/>
  <c r="F15" i="12" s="1"/>
  <c r="B15" i="12"/>
  <c r="Q14" i="12"/>
  <c r="O14" i="12"/>
  <c r="E14" i="12"/>
  <c r="K22" i="12" s="1"/>
  <c r="D14" i="12"/>
  <c r="F14" i="12" s="1"/>
  <c r="B14" i="12"/>
  <c r="O13" i="12"/>
  <c r="B13" i="12"/>
  <c r="Q12" i="12"/>
  <c r="O12" i="12"/>
  <c r="B12" i="12"/>
  <c r="Q11" i="12"/>
  <c r="O11" i="12"/>
  <c r="F11" i="12"/>
  <c r="E11" i="12"/>
  <c r="D11" i="12"/>
  <c r="B11" i="12"/>
  <c r="Q10" i="12"/>
  <c r="O10" i="12"/>
  <c r="B10" i="12"/>
  <c r="Q9" i="12"/>
  <c r="R9" i="12" s="1"/>
  <c r="O9" i="12"/>
  <c r="B9" i="12"/>
  <c r="O8" i="12"/>
  <c r="G8" i="12"/>
  <c r="E8" i="12"/>
  <c r="D8" i="12"/>
  <c r="F8" i="12" s="1"/>
  <c r="B8" i="12"/>
  <c r="O7" i="12"/>
  <c r="D7" i="12"/>
  <c r="B7" i="12"/>
  <c r="Q6" i="12"/>
  <c r="G6" i="12"/>
  <c r="F6" i="12"/>
  <c r="E6" i="12"/>
  <c r="D6" i="12"/>
  <c r="B6" i="12"/>
  <c r="R5" i="12"/>
  <c r="Q5" i="12"/>
  <c r="B5" i="12"/>
  <c r="R4" i="12"/>
  <c r="Q4" i="12"/>
  <c r="E4" i="12"/>
  <c r="D4" i="12"/>
  <c r="B4" i="12"/>
  <c r="Q3" i="12"/>
  <c r="G3" i="12"/>
  <c r="F3" i="12"/>
  <c r="E3" i="12"/>
  <c r="D3" i="12"/>
  <c r="B3" i="12"/>
  <c r="T3" i="11"/>
  <c r="T4" i="11"/>
  <c r="T5" i="11"/>
  <c r="T6" i="11"/>
  <c r="T9" i="11"/>
  <c r="T10" i="11"/>
  <c r="T11" i="11"/>
  <c r="T12" i="11"/>
  <c r="T14" i="11"/>
  <c r="T15" i="11"/>
  <c r="T16" i="11"/>
  <c r="T17" i="11"/>
  <c r="T18" i="11"/>
  <c r="K3" i="11"/>
  <c r="K4" i="11"/>
  <c r="K6" i="11"/>
  <c r="K8" i="11"/>
  <c r="K11" i="11"/>
  <c r="K14" i="11"/>
  <c r="K15" i="11"/>
  <c r="K16" i="11"/>
  <c r="K19" i="11"/>
  <c r="J3" i="11"/>
  <c r="J4" i="11"/>
  <c r="J6" i="11"/>
  <c r="J7" i="11"/>
  <c r="J8" i="11"/>
  <c r="J11" i="11"/>
  <c r="J14" i="11"/>
  <c r="J15" i="11"/>
  <c r="J16" i="11"/>
  <c r="J19" i="11"/>
  <c r="F104" i="11"/>
  <c r="E104" i="11"/>
  <c r="D104" i="11"/>
  <c r="C104" i="11"/>
  <c r="B104" i="11"/>
  <c r="A104" i="11"/>
  <c r="B100" i="11"/>
  <c r="A100" i="11"/>
  <c r="E96" i="11"/>
  <c r="D96" i="11"/>
  <c r="C96" i="11"/>
  <c r="B96" i="11"/>
  <c r="A96" i="11"/>
  <c r="B91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B29" i="11"/>
  <c r="B28" i="11"/>
  <c r="B27" i="11"/>
  <c r="B26" i="11"/>
  <c r="B25" i="11"/>
  <c r="B24" i="11"/>
  <c r="O23" i="11"/>
  <c r="B23" i="11"/>
  <c r="O22" i="11"/>
  <c r="B22" i="11"/>
  <c r="O21" i="11"/>
  <c r="B21" i="11"/>
  <c r="O20" i="11"/>
  <c r="B20" i="11"/>
  <c r="O19" i="11"/>
  <c r="E19" i="11"/>
  <c r="D19" i="11"/>
  <c r="F19" i="11" s="1"/>
  <c r="B19" i="11"/>
  <c r="Q18" i="11"/>
  <c r="R18" i="11" s="1"/>
  <c r="O18" i="11"/>
  <c r="B18" i="11"/>
  <c r="Q17" i="11"/>
  <c r="O17" i="11"/>
  <c r="B17" i="11"/>
  <c r="Q16" i="11"/>
  <c r="O16" i="11"/>
  <c r="E16" i="11"/>
  <c r="G16" i="11" s="1"/>
  <c r="D16" i="11"/>
  <c r="F16" i="11" s="1"/>
  <c r="B16" i="11"/>
  <c r="Q15" i="11"/>
  <c r="O15" i="11"/>
  <c r="E15" i="11"/>
  <c r="D15" i="11"/>
  <c r="B15" i="11"/>
  <c r="Q14" i="11"/>
  <c r="R14" i="11" s="1"/>
  <c r="O14" i="11"/>
  <c r="E14" i="11"/>
  <c r="K22" i="11" s="1"/>
  <c r="D14" i="11"/>
  <c r="J22" i="11" s="1"/>
  <c r="B14" i="11"/>
  <c r="O13" i="11"/>
  <c r="B13" i="11"/>
  <c r="Q12" i="11"/>
  <c r="O12" i="11"/>
  <c r="B12" i="11"/>
  <c r="Q11" i="11"/>
  <c r="O11" i="11"/>
  <c r="E11" i="11"/>
  <c r="G11" i="11" s="1"/>
  <c r="D11" i="11"/>
  <c r="F11" i="11" s="1"/>
  <c r="B11" i="11"/>
  <c r="Q10" i="11"/>
  <c r="O10" i="11"/>
  <c r="B10" i="11"/>
  <c r="Q9" i="11"/>
  <c r="O9" i="11"/>
  <c r="B9" i="11"/>
  <c r="O8" i="11"/>
  <c r="E8" i="11"/>
  <c r="G8" i="11" s="1"/>
  <c r="D8" i="11"/>
  <c r="B8" i="11"/>
  <c r="O7" i="11"/>
  <c r="D7" i="11"/>
  <c r="F7" i="11" s="1"/>
  <c r="B7" i="11"/>
  <c r="Q6" i="11"/>
  <c r="E6" i="11"/>
  <c r="G6" i="11" s="1"/>
  <c r="D6" i="11"/>
  <c r="F6" i="11" s="1"/>
  <c r="B6" i="11"/>
  <c r="R5" i="11"/>
  <c r="Q5" i="11"/>
  <c r="B5" i="11"/>
  <c r="Q4" i="11"/>
  <c r="E4" i="11"/>
  <c r="D4" i="11"/>
  <c r="F4" i="11" s="1"/>
  <c r="B4" i="11"/>
  <c r="Q3" i="11"/>
  <c r="E3" i="11"/>
  <c r="G3" i="11" s="1"/>
  <c r="D3" i="11"/>
  <c r="B3" i="11"/>
  <c r="G105" i="18" l="1"/>
  <c r="Q105" i="18"/>
  <c r="I71" i="18"/>
  <c r="J71" i="18" s="1"/>
  <c r="I67" i="18"/>
  <c r="J67" i="18" s="1"/>
  <c r="B105" i="18"/>
  <c r="K105" i="18"/>
  <c r="J21" i="15"/>
  <c r="R11" i="15"/>
  <c r="R10" i="15"/>
  <c r="R18" i="15"/>
  <c r="F3" i="15"/>
  <c r="G3" i="15"/>
  <c r="F6" i="15"/>
  <c r="G14" i="15"/>
  <c r="G15" i="15"/>
  <c r="G6" i="15"/>
  <c r="F16" i="15"/>
  <c r="G8" i="15"/>
  <c r="K21" i="15"/>
  <c r="T20" i="15"/>
  <c r="F4" i="15"/>
  <c r="G11" i="15"/>
  <c r="G16" i="15"/>
  <c r="G4" i="15"/>
  <c r="F14" i="15"/>
  <c r="R6" i="15"/>
  <c r="R5" i="14"/>
  <c r="R15" i="14"/>
  <c r="F8" i="14"/>
  <c r="F19" i="14"/>
  <c r="F15" i="14"/>
  <c r="G19" i="14"/>
  <c r="K21" i="14"/>
  <c r="T20" i="14"/>
  <c r="R16" i="14"/>
  <c r="G3" i="14"/>
  <c r="G6" i="14"/>
  <c r="F7" i="14"/>
  <c r="F11" i="14"/>
  <c r="R14" i="14"/>
  <c r="F16" i="14"/>
  <c r="R18" i="14"/>
  <c r="F4" i="14"/>
  <c r="G11" i="14"/>
  <c r="G16" i="14"/>
  <c r="J22" i="13"/>
  <c r="R14" i="13"/>
  <c r="G15" i="13"/>
  <c r="F16" i="13"/>
  <c r="F19" i="13"/>
  <c r="G6" i="13"/>
  <c r="F4" i="13"/>
  <c r="F11" i="13"/>
  <c r="J21" i="13"/>
  <c r="K21" i="13"/>
  <c r="G4" i="13"/>
  <c r="R10" i="13"/>
  <c r="R12" i="13"/>
  <c r="G14" i="13"/>
  <c r="R15" i="13"/>
  <c r="R17" i="13"/>
  <c r="F14" i="13"/>
  <c r="R4" i="13"/>
  <c r="R9" i="13"/>
  <c r="R11" i="13"/>
  <c r="R16" i="13"/>
  <c r="R11" i="12"/>
  <c r="R16" i="12"/>
  <c r="R18" i="12"/>
  <c r="R14" i="12"/>
  <c r="F7" i="12"/>
  <c r="G14" i="12"/>
  <c r="F16" i="12"/>
  <c r="K21" i="12"/>
  <c r="J21" i="12"/>
  <c r="T20" i="12"/>
  <c r="F4" i="12"/>
  <c r="G11" i="12"/>
  <c r="G16" i="12"/>
  <c r="G4" i="12"/>
  <c r="R10" i="12"/>
  <c r="R12" i="12"/>
  <c r="R15" i="12"/>
  <c r="R17" i="12"/>
  <c r="R3" i="12"/>
  <c r="R6" i="12"/>
  <c r="J22" i="12"/>
  <c r="G4" i="11"/>
  <c r="K21" i="11"/>
  <c r="F14" i="11"/>
  <c r="G14" i="11"/>
  <c r="J21" i="11"/>
  <c r="F3" i="11"/>
  <c r="T20" i="11"/>
  <c r="R10" i="11"/>
  <c r="R12" i="11"/>
  <c r="R17" i="11"/>
  <c r="R15" i="11"/>
  <c r="R3" i="11"/>
  <c r="R6" i="11"/>
  <c r="F15" i="11"/>
  <c r="R4" i="11"/>
  <c r="F8" i="11"/>
  <c r="R9" i="11"/>
  <c r="R11" i="11"/>
  <c r="G15" i="11"/>
  <c r="R16" i="11"/>
  <c r="G19" i="11"/>
  <c r="F104" i="10"/>
  <c r="T3" i="10"/>
  <c r="T4" i="10"/>
  <c r="T5" i="10"/>
  <c r="T6" i="10"/>
  <c r="T9" i="10"/>
  <c r="T10" i="10"/>
  <c r="T11" i="10"/>
  <c r="T12" i="10"/>
  <c r="T14" i="10"/>
  <c r="T15" i="10"/>
  <c r="T16" i="10"/>
  <c r="T17" i="10"/>
  <c r="T18" i="10"/>
  <c r="K3" i="10"/>
  <c r="K4" i="10"/>
  <c r="K6" i="10"/>
  <c r="K8" i="10"/>
  <c r="K11" i="10"/>
  <c r="K14" i="10"/>
  <c r="K15" i="10"/>
  <c r="K16" i="10"/>
  <c r="K19" i="10"/>
  <c r="J3" i="10"/>
  <c r="J4" i="10"/>
  <c r="J6" i="10"/>
  <c r="J7" i="10"/>
  <c r="J8" i="10"/>
  <c r="J11" i="10"/>
  <c r="J14" i="10"/>
  <c r="J15" i="10"/>
  <c r="J16" i="10"/>
  <c r="J19" i="10"/>
  <c r="E104" i="10"/>
  <c r="D104" i="10"/>
  <c r="C104" i="10"/>
  <c r="B104" i="10"/>
  <c r="A104" i="10"/>
  <c r="B100" i="10"/>
  <c r="A100" i="10"/>
  <c r="E96" i="10"/>
  <c r="D96" i="10"/>
  <c r="C96" i="10"/>
  <c r="B96" i="10"/>
  <c r="A96" i="10"/>
  <c r="B91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29" i="10"/>
  <c r="B28" i="10"/>
  <c r="B27" i="10"/>
  <c r="B26" i="10"/>
  <c r="B25" i="10"/>
  <c r="B24" i="10"/>
  <c r="O23" i="10"/>
  <c r="B23" i="10"/>
  <c r="O22" i="10"/>
  <c r="B22" i="10"/>
  <c r="O21" i="10"/>
  <c r="B21" i="10"/>
  <c r="O20" i="10"/>
  <c r="B20" i="10"/>
  <c r="O19" i="10"/>
  <c r="E19" i="10"/>
  <c r="D19" i="10"/>
  <c r="B19" i="10"/>
  <c r="Q18" i="10"/>
  <c r="R18" i="10" s="1"/>
  <c r="O18" i="10"/>
  <c r="B18" i="10"/>
  <c r="Q17" i="10"/>
  <c r="O17" i="10"/>
  <c r="B17" i="10"/>
  <c r="Q16" i="10"/>
  <c r="R16" i="10" s="1"/>
  <c r="O16" i="10"/>
  <c r="E16" i="10"/>
  <c r="D16" i="10"/>
  <c r="F16" i="10" s="1"/>
  <c r="B16" i="10"/>
  <c r="Q15" i="10"/>
  <c r="O15" i="10"/>
  <c r="E15" i="10"/>
  <c r="D15" i="10"/>
  <c r="B15" i="10"/>
  <c r="Q14" i="10"/>
  <c r="R14" i="10" s="1"/>
  <c r="O14" i="10"/>
  <c r="E14" i="10"/>
  <c r="G14" i="10" s="1"/>
  <c r="D14" i="10"/>
  <c r="B14" i="10"/>
  <c r="O13" i="10"/>
  <c r="B13" i="10"/>
  <c r="Q12" i="10"/>
  <c r="O12" i="10"/>
  <c r="B12" i="10"/>
  <c r="Q11" i="10"/>
  <c r="O11" i="10"/>
  <c r="G11" i="10"/>
  <c r="E11" i="10"/>
  <c r="D11" i="10"/>
  <c r="F11" i="10" s="1"/>
  <c r="B11" i="10"/>
  <c r="Q10" i="10"/>
  <c r="O10" i="10"/>
  <c r="B10" i="10"/>
  <c r="Q9" i="10"/>
  <c r="O9" i="10"/>
  <c r="B9" i="10"/>
  <c r="O8" i="10"/>
  <c r="E8" i="10"/>
  <c r="D8" i="10"/>
  <c r="B8" i="10"/>
  <c r="O7" i="10"/>
  <c r="D7" i="10"/>
  <c r="B7" i="10"/>
  <c r="R6" i="10"/>
  <c r="Q6" i="10"/>
  <c r="F6" i="10"/>
  <c r="E6" i="10"/>
  <c r="D6" i="10"/>
  <c r="B6" i="10"/>
  <c r="Q5" i="10"/>
  <c r="B5" i="10"/>
  <c r="Q4" i="10"/>
  <c r="R4" i="10" s="1"/>
  <c r="E4" i="10"/>
  <c r="D4" i="10"/>
  <c r="B4" i="10"/>
  <c r="R3" i="10"/>
  <c r="Q3" i="10"/>
  <c r="F3" i="10"/>
  <c r="E3" i="10"/>
  <c r="D3" i="10"/>
  <c r="B3" i="10"/>
  <c r="B91" i="9"/>
  <c r="F104" i="9"/>
  <c r="T3" i="9"/>
  <c r="T4" i="9"/>
  <c r="T5" i="9"/>
  <c r="T6" i="9"/>
  <c r="T9" i="9"/>
  <c r="T10" i="9"/>
  <c r="T11" i="9"/>
  <c r="T12" i="9"/>
  <c r="T14" i="9"/>
  <c r="T15" i="9"/>
  <c r="T16" i="9"/>
  <c r="T17" i="9"/>
  <c r="T18" i="9"/>
  <c r="K3" i="9"/>
  <c r="K4" i="9"/>
  <c r="K6" i="9"/>
  <c r="K8" i="9"/>
  <c r="K11" i="9"/>
  <c r="K14" i="9"/>
  <c r="K15" i="9"/>
  <c r="K16" i="9"/>
  <c r="K19" i="9"/>
  <c r="J3" i="9"/>
  <c r="J4" i="9"/>
  <c r="J6" i="9"/>
  <c r="J7" i="9"/>
  <c r="J8" i="9"/>
  <c r="J11" i="9"/>
  <c r="J14" i="9"/>
  <c r="J15" i="9"/>
  <c r="J16" i="9"/>
  <c r="J19" i="9"/>
  <c r="E104" i="9"/>
  <c r="D104" i="9"/>
  <c r="C104" i="9"/>
  <c r="B104" i="9"/>
  <c r="A104" i="9"/>
  <c r="B100" i="9"/>
  <c r="A100" i="9"/>
  <c r="E96" i="9"/>
  <c r="D96" i="9"/>
  <c r="C96" i="9"/>
  <c r="B96" i="9"/>
  <c r="A96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29" i="9"/>
  <c r="B28" i="9"/>
  <c r="B27" i="9"/>
  <c r="B26" i="9"/>
  <c r="B25" i="9"/>
  <c r="B24" i="9"/>
  <c r="O23" i="9"/>
  <c r="B23" i="9"/>
  <c r="O22" i="9"/>
  <c r="B22" i="9"/>
  <c r="O21" i="9"/>
  <c r="B21" i="9"/>
  <c r="O20" i="9"/>
  <c r="B20" i="9"/>
  <c r="O19" i="9"/>
  <c r="E19" i="9"/>
  <c r="G19" i="9" s="1"/>
  <c r="D19" i="9"/>
  <c r="B19" i="9"/>
  <c r="Q18" i="9"/>
  <c r="O18" i="9"/>
  <c r="B18" i="9"/>
  <c r="Q17" i="9"/>
  <c r="O17" i="9"/>
  <c r="B17" i="9"/>
  <c r="Q16" i="9"/>
  <c r="O16" i="9"/>
  <c r="F16" i="9"/>
  <c r="E16" i="9"/>
  <c r="G16" i="9" s="1"/>
  <c r="D16" i="9"/>
  <c r="B16" i="9"/>
  <c r="Q15" i="9"/>
  <c r="O15" i="9"/>
  <c r="E15" i="9"/>
  <c r="G15" i="9" s="1"/>
  <c r="D15" i="9"/>
  <c r="B15" i="9"/>
  <c r="Q14" i="9"/>
  <c r="O14" i="9"/>
  <c r="F14" i="9"/>
  <c r="E14" i="9"/>
  <c r="K22" i="9" s="1"/>
  <c r="D14" i="9"/>
  <c r="J22" i="9" s="1"/>
  <c r="B14" i="9"/>
  <c r="O13" i="9"/>
  <c r="B13" i="9"/>
  <c r="Q12" i="9"/>
  <c r="R12" i="9" s="1"/>
  <c r="O12" i="9"/>
  <c r="B12" i="9"/>
  <c r="Q11" i="9"/>
  <c r="O11" i="9"/>
  <c r="E11" i="9"/>
  <c r="G11" i="9" s="1"/>
  <c r="D11" i="9"/>
  <c r="B11" i="9"/>
  <c r="Q10" i="9"/>
  <c r="R10" i="9" s="1"/>
  <c r="O10" i="9"/>
  <c r="B10" i="9"/>
  <c r="Q9" i="9"/>
  <c r="O9" i="9"/>
  <c r="B9" i="9"/>
  <c r="O8" i="9"/>
  <c r="E8" i="9"/>
  <c r="G8" i="9" s="1"/>
  <c r="D8" i="9"/>
  <c r="F8" i="9" s="1"/>
  <c r="B8" i="9"/>
  <c r="O7" i="9"/>
  <c r="F7" i="9"/>
  <c r="D7" i="9"/>
  <c r="B7" i="9"/>
  <c r="Q6" i="9"/>
  <c r="E6" i="9"/>
  <c r="G6" i="9" s="1"/>
  <c r="D6" i="9"/>
  <c r="F6" i="9" s="1"/>
  <c r="B6" i="9"/>
  <c r="R5" i="9"/>
  <c r="Q5" i="9"/>
  <c r="B5" i="9"/>
  <c r="Q4" i="9"/>
  <c r="E4" i="9"/>
  <c r="D4" i="9"/>
  <c r="F4" i="9" s="1"/>
  <c r="B4" i="9"/>
  <c r="Q3" i="9"/>
  <c r="E3" i="9"/>
  <c r="G3" i="9" s="1"/>
  <c r="D3" i="9"/>
  <c r="F3" i="9" s="1"/>
  <c r="B3" i="9"/>
  <c r="J21" i="14" l="1"/>
  <c r="T20" i="13"/>
  <c r="J22" i="10"/>
  <c r="R10" i="10"/>
  <c r="R5" i="10"/>
  <c r="R15" i="10"/>
  <c r="R17" i="10"/>
  <c r="G16" i="10"/>
  <c r="J21" i="10"/>
  <c r="G4" i="10"/>
  <c r="K21" i="10"/>
  <c r="F7" i="10"/>
  <c r="F14" i="10"/>
  <c r="T20" i="10"/>
  <c r="R12" i="10"/>
  <c r="F8" i="10"/>
  <c r="R9" i="10"/>
  <c r="R11" i="10"/>
  <c r="G3" i="10"/>
  <c r="G6" i="10"/>
  <c r="G8" i="10"/>
  <c r="K22" i="10"/>
  <c r="F15" i="10"/>
  <c r="F19" i="10"/>
  <c r="F4" i="10"/>
  <c r="G15" i="10"/>
  <c r="G19" i="10"/>
  <c r="R18" i="9"/>
  <c r="R15" i="9"/>
  <c r="R14" i="9"/>
  <c r="R17" i="9"/>
  <c r="G14" i="9"/>
  <c r="F11" i="9"/>
  <c r="G4" i="9"/>
  <c r="K21" i="9"/>
  <c r="R6" i="9"/>
  <c r="F15" i="9"/>
  <c r="F19" i="9"/>
  <c r="R3" i="9"/>
  <c r="R4" i="9"/>
  <c r="R9" i="9"/>
  <c r="R11" i="9"/>
  <c r="R16" i="9"/>
  <c r="T3" i="8"/>
  <c r="T4" i="8"/>
  <c r="T5" i="8"/>
  <c r="T6" i="8"/>
  <c r="T9" i="8"/>
  <c r="T10" i="8"/>
  <c r="T11" i="8"/>
  <c r="T12" i="8"/>
  <c r="T14" i="8"/>
  <c r="T15" i="8"/>
  <c r="T16" i="8"/>
  <c r="T17" i="8"/>
  <c r="T18" i="8"/>
  <c r="K3" i="8"/>
  <c r="K4" i="8"/>
  <c r="K6" i="8"/>
  <c r="K8" i="8"/>
  <c r="K11" i="8"/>
  <c r="K14" i="8"/>
  <c r="K15" i="8"/>
  <c r="K16" i="8"/>
  <c r="K19" i="8"/>
  <c r="J3" i="8"/>
  <c r="J4" i="8"/>
  <c r="J6" i="8"/>
  <c r="J7" i="8"/>
  <c r="J8" i="8"/>
  <c r="J11" i="8"/>
  <c r="J14" i="8"/>
  <c r="J15" i="8"/>
  <c r="J16" i="8"/>
  <c r="J19" i="8"/>
  <c r="F104" i="8"/>
  <c r="E104" i="8"/>
  <c r="D104" i="8"/>
  <c r="C104" i="8"/>
  <c r="B104" i="8"/>
  <c r="A104" i="8"/>
  <c r="B100" i="8"/>
  <c r="A100" i="8"/>
  <c r="E96" i="8"/>
  <c r="D96" i="8"/>
  <c r="C96" i="8"/>
  <c r="B96" i="8"/>
  <c r="A96" i="8"/>
  <c r="B91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29" i="8"/>
  <c r="B28" i="8"/>
  <c r="B27" i="8"/>
  <c r="B26" i="8"/>
  <c r="B25" i="8"/>
  <c r="B24" i="8"/>
  <c r="O23" i="8"/>
  <c r="B23" i="8"/>
  <c r="O22" i="8"/>
  <c r="B22" i="8"/>
  <c r="O21" i="8"/>
  <c r="B21" i="8"/>
  <c r="O20" i="8"/>
  <c r="B20" i="8"/>
  <c r="O19" i="8"/>
  <c r="E19" i="8"/>
  <c r="D19" i="8"/>
  <c r="B19" i="8"/>
  <c r="Q18" i="8"/>
  <c r="O18" i="8"/>
  <c r="B18" i="8"/>
  <c r="Q17" i="8"/>
  <c r="O17" i="8"/>
  <c r="B17" i="8"/>
  <c r="Q16" i="8"/>
  <c r="R16" i="8" s="1"/>
  <c r="O16" i="8"/>
  <c r="E16" i="8"/>
  <c r="G16" i="8" s="1"/>
  <c r="D16" i="8"/>
  <c r="F16" i="8" s="1"/>
  <c r="B16" i="8"/>
  <c r="Q15" i="8"/>
  <c r="O15" i="8"/>
  <c r="E15" i="8"/>
  <c r="D15" i="8"/>
  <c r="B15" i="8"/>
  <c r="Q14" i="8"/>
  <c r="O14" i="8"/>
  <c r="G14" i="8"/>
  <c r="F14" i="8"/>
  <c r="E14" i="8"/>
  <c r="K22" i="8" s="1"/>
  <c r="D14" i="8"/>
  <c r="J22" i="8" s="1"/>
  <c r="B14" i="8"/>
  <c r="O13" i="8"/>
  <c r="B13" i="8"/>
  <c r="Q12" i="8"/>
  <c r="O12" i="8"/>
  <c r="B12" i="8"/>
  <c r="R11" i="8"/>
  <c r="Q11" i="8"/>
  <c r="O11" i="8"/>
  <c r="E11" i="8"/>
  <c r="G11" i="8" s="1"/>
  <c r="D11" i="8"/>
  <c r="F11" i="8" s="1"/>
  <c r="B11" i="8"/>
  <c r="Q10" i="8"/>
  <c r="O10" i="8"/>
  <c r="B10" i="8"/>
  <c r="R9" i="8"/>
  <c r="Q9" i="8"/>
  <c r="O9" i="8"/>
  <c r="B9" i="8"/>
  <c r="O8" i="8"/>
  <c r="G8" i="8"/>
  <c r="E8" i="8"/>
  <c r="D8" i="8"/>
  <c r="B8" i="8"/>
  <c r="O7" i="8"/>
  <c r="D7" i="8"/>
  <c r="B7" i="8"/>
  <c r="R6" i="8"/>
  <c r="Q6" i="8"/>
  <c r="E6" i="8"/>
  <c r="G6" i="8" s="1"/>
  <c r="D6" i="8"/>
  <c r="B6" i="8"/>
  <c r="Q5" i="8"/>
  <c r="R5" i="8" s="1"/>
  <c r="B5" i="8"/>
  <c r="R4" i="8"/>
  <c r="Q4" i="8"/>
  <c r="E4" i="8"/>
  <c r="D4" i="8"/>
  <c r="F4" i="8" s="1"/>
  <c r="B4" i="8"/>
  <c r="Q3" i="8"/>
  <c r="F3" i="8"/>
  <c r="E3" i="8"/>
  <c r="G3" i="8" s="1"/>
  <c r="D3" i="8"/>
  <c r="B3" i="8"/>
  <c r="T3" i="7"/>
  <c r="T4" i="7"/>
  <c r="T5" i="7"/>
  <c r="T6" i="7"/>
  <c r="T9" i="7"/>
  <c r="T10" i="7"/>
  <c r="T11" i="7"/>
  <c r="T12" i="7"/>
  <c r="T14" i="7"/>
  <c r="T15" i="7"/>
  <c r="T16" i="7"/>
  <c r="T17" i="7"/>
  <c r="T18" i="7"/>
  <c r="K3" i="7"/>
  <c r="K4" i="7"/>
  <c r="K6" i="7"/>
  <c r="K8" i="7"/>
  <c r="K11" i="7"/>
  <c r="K14" i="7"/>
  <c r="K15" i="7"/>
  <c r="K16" i="7"/>
  <c r="K19" i="7"/>
  <c r="J3" i="7"/>
  <c r="J4" i="7"/>
  <c r="J6" i="7"/>
  <c r="J7" i="7"/>
  <c r="J8" i="7"/>
  <c r="J11" i="7"/>
  <c r="J14" i="7"/>
  <c r="J15" i="7"/>
  <c r="J16" i="7"/>
  <c r="J19" i="7"/>
  <c r="F104" i="7"/>
  <c r="E104" i="7"/>
  <c r="D104" i="7"/>
  <c r="C104" i="7"/>
  <c r="B104" i="7"/>
  <c r="A104" i="7"/>
  <c r="B100" i="7"/>
  <c r="A100" i="7"/>
  <c r="E96" i="7"/>
  <c r="D96" i="7"/>
  <c r="C96" i="7"/>
  <c r="B96" i="7"/>
  <c r="A96" i="7"/>
  <c r="B91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29" i="7"/>
  <c r="B28" i="7"/>
  <c r="B27" i="7"/>
  <c r="B26" i="7"/>
  <c r="B25" i="7"/>
  <c r="B24" i="7"/>
  <c r="O23" i="7"/>
  <c r="B23" i="7"/>
  <c r="O22" i="7"/>
  <c r="B22" i="7"/>
  <c r="O21" i="7"/>
  <c r="B21" i="7"/>
  <c r="O20" i="7"/>
  <c r="B20" i="7"/>
  <c r="O19" i="7"/>
  <c r="E19" i="7"/>
  <c r="G19" i="7" s="1"/>
  <c r="D19" i="7"/>
  <c r="F19" i="7" s="1"/>
  <c r="B19" i="7"/>
  <c r="Q18" i="7"/>
  <c r="R18" i="7" s="1"/>
  <c r="O18" i="7"/>
  <c r="B18" i="7"/>
  <c r="R17" i="7"/>
  <c r="Q17" i="7"/>
  <c r="O17" i="7"/>
  <c r="B17" i="7"/>
  <c r="Q16" i="7"/>
  <c r="R16" i="7" s="1"/>
  <c r="O16" i="7"/>
  <c r="E16" i="7"/>
  <c r="D16" i="7"/>
  <c r="B16" i="7"/>
  <c r="Q15" i="7"/>
  <c r="O15" i="7"/>
  <c r="E15" i="7"/>
  <c r="G15" i="7" s="1"/>
  <c r="D15" i="7"/>
  <c r="F15" i="7" s="1"/>
  <c r="B15" i="7"/>
  <c r="Q14" i="7"/>
  <c r="O14" i="7"/>
  <c r="K22" i="7"/>
  <c r="G14" i="7"/>
  <c r="E14" i="7"/>
  <c r="D14" i="7"/>
  <c r="J22" i="7" s="1"/>
  <c r="B14" i="7"/>
  <c r="O13" i="7"/>
  <c r="B13" i="7"/>
  <c r="Q12" i="7"/>
  <c r="O12" i="7"/>
  <c r="B12" i="7"/>
  <c r="Q11" i="7"/>
  <c r="R11" i="7" s="1"/>
  <c r="O11" i="7"/>
  <c r="E11" i="7"/>
  <c r="D11" i="7"/>
  <c r="B11" i="7"/>
  <c r="Q10" i="7"/>
  <c r="O10" i="7"/>
  <c r="B10" i="7"/>
  <c r="Q9" i="7"/>
  <c r="R9" i="7" s="1"/>
  <c r="O9" i="7"/>
  <c r="B9" i="7"/>
  <c r="O8" i="7"/>
  <c r="G8" i="7"/>
  <c r="E8" i="7"/>
  <c r="D8" i="7"/>
  <c r="F8" i="7" s="1"/>
  <c r="B8" i="7"/>
  <c r="O7" i="7"/>
  <c r="D7" i="7"/>
  <c r="F7" i="7" s="1"/>
  <c r="B7" i="7"/>
  <c r="Q6" i="7"/>
  <c r="E6" i="7"/>
  <c r="D6" i="7"/>
  <c r="B6" i="7"/>
  <c r="Q5" i="7"/>
  <c r="R5" i="7" s="1"/>
  <c r="B5" i="7"/>
  <c r="Q4" i="7"/>
  <c r="R4" i="7" s="1"/>
  <c r="E4" i="7"/>
  <c r="D4" i="7"/>
  <c r="B4" i="7"/>
  <c r="Q3" i="7"/>
  <c r="F3" i="7"/>
  <c r="E3" i="7"/>
  <c r="D3" i="7"/>
  <c r="B3" i="7"/>
  <c r="F104" i="6"/>
  <c r="T3" i="6"/>
  <c r="T4" i="6"/>
  <c r="T5" i="6"/>
  <c r="T6" i="6"/>
  <c r="T9" i="6"/>
  <c r="T10" i="6"/>
  <c r="T11" i="6"/>
  <c r="T12" i="6"/>
  <c r="T14" i="6"/>
  <c r="T15" i="6"/>
  <c r="T16" i="6"/>
  <c r="T17" i="6"/>
  <c r="T18" i="6"/>
  <c r="K3" i="6"/>
  <c r="K4" i="6"/>
  <c r="K6" i="6"/>
  <c r="K8" i="6"/>
  <c r="K11" i="6"/>
  <c r="K14" i="6"/>
  <c r="K15" i="6"/>
  <c r="K16" i="6"/>
  <c r="K19" i="6"/>
  <c r="J3" i="6"/>
  <c r="J4" i="6"/>
  <c r="J6" i="6"/>
  <c r="J7" i="6"/>
  <c r="J8" i="6"/>
  <c r="J11" i="6"/>
  <c r="J14" i="6"/>
  <c r="J15" i="6"/>
  <c r="J16" i="6"/>
  <c r="J19" i="6"/>
  <c r="E104" i="6"/>
  <c r="D104" i="6"/>
  <c r="C104" i="6"/>
  <c r="B104" i="6"/>
  <c r="A104" i="6"/>
  <c r="B100" i="6"/>
  <c r="A100" i="6"/>
  <c r="E96" i="6"/>
  <c r="D96" i="6"/>
  <c r="C96" i="6"/>
  <c r="B96" i="6"/>
  <c r="A96" i="6"/>
  <c r="B91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29" i="6"/>
  <c r="B28" i="6"/>
  <c r="B27" i="6"/>
  <c r="B26" i="6"/>
  <c r="B25" i="6"/>
  <c r="B24" i="6"/>
  <c r="O23" i="6"/>
  <c r="B23" i="6"/>
  <c r="O22" i="6"/>
  <c r="B22" i="6"/>
  <c r="O21" i="6"/>
  <c r="B21" i="6"/>
  <c r="O20" i="6"/>
  <c r="B20" i="6"/>
  <c r="O19" i="6"/>
  <c r="E19" i="6"/>
  <c r="D19" i="6"/>
  <c r="B19" i="6"/>
  <c r="Q18" i="6"/>
  <c r="R18" i="6" s="1"/>
  <c r="O18" i="6"/>
  <c r="B18" i="6"/>
  <c r="Q17" i="6"/>
  <c r="O17" i="6"/>
  <c r="B17" i="6"/>
  <c r="R16" i="6"/>
  <c r="Q16" i="6"/>
  <c r="O16" i="6"/>
  <c r="E16" i="6"/>
  <c r="D16" i="6"/>
  <c r="B16" i="6"/>
  <c r="Q15" i="6"/>
  <c r="O15" i="6"/>
  <c r="G15" i="6"/>
  <c r="E15" i="6"/>
  <c r="D15" i="6"/>
  <c r="F15" i="6" s="1"/>
  <c r="B15" i="6"/>
  <c r="Q14" i="6"/>
  <c r="R14" i="6" s="1"/>
  <c r="O14" i="6"/>
  <c r="K22" i="6"/>
  <c r="G14" i="6"/>
  <c r="E14" i="6"/>
  <c r="D14" i="6"/>
  <c r="J22" i="6" s="1"/>
  <c r="B14" i="6"/>
  <c r="O13" i="6"/>
  <c r="B13" i="6"/>
  <c r="Q12" i="6"/>
  <c r="O12" i="6"/>
  <c r="B12" i="6"/>
  <c r="Q11" i="6"/>
  <c r="O11" i="6"/>
  <c r="E11" i="6"/>
  <c r="D11" i="6"/>
  <c r="B11" i="6"/>
  <c r="R10" i="6"/>
  <c r="Q10" i="6"/>
  <c r="O10" i="6"/>
  <c r="B10" i="6"/>
  <c r="R9" i="6"/>
  <c r="Q9" i="6"/>
  <c r="O9" i="6"/>
  <c r="B9" i="6"/>
  <c r="O8" i="6"/>
  <c r="F8" i="6"/>
  <c r="E8" i="6"/>
  <c r="D8" i="6"/>
  <c r="B8" i="6"/>
  <c r="O7" i="6"/>
  <c r="D7" i="6"/>
  <c r="F7" i="6" s="1"/>
  <c r="B7" i="6"/>
  <c r="R6" i="6"/>
  <c r="Q6" i="6"/>
  <c r="F6" i="6"/>
  <c r="E6" i="6"/>
  <c r="D6" i="6"/>
  <c r="B6" i="6"/>
  <c r="Q5" i="6"/>
  <c r="R5" i="6" s="1"/>
  <c r="B5" i="6"/>
  <c r="Q4" i="6"/>
  <c r="E4" i="6"/>
  <c r="D4" i="6"/>
  <c r="B4" i="6"/>
  <c r="R3" i="6"/>
  <c r="Q3" i="6"/>
  <c r="F3" i="6"/>
  <c r="E3" i="6"/>
  <c r="D3" i="6"/>
  <c r="B3" i="6"/>
  <c r="T3" i="5"/>
  <c r="T4" i="5"/>
  <c r="T5" i="5"/>
  <c r="T6" i="5"/>
  <c r="T9" i="5"/>
  <c r="T10" i="5"/>
  <c r="T11" i="5"/>
  <c r="T12" i="5"/>
  <c r="T14" i="5"/>
  <c r="T15" i="5"/>
  <c r="T16" i="5"/>
  <c r="T17" i="5"/>
  <c r="T18" i="5"/>
  <c r="K3" i="5"/>
  <c r="K4" i="5"/>
  <c r="K6" i="5"/>
  <c r="K8" i="5"/>
  <c r="K11" i="5"/>
  <c r="K14" i="5"/>
  <c r="K15" i="5"/>
  <c r="K16" i="5"/>
  <c r="K19" i="5"/>
  <c r="J3" i="5"/>
  <c r="J4" i="5"/>
  <c r="J6" i="5"/>
  <c r="J7" i="5"/>
  <c r="J8" i="5"/>
  <c r="J11" i="5"/>
  <c r="J14" i="5"/>
  <c r="J15" i="5"/>
  <c r="J16" i="5"/>
  <c r="J19" i="5"/>
  <c r="B91" i="4"/>
  <c r="F104" i="5"/>
  <c r="E104" i="5"/>
  <c r="D104" i="5"/>
  <c r="C104" i="5"/>
  <c r="B104" i="5"/>
  <c r="A104" i="5"/>
  <c r="B100" i="5"/>
  <c r="A100" i="5"/>
  <c r="E96" i="5"/>
  <c r="D96" i="5"/>
  <c r="C96" i="5"/>
  <c r="B96" i="5"/>
  <c r="A96" i="5"/>
  <c r="B91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29" i="5"/>
  <c r="B28" i="5"/>
  <c r="B27" i="5"/>
  <c r="B26" i="5"/>
  <c r="B25" i="5"/>
  <c r="B24" i="5"/>
  <c r="O23" i="5"/>
  <c r="B23" i="5"/>
  <c r="O22" i="5"/>
  <c r="B22" i="5"/>
  <c r="O21" i="5"/>
  <c r="B21" i="5"/>
  <c r="O20" i="5"/>
  <c r="B20" i="5"/>
  <c r="O19" i="5"/>
  <c r="E19" i="5"/>
  <c r="D19" i="5"/>
  <c r="B19" i="5"/>
  <c r="Q18" i="5"/>
  <c r="O18" i="5"/>
  <c r="B18" i="5"/>
  <c r="Q17" i="5"/>
  <c r="R17" i="5" s="1"/>
  <c r="O17" i="5"/>
  <c r="B17" i="5"/>
  <c r="R16" i="5"/>
  <c r="Q16" i="5"/>
  <c r="O16" i="5"/>
  <c r="E16" i="5"/>
  <c r="D16" i="5"/>
  <c r="B16" i="5"/>
  <c r="Q15" i="5"/>
  <c r="O15" i="5"/>
  <c r="F15" i="5"/>
  <c r="E15" i="5"/>
  <c r="D15" i="5"/>
  <c r="B15" i="5"/>
  <c r="Q14" i="5"/>
  <c r="O14" i="5"/>
  <c r="K22" i="5"/>
  <c r="J22" i="5"/>
  <c r="G14" i="5"/>
  <c r="F14" i="5"/>
  <c r="E14" i="5"/>
  <c r="D14" i="5"/>
  <c r="B14" i="5"/>
  <c r="O13" i="5"/>
  <c r="B13" i="5"/>
  <c r="R12" i="5"/>
  <c r="Q12" i="5"/>
  <c r="O12" i="5"/>
  <c r="B12" i="5"/>
  <c r="Q11" i="5"/>
  <c r="O11" i="5"/>
  <c r="E11" i="5"/>
  <c r="D11" i="5"/>
  <c r="B11" i="5"/>
  <c r="R10" i="5"/>
  <c r="Q10" i="5"/>
  <c r="O10" i="5"/>
  <c r="B10" i="5"/>
  <c r="R9" i="5"/>
  <c r="Q9" i="5"/>
  <c r="O9" i="5"/>
  <c r="B9" i="5"/>
  <c r="O8" i="5"/>
  <c r="E8" i="5"/>
  <c r="D8" i="5"/>
  <c r="B8" i="5"/>
  <c r="O7" i="5"/>
  <c r="D7" i="5"/>
  <c r="B7" i="5"/>
  <c r="R6" i="5"/>
  <c r="Q6" i="5"/>
  <c r="E6" i="5"/>
  <c r="D6" i="5"/>
  <c r="F6" i="5" s="1"/>
  <c r="B6" i="5"/>
  <c r="R5" i="5"/>
  <c r="Q5" i="5"/>
  <c r="B5" i="5"/>
  <c r="Q4" i="5"/>
  <c r="E4" i="5"/>
  <c r="D4" i="5"/>
  <c r="B4" i="5"/>
  <c r="Q3" i="5"/>
  <c r="E3" i="5"/>
  <c r="D3" i="5"/>
  <c r="B3" i="5"/>
  <c r="F104" i="4"/>
  <c r="T3" i="4"/>
  <c r="T4" i="4"/>
  <c r="T5" i="4"/>
  <c r="T6" i="4"/>
  <c r="T9" i="4"/>
  <c r="T10" i="4"/>
  <c r="T11" i="4"/>
  <c r="T12" i="4"/>
  <c r="T14" i="4"/>
  <c r="T15" i="4"/>
  <c r="T16" i="4"/>
  <c r="T17" i="4"/>
  <c r="T18" i="4"/>
  <c r="T3" i="3"/>
  <c r="T4" i="3"/>
  <c r="T5" i="3"/>
  <c r="T6" i="3"/>
  <c r="T9" i="3"/>
  <c r="T10" i="3"/>
  <c r="T11" i="3"/>
  <c r="T12" i="3"/>
  <c r="T14" i="3"/>
  <c r="T15" i="3"/>
  <c r="T16" i="3"/>
  <c r="T17" i="3"/>
  <c r="T18" i="3"/>
  <c r="K3" i="3"/>
  <c r="K4" i="3"/>
  <c r="K6" i="3"/>
  <c r="K8" i="3"/>
  <c r="K11" i="3"/>
  <c r="K14" i="3"/>
  <c r="K15" i="3"/>
  <c r="K16" i="3"/>
  <c r="K19" i="3"/>
  <c r="J3" i="3"/>
  <c r="J4" i="3"/>
  <c r="J6" i="3"/>
  <c r="J7" i="3"/>
  <c r="J8" i="3"/>
  <c r="J11" i="3"/>
  <c r="J14" i="3"/>
  <c r="J15" i="3"/>
  <c r="J16" i="3"/>
  <c r="J19" i="3"/>
  <c r="K3" i="4"/>
  <c r="K4" i="4"/>
  <c r="K6" i="4"/>
  <c r="K8" i="4"/>
  <c r="K11" i="4"/>
  <c r="K14" i="4"/>
  <c r="K15" i="4"/>
  <c r="K16" i="4"/>
  <c r="K19" i="4"/>
  <c r="J7" i="4"/>
  <c r="J3" i="4"/>
  <c r="J4" i="4"/>
  <c r="J6" i="4"/>
  <c r="J8" i="4"/>
  <c r="J11" i="4"/>
  <c r="J14" i="4"/>
  <c r="J15" i="4"/>
  <c r="J16" i="4"/>
  <c r="J19" i="4"/>
  <c r="E104" i="4"/>
  <c r="D104" i="4"/>
  <c r="C104" i="4"/>
  <c r="B104" i="4"/>
  <c r="A104" i="4"/>
  <c r="B100" i="4"/>
  <c r="A100" i="4"/>
  <c r="E96" i="4"/>
  <c r="D96" i="4"/>
  <c r="C96" i="4"/>
  <c r="B96" i="4"/>
  <c r="A96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29" i="4"/>
  <c r="B28" i="4"/>
  <c r="B27" i="4"/>
  <c r="B26" i="4"/>
  <c r="B25" i="4"/>
  <c r="B24" i="4"/>
  <c r="O23" i="4"/>
  <c r="B23" i="4"/>
  <c r="O22" i="4"/>
  <c r="B22" i="4"/>
  <c r="O21" i="4"/>
  <c r="B21" i="4"/>
  <c r="O20" i="4"/>
  <c r="B20" i="4"/>
  <c r="O19" i="4"/>
  <c r="E19" i="4"/>
  <c r="D19" i="4"/>
  <c r="B19" i="4"/>
  <c r="Q18" i="4"/>
  <c r="R18" i="4" s="1"/>
  <c r="O18" i="4"/>
  <c r="B18" i="4"/>
  <c r="Q17" i="4"/>
  <c r="R17" i="4" s="1"/>
  <c r="O17" i="4"/>
  <c r="B17" i="4"/>
  <c r="Q16" i="4"/>
  <c r="R16" i="4" s="1"/>
  <c r="O16" i="4"/>
  <c r="E16" i="4"/>
  <c r="D16" i="4"/>
  <c r="F16" i="4" s="1"/>
  <c r="B16" i="4"/>
  <c r="Q15" i="4"/>
  <c r="O15" i="4"/>
  <c r="E15" i="4"/>
  <c r="D15" i="4"/>
  <c r="B15" i="4"/>
  <c r="Q14" i="4"/>
  <c r="R14" i="4" s="1"/>
  <c r="O14" i="4"/>
  <c r="F14" i="4"/>
  <c r="E14" i="4"/>
  <c r="G14" i="4" s="1"/>
  <c r="D14" i="4"/>
  <c r="J22" i="4" s="1"/>
  <c r="B14" i="4"/>
  <c r="O13" i="4"/>
  <c r="B13" i="4"/>
  <c r="Q12" i="4"/>
  <c r="R12" i="4" s="1"/>
  <c r="O12" i="4"/>
  <c r="B12" i="4"/>
  <c r="Q11" i="4"/>
  <c r="R11" i="4" s="1"/>
  <c r="O11" i="4"/>
  <c r="G11" i="4"/>
  <c r="E11" i="4"/>
  <c r="D11" i="4"/>
  <c r="F11" i="4" s="1"/>
  <c r="B11" i="4"/>
  <c r="R10" i="4"/>
  <c r="Q10" i="4"/>
  <c r="O10" i="4"/>
  <c r="B10" i="4"/>
  <c r="R9" i="4"/>
  <c r="Q9" i="4"/>
  <c r="O9" i="4"/>
  <c r="B9" i="4"/>
  <c r="O8" i="4"/>
  <c r="E8" i="4"/>
  <c r="G8" i="4" s="1"/>
  <c r="D8" i="4"/>
  <c r="B8" i="4"/>
  <c r="O7" i="4"/>
  <c r="D7" i="4"/>
  <c r="F7" i="4" s="1"/>
  <c r="B7" i="4"/>
  <c r="Q6" i="4"/>
  <c r="F6" i="4"/>
  <c r="E6" i="4"/>
  <c r="G6" i="4" s="1"/>
  <c r="D6" i="4"/>
  <c r="B6" i="4"/>
  <c r="Q5" i="4"/>
  <c r="B5" i="4"/>
  <c r="Q4" i="4"/>
  <c r="R4" i="4" s="1"/>
  <c r="F4" i="4"/>
  <c r="E4" i="4"/>
  <c r="G4" i="4" s="1"/>
  <c r="D4" i="4"/>
  <c r="B4" i="4"/>
  <c r="Q3" i="4"/>
  <c r="E3" i="4"/>
  <c r="G3" i="4" s="1"/>
  <c r="D3" i="4"/>
  <c r="B3" i="4"/>
  <c r="E96" i="3"/>
  <c r="F104" i="3"/>
  <c r="T18" i="2"/>
  <c r="T3" i="2"/>
  <c r="T4" i="2"/>
  <c r="T5" i="2"/>
  <c r="T6" i="2"/>
  <c r="T9" i="2"/>
  <c r="T10" i="2"/>
  <c r="T11" i="2"/>
  <c r="T12" i="2"/>
  <c r="T14" i="2"/>
  <c r="T15" i="2"/>
  <c r="T16" i="2"/>
  <c r="T17" i="2"/>
  <c r="D3" i="3"/>
  <c r="F3" i="3" s="1"/>
  <c r="E3" i="3"/>
  <c r="G3" i="3" s="1"/>
  <c r="Q3" i="3"/>
  <c r="D4" i="3"/>
  <c r="F4" i="3" s="1"/>
  <c r="E4" i="3"/>
  <c r="G4" i="3" s="1"/>
  <c r="Q4" i="3"/>
  <c r="R4" i="3" s="1"/>
  <c r="Q5" i="3"/>
  <c r="R5" i="3" s="1"/>
  <c r="D6" i="3"/>
  <c r="E6" i="3"/>
  <c r="G6" i="3" s="1"/>
  <c r="Q6" i="3"/>
  <c r="R6" i="3" s="1"/>
  <c r="D7" i="3"/>
  <c r="F7" i="3"/>
  <c r="O7" i="3"/>
  <c r="D8" i="3"/>
  <c r="E8" i="3"/>
  <c r="F8" i="3"/>
  <c r="G8" i="3"/>
  <c r="O8" i="3"/>
  <c r="O9" i="3"/>
  <c r="Q9" i="3"/>
  <c r="R9" i="3" s="1"/>
  <c r="O10" i="3"/>
  <c r="Q10" i="3"/>
  <c r="R10" i="3" s="1"/>
  <c r="D11" i="3"/>
  <c r="F11" i="3" s="1"/>
  <c r="E11" i="3"/>
  <c r="G11" i="3" s="1"/>
  <c r="O11" i="3"/>
  <c r="Q11" i="3"/>
  <c r="R11" i="3"/>
  <c r="O12" i="3"/>
  <c r="Q12" i="3"/>
  <c r="R12" i="3" s="1"/>
  <c r="O13" i="3"/>
  <c r="D14" i="3"/>
  <c r="F14" i="3" s="1"/>
  <c r="E14" i="3"/>
  <c r="G14" i="3" s="1"/>
  <c r="O14" i="3"/>
  <c r="Q14" i="3"/>
  <c r="R14" i="3"/>
  <c r="D15" i="3"/>
  <c r="F15" i="3" s="1"/>
  <c r="E15" i="3"/>
  <c r="O15" i="3"/>
  <c r="Q15" i="3"/>
  <c r="R15" i="3" s="1"/>
  <c r="D16" i="3"/>
  <c r="E16" i="3"/>
  <c r="G16" i="3" s="1"/>
  <c r="F16" i="3"/>
  <c r="O16" i="3"/>
  <c r="Q16" i="3"/>
  <c r="R16" i="3"/>
  <c r="O17" i="3"/>
  <c r="Q17" i="3"/>
  <c r="R17" i="3"/>
  <c r="O18" i="3"/>
  <c r="Q18" i="3"/>
  <c r="R18" i="3"/>
  <c r="D19" i="3"/>
  <c r="F19" i="3" s="1"/>
  <c r="E19" i="3"/>
  <c r="G19" i="3"/>
  <c r="O19" i="3"/>
  <c r="O20" i="3"/>
  <c r="O21" i="3"/>
  <c r="J22" i="3"/>
  <c r="O22" i="3"/>
  <c r="O23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C96" i="3"/>
  <c r="D96" i="3"/>
  <c r="C104" i="3"/>
  <c r="D104" i="3"/>
  <c r="E104" i="3"/>
  <c r="B91" i="3"/>
  <c r="B104" i="3"/>
  <c r="A104" i="3"/>
  <c r="B100" i="3"/>
  <c r="A100" i="3"/>
  <c r="B96" i="3"/>
  <c r="A96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T20" i="9" l="1"/>
  <c r="J21" i="9"/>
  <c r="F7" i="8"/>
  <c r="F6" i="8"/>
  <c r="R14" i="8"/>
  <c r="R18" i="8"/>
  <c r="R3" i="8"/>
  <c r="F8" i="8"/>
  <c r="G19" i="8"/>
  <c r="G4" i="8"/>
  <c r="G15" i="8"/>
  <c r="T20" i="8"/>
  <c r="J21" i="8"/>
  <c r="R10" i="8"/>
  <c r="R12" i="8"/>
  <c r="R15" i="8"/>
  <c r="R17" i="8"/>
  <c r="F15" i="8"/>
  <c r="F19" i="8"/>
  <c r="R10" i="7"/>
  <c r="R12" i="7"/>
  <c r="R15" i="7"/>
  <c r="F11" i="7"/>
  <c r="F6" i="7"/>
  <c r="G6" i="7"/>
  <c r="G3" i="7"/>
  <c r="F16" i="7"/>
  <c r="J21" i="7"/>
  <c r="K21" i="7"/>
  <c r="R14" i="7"/>
  <c r="F4" i="7"/>
  <c r="G11" i="7"/>
  <c r="G16" i="7"/>
  <c r="G4" i="7"/>
  <c r="F14" i="7"/>
  <c r="R3" i="7"/>
  <c r="R6" i="7"/>
  <c r="R11" i="6"/>
  <c r="R15" i="6"/>
  <c r="R17" i="6"/>
  <c r="R4" i="6"/>
  <c r="R12" i="6"/>
  <c r="F19" i="6"/>
  <c r="G8" i="6"/>
  <c r="G19" i="6"/>
  <c r="K21" i="6"/>
  <c r="G6" i="6"/>
  <c r="F11" i="6"/>
  <c r="F4" i="6"/>
  <c r="J21" i="6"/>
  <c r="G11" i="6"/>
  <c r="T20" i="6"/>
  <c r="G16" i="6"/>
  <c r="G3" i="6"/>
  <c r="F16" i="6"/>
  <c r="G4" i="6"/>
  <c r="F14" i="6"/>
  <c r="R4" i="5"/>
  <c r="R11" i="5"/>
  <c r="R15" i="5"/>
  <c r="R3" i="5"/>
  <c r="G4" i="5"/>
  <c r="F19" i="5"/>
  <c r="K21" i="5"/>
  <c r="G15" i="5"/>
  <c r="G19" i="5"/>
  <c r="F8" i="5"/>
  <c r="T20" i="5"/>
  <c r="F3" i="5"/>
  <c r="G8" i="5"/>
  <c r="G3" i="5"/>
  <c r="G6" i="5"/>
  <c r="F7" i="5"/>
  <c r="F11" i="5"/>
  <c r="R14" i="5"/>
  <c r="F16" i="5"/>
  <c r="R18" i="5"/>
  <c r="F4" i="5"/>
  <c r="J21" i="5"/>
  <c r="G11" i="5"/>
  <c r="G16" i="5"/>
  <c r="R15" i="4"/>
  <c r="F3" i="4"/>
  <c r="J21" i="4"/>
  <c r="K21" i="4"/>
  <c r="G16" i="4"/>
  <c r="T20" i="4"/>
  <c r="R5" i="4"/>
  <c r="R3" i="4"/>
  <c r="R6" i="4"/>
  <c r="K22" i="4"/>
  <c r="F15" i="4"/>
  <c r="F19" i="4"/>
  <c r="F8" i="4"/>
  <c r="G15" i="4"/>
  <c r="G19" i="4"/>
  <c r="R3" i="3"/>
  <c r="F6" i="3"/>
  <c r="T20" i="3"/>
  <c r="G15" i="3"/>
  <c r="K22" i="3"/>
  <c r="B91" i="2"/>
  <c r="K21" i="8" l="1"/>
  <c r="T20" i="7"/>
  <c r="K21" i="3"/>
  <c r="J21" i="3"/>
  <c r="B91" i="1"/>
  <c r="K3" i="2"/>
  <c r="K4" i="2"/>
  <c r="K6" i="2"/>
  <c r="K8" i="2"/>
  <c r="K11" i="2"/>
  <c r="K14" i="2"/>
  <c r="K15" i="2"/>
  <c r="K16" i="2"/>
  <c r="K19" i="2"/>
  <c r="J3" i="2"/>
  <c r="J4" i="2"/>
  <c r="J6" i="2"/>
  <c r="J7" i="2"/>
  <c r="J8" i="2"/>
  <c r="J11" i="2"/>
  <c r="J14" i="2"/>
  <c r="J15" i="2"/>
  <c r="J16" i="2"/>
  <c r="J19" i="2"/>
  <c r="F104" i="2"/>
  <c r="E104" i="2"/>
  <c r="D104" i="2"/>
  <c r="C104" i="2"/>
  <c r="B104" i="2"/>
  <c r="A104" i="2"/>
  <c r="B100" i="2"/>
  <c r="A100" i="2"/>
  <c r="E96" i="2"/>
  <c r="D96" i="2"/>
  <c r="C96" i="2"/>
  <c r="B96" i="2"/>
  <c r="A96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29" i="2"/>
  <c r="B28" i="2"/>
  <c r="B27" i="2"/>
  <c r="B26" i="2"/>
  <c r="B25" i="2"/>
  <c r="B24" i="2"/>
  <c r="O23" i="2"/>
  <c r="B23" i="2"/>
  <c r="O22" i="2"/>
  <c r="B22" i="2"/>
  <c r="O21" i="2"/>
  <c r="B21" i="2"/>
  <c r="O20" i="2"/>
  <c r="B20" i="2"/>
  <c r="O19" i="2"/>
  <c r="E19" i="2"/>
  <c r="D19" i="2"/>
  <c r="B19" i="2"/>
  <c r="R18" i="2"/>
  <c r="Q18" i="2"/>
  <c r="O18" i="2"/>
  <c r="B18" i="2"/>
  <c r="Q17" i="2"/>
  <c r="R17" i="2" s="1"/>
  <c r="O17" i="2"/>
  <c r="B17" i="2"/>
  <c r="R16" i="2"/>
  <c r="Q16" i="2"/>
  <c r="O16" i="2"/>
  <c r="E16" i="2"/>
  <c r="G16" i="2" s="1"/>
  <c r="D16" i="2"/>
  <c r="F16" i="2" s="1"/>
  <c r="B16" i="2"/>
  <c r="Q15" i="2"/>
  <c r="R15" i="2" s="1"/>
  <c r="O15" i="2"/>
  <c r="E15" i="2"/>
  <c r="G15" i="2" s="1"/>
  <c r="D15" i="2"/>
  <c r="B15" i="2"/>
  <c r="Q14" i="2"/>
  <c r="O14" i="2"/>
  <c r="E14" i="2"/>
  <c r="K22" i="2" s="1"/>
  <c r="D14" i="2"/>
  <c r="J22" i="2" s="1"/>
  <c r="B14" i="2"/>
  <c r="O13" i="2"/>
  <c r="B13" i="2"/>
  <c r="Q12" i="2"/>
  <c r="R12" i="2" s="1"/>
  <c r="O12" i="2"/>
  <c r="B12" i="2"/>
  <c r="Q11" i="2"/>
  <c r="O11" i="2"/>
  <c r="G11" i="2"/>
  <c r="E11" i="2"/>
  <c r="D11" i="2"/>
  <c r="B11" i="2"/>
  <c r="Q10" i="2"/>
  <c r="R10" i="2" s="1"/>
  <c r="O10" i="2"/>
  <c r="B10" i="2"/>
  <c r="Q9" i="2"/>
  <c r="R9" i="2" s="1"/>
  <c r="O9" i="2"/>
  <c r="B9" i="2"/>
  <c r="O8" i="2"/>
  <c r="G8" i="2"/>
  <c r="E8" i="2"/>
  <c r="D8" i="2"/>
  <c r="B8" i="2"/>
  <c r="O7" i="2"/>
  <c r="D7" i="2"/>
  <c r="F7" i="2" s="1"/>
  <c r="B7" i="2"/>
  <c r="Q6" i="2"/>
  <c r="F6" i="2"/>
  <c r="E6" i="2"/>
  <c r="G6" i="2" s="1"/>
  <c r="D6" i="2"/>
  <c r="B6" i="2"/>
  <c r="Q5" i="2"/>
  <c r="R5" i="2" s="1"/>
  <c r="B5" i="2"/>
  <c r="Q4" i="2"/>
  <c r="R4" i="2" s="1"/>
  <c r="E4" i="2"/>
  <c r="D4" i="2"/>
  <c r="B4" i="2"/>
  <c r="Q3" i="2"/>
  <c r="E3" i="2"/>
  <c r="D3" i="2"/>
  <c r="B3" i="2"/>
  <c r="R11" i="2" l="1"/>
  <c r="R14" i="2"/>
  <c r="F8" i="2"/>
  <c r="F11" i="2"/>
  <c r="K21" i="2"/>
  <c r="G3" i="2"/>
  <c r="G4" i="2"/>
  <c r="F3" i="2"/>
  <c r="F4" i="2"/>
  <c r="F14" i="2"/>
  <c r="J21" i="2"/>
  <c r="G19" i="2"/>
  <c r="G14" i="2"/>
  <c r="R3" i="2"/>
  <c r="R6" i="2"/>
  <c r="F15" i="2"/>
  <c r="F19" i="2"/>
  <c r="F104" i="1"/>
  <c r="E104" i="1"/>
  <c r="D104" i="1"/>
  <c r="C104" i="1"/>
  <c r="B104" i="1"/>
  <c r="A104" i="1"/>
  <c r="B100" i="1"/>
  <c r="A100" i="1"/>
  <c r="E96" i="1"/>
  <c r="D96" i="1"/>
  <c r="C96" i="1"/>
  <c r="B96" i="1"/>
  <c r="A96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29" i="1"/>
  <c r="B28" i="1"/>
  <c r="B27" i="1"/>
  <c r="B26" i="1"/>
  <c r="B25" i="1"/>
  <c r="B24" i="1"/>
  <c r="O23" i="1"/>
  <c r="B23" i="1"/>
  <c r="O22" i="1"/>
  <c r="K22" i="1"/>
  <c r="J22" i="1"/>
  <c r="B22" i="1"/>
  <c r="O21" i="1"/>
  <c r="K21" i="1"/>
  <c r="J21" i="1"/>
  <c r="B21" i="1"/>
  <c r="T20" i="1"/>
  <c r="O20" i="1"/>
  <c r="B20" i="1"/>
  <c r="O19" i="1"/>
  <c r="K19" i="1"/>
  <c r="J19" i="1"/>
  <c r="G19" i="1"/>
  <c r="F19" i="1"/>
  <c r="E19" i="1"/>
  <c r="D19" i="1"/>
  <c r="B19" i="1"/>
  <c r="T18" i="1"/>
  <c r="R18" i="1"/>
  <c r="Q18" i="1"/>
  <c r="O18" i="1"/>
  <c r="B18" i="1"/>
  <c r="T17" i="1"/>
  <c r="R17" i="1"/>
  <c r="Q17" i="1"/>
  <c r="O17" i="1"/>
  <c r="B17" i="1"/>
  <c r="T16" i="1"/>
  <c r="R16" i="1"/>
  <c r="Q16" i="1"/>
  <c r="O16" i="1"/>
  <c r="K16" i="1"/>
  <c r="J16" i="1"/>
  <c r="G16" i="1"/>
  <c r="F16" i="1"/>
  <c r="E16" i="1"/>
  <c r="D16" i="1"/>
  <c r="B16" i="1"/>
  <c r="T15" i="1"/>
  <c r="R15" i="1"/>
  <c r="Q15" i="1"/>
  <c r="O15" i="1"/>
  <c r="K15" i="1"/>
  <c r="J15" i="1"/>
  <c r="G15" i="1"/>
  <c r="F15" i="1"/>
  <c r="E15" i="1"/>
  <c r="D15" i="1"/>
  <c r="B15" i="1"/>
  <c r="T14" i="1"/>
  <c r="R14" i="1"/>
  <c r="Q14" i="1"/>
  <c r="O14" i="1"/>
  <c r="K14" i="1"/>
  <c r="J14" i="1"/>
  <c r="G14" i="1"/>
  <c r="F14" i="1"/>
  <c r="E14" i="1"/>
  <c r="D14" i="1"/>
  <c r="B14" i="1"/>
  <c r="O13" i="1"/>
  <c r="B13" i="1"/>
  <c r="T12" i="1"/>
  <c r="R12" i="1"/>
  <c r="Q12" i="1"/>
  <c r="O12" i="1"/>
  <c r="B12" i="1"/>
  <c r="T11" i="1"/>
  <c r="R11" i="1"/>
  <c r="Q11" i="1"/>
  <c r="O11" i="1"/>
  <c r="K11" i="1"/>
  <c r="J11" i="1"/>
  <c r="G11" i="1"/>
  <c r="F11" i="1"/>
  <c r="E11" i="1"/>
  <c r="D11" i="1"/>
  <c r="B11" i="1"/>
  <c r="T10" i="1"/>
  <c r="R10" i="1"/>
  <c r="Q10" i="1"/>
  <c r="O10" i="1"/>
  <c r="B10" i="1"/>
  <c r="T9" i="1"/>
  <c r="R9" i="1"/>
  <c r="Q9" i="1"/>
  <c r="O9" i="1"/>
  <c r="B9" i="1"/>
  <c r="O8" i="1"/>
  <c r="K8" i="1"/>
  <c r="J8" i="1"/>
  <c r="G8" i="1"/>
  <c r="F8" i="1"/>
  <c r="E8" i="1"/>
  <c r="D8" i="1"/>
  <c r="B8" i="1"/>
  <c r="O7" i="1"/>
  <c r="J7" i="1"/>
  <c r="F7" i="1"/>
  <c r="D7" i="1"/>
  <c r="B7" i="1"/>
  <c r="T6" i="1"/>
  <c r="R6" i="1"/>
  <c r="Q6" i="1"/>
  <c r="K6" i="1"/>
  <c r="J6" i="1"/>
  <c r="G6" i="1"/>
  <c r="F6" i="1"/>
  <c r="E6" i="1"/>
  <c r="D6" i="1"/>
  <c r="B6" i="1"/>
  <c r="T5" i="1"/>
  <c r="R5" i="1"/>
  <c r="Q5" i="1"/>
  <c r="B5" i="1"/>
  <c r="T4" i="1"/>
  <c r="R4" i="1"/>
  <c r="Q4" i="1"/>
  <c r="K4" i="1"/>
  <c r="J4" i="1"/>
  <c r="G4" i="1"/>
  <c r="F4" i="1"/>
  <c r="E4" i="1"/>
  <c r="D4" i="1"/>
  <c r="B4" i="1"/>
  <c r="T3" i="1"/>
  <c r="R3" i="1"/>
  <c r="Q3" i="1"/>
  <c r="K3" i="1"/>
  <c r="J3" i="1"/>
  <c r="G3" i="1"/>
  <c r="F3" i="1"/>
  <c r="E3" i="1"/>
  <c r="D3" i="1"/>
  <c r="B3" i="1"/>
  <c r="T20" i="2" l="1"/>
  <c r="I4" i="18"/>
  <c r="K103" i="18" l="1"/>
  <c r="C69" i="18" l="1"/>
  <c r="D69" i="18" s="1"/>
  <c r="O103" i="18"/>
  <c r="I54" i="18"/>
  <c r="U103" i="18"/>
  <c r="B103" i="18"/>
  <c r="G103" i="18"/>
  <c r="C74" i="18"/>
  <c r="D74" i="18" s="1"/>
  <c r="C73" i="18"/>
  <c r="D73" i="18" s="1"/>
  <c r="E103" i="18"/>
  <c r="C72" i="18"/>
  <c r="D72" i="18" s="1"/>
  <c r="D78" i="18" s="1"/>
  <c r="C67" i="18"/>
  <c r="D67" i="18" s="1"/>
  <c r="S103" i="18"/>
  <c r="C75" i="18"/>
  <c r="D75" i="18" s="1"/>
  <c r="C70" i="18"/>
  <c r="D70" i="18" s="1"/>
  <c r="C71" i="18"/>
  <c r="D71" i="18" s="1"/>
  <c r="M103" i="18"/>
  <c r="D66" i="18"/>
  <c r="Q103" i="18"/>
  <c r="C68" i="18"/>
  <c r="D68" i="18" s="1"/>
  <c r="G67" i="18" l="1"/>
  <c r="U104" i="18"/>
  <c r="F72" i="18"/>
  <c r="G72" i="18" s="1"/>
  <c r="G78" i="18" s="1"/>
  <c r="F73" i="18"/>
  <c r="G73" i="18" s="1"/>
  <c r="S104" i="18"/>
  <c r="F75" i="18"/>
  <c r="G75" i="18" s="1"/>
  <c r="F68" i="18"/>
  <c r="G68" i="18" s="1"/>
  <c r="O104" i="18"/>
  <c r="D77" i="18"/>
  <c r="F69" i="18"/>
  <c r="G69" i="18" s="1"/>
  <c r="F70" i="18"/>
  <c r="G70" i="18" s="1"/>
  <c r="F74" i="18"/>
  <c r="G74" i="18" s="1"/>
  <c r="Q104" i="18"/>
  <c r="F71" i="18"/>
  <c r="G71" i="18" s="1"/>
  <c r="G66" i="18"/>
  <c r="G77" i="18" l="1"/>
  <c r="J78" i="18" l="1"/>
  <c r="J77" i="18" l="1"/>
  <c r="O106" i="18" l="1"/>
  <c r="K106" i="18"/>
  <c r="U106" i="18"/>
  <c r="M106" i="18"/>
  <c r="S106" i="18"/>
  <c r="L68" i="18"/>
  <c r="M68" i="18" s="1"/>
  <c r="L73" i="18"/>
  <c r="M73" i="18" s="1"/>
  <c r="L71" i="18"/>
  <c r="M71" i="18" s="1"/>
  <c r="Q106" i="18"/>
  <c r="L67" i="18"/>
  <c r="M67" i="18" s="1"/>
  <c r="L72" i="18"/>
  <c r="M72" i="18" s="1"/>
  <c r="M78" i="18" s="1"/>
  <c r="L66" i="18"/>
  <c r="M66" i="18" s="1"/>
  <c r="O54" i="18"/>
  <c r="L74" i="18"/>
  <c r="M74" i="18" s="1"/>
  <c r="L70" i="18"/>
  <c r="M70" i="18" s="1"/>
  <c r="L75" i="18"/>
  <c r="M75" i="18" s="1"/>
  <c r="G106" i="18"/>
  <c r="M77" i="18" l="1"/>
  <c r="B118" i="18"/>
  <c r="D118" i="18" s="1"/>
  <c r="O74" i="18" l="1"/>
  <c r="P74" i="18" s="1"/>
  <c r="O71" i="18"/>
  <c r="P71" i="18" s="1"/>
  <c r="O75" i="18"/>
  <c r="P75" i="18" s="1"/>
  <c r="U107" i="18"/>
  <c r="G107" i="18"/>
  <c r="O72" i="18"/>
  <c r="P72" i="18" s="1"/>
  <c r="P78" i="18" s="1"/>
  <c r="Q107" i="18"/>
  <c r="B123" i="18"/>
  <c r="D123" i="18" s="1"/>
  <c r="D116" i="18"/>
  <c r="O107" i="18"/>
  <c r="O67" i="18"/>
  <c r="P67" i="18" s="1"/>
  <c r="B127" i="18"/>
  <c r="D127" i="18" s="1"/>
  <c r="O73" i="18"/>
  <c r="P73" i="18" s="1"/>
  <c r="O70" i="18"/>
  <c r="P70" i="18" s="1"/>
  <c r="B126" i="18"/>
  <c r="D126" i="18" s="1"/>
  <c r="S107" i="18"/>
  <c r="B124" i="18"/>
  <c r="D124" i="18" s="1"/>
  <c r="B119" i="18"/>
  <c r="D119" i="18" s="1"/>
  <c r="B121" i="18"/>
  <c r="D121" i="18" s="1"/>
  <c r="B120" i="18"/>
  <c r="D120" i="18" s="1"/>
  <c r="Q54" i="18"/>
  <c r="E107" i="18"/>
  <c r="B122" i="18"/>
  <c r="D122" i="18" s="1"/>
  <c r="B117" i="18"/>
  <c r="D117" i="18" s="1"/>
  <c r="O68" i="18"/>
  <c r="P68" i="18" s="1"/>
  <c r="K107" i="18"/>
  <c r="B128" i="18"/>
  <c r="D128" i="18" s="1"/>
  <c r="B125" i="18"/>
  <c r="D125" i="18" s="1"/>
  <c r="M107" i="18"/>
  <c r="O66" i="18"/>
  <c r="P66" i="18" s="1"/>
  <c r="P77" i="18" l="1"/>
  <c r="D130" i="18"/>
  <c r="S54" i="18"/>
  <c r="Q108" i="18" l="1"/>
  <c r="R74" i="18"/>
  <c r="S74" i="18" s="1"/>
  <c r="E108" i="18"/>
  <c r="R70" i="18"/>
  <c r="S70" i="18" s="1"/>
  <c r="K108" i="18"/>
  <c r="M108" i="18"/>
  <c r="R75" i="18"/>
  <c r="S75" i="18" s="1"/>
  <c r="R71" i="18"/>
  <c r="S71" i="18" s="1"/>
  <c r="G108" i="18"/>
  <c r="R72" i="18"/>
  <c r="S72" i="18" s="1"/>
  <c r="S78" i="18" s="1"/>
  <c r="R67" i="18"/>
  <c r="S67" i="18" s="1"/>
  <c r="O108" i="18"/>
  <c r="R68" i="18"/>
  <c r="S68" i="18" s="1"/>
  <c r="S108" i="18"/>
  <c r="R73" i="18"/>
  <c r="S73" i="18" s="1"/>
  <c r="R66" i="18"/>
  <c r="S66" i="18" s="1"/>
  <c r="U108" i="18"/>
  <c r="S77" i="18" l="1"/>
</calcChain>
</file>

<file path=xl/sharedStrings.xml><?xml version="1.0" encoding="utf-8"?>
<sst xmlns="http://schemas.openxmlformats.org/spreadsheetml/2006/main" count="1119" uniqueCount="135">
  <si>
    <t>Orca lab.</t>
  </si>
  <si>
    <t>Lab</t>
  </si>
  <si>
    <t>sigma</t>
  </si>
  <si>
    <t>Av(sigma)</t>
  </si>
  <si>
    <t>E(shift)</t>
  </si>
  <si>
    <t>C(shift(TMS))</t>
  </si>
  <si>
    <t>C(shift)</t>
  </si>
  <si>
    <t>1H</t>
  </si>
  <si>
    <t>13C</t>
  </si>
  <si>
    <t>orca lab</t>
  </si>
  <si>
    <t>Lab.</t>
  </si>
  <si>
    <t>2-bond</t>
  </si>
  <si>
    <t>J(15-16)</t>
  </si>
  <si>
    <t>J(18-19)</t>
  </si>
  <si>
    <t>J(22-23)</t>
  </si>
  <si>
    <t>J(32-33)</t>
  </si>
  <si>
    <t>J(39-40)</t>
  </si>
  <si>
    <t>3-bond</t>
  </si>
  <si>
    <t>J(28-30)</t>
  </si>
  <si>
    <t>J(30-32)</t>
  </si>
  <si>
    <t>4-bond</t>
  </si>
  <si>
    <t>J(2-5)</t>
  </si>
  <si>
    <t>J(5-8)</t>
  </si>
  <si>
    <t>J(15-18)</t>
  </si>
  <si>
    <t>J(16-18)</t>
  </si>
  <si>
    <t>J(18-22)</t>
  </si>
  <si>
    <t>C1(shift(TMS))</t>
  </si>
  <si>
    <t>C2(shift(TMS))</t>
  </si>
  <si>
    <t>Av(258K)</t>
  </si>
  <si>
    <t>Av(298K)</t>
  </si>
  <si>
    <t>ExpSh(258K)</t>
  </si>
  <si>
    <t>ExpSh(298K)</t>
  </si>
  <si>
    <t>CalSh(258K)</t>
  </si>
  <si>
    <t>CalSh(298K)</t>
  </si>
  <si>
    <t>MAE:</t>
  </si>
  <si>
    <t>MAE(C-H):</t>
  </si>
  <si>
    <t>AE(N-H):</t>
  </si>
  <si>
    <t>residual:</t>
  </si>
  <si>
    <t>J(28-32)</t>
  </si>
  <si>
    <t xml:space="preserve"> CONF# </t>
  </si>
  <si>
    <t xml:space="preserve">     ΔGtot </t>
  </si>
  <si>
    <t xml:space="preserve">       </t>
  </si>
  <si>
    <t xml:space="preserve">[kcal/mol] </t>
  </si>
  <si>
    <t>Lab   (1H)</t>
  </si>
  <si>
    <t>shift exp.   (298 K)</t>
  </si>
  <si>
    <t>shift calc. (298 K)</t>
  </si>
  <si>
    <t xml:space="preserve"> </t>
  </si>
  <si>
    <t>298 K</t>
  </si>
  <si>
    <t>Lab   (13C)</t>
  </si>
  <si>
    <t>shield. averaged (293 K)</t>
  </si>
  <si>
    <t>shift exp.   (293 K)</t>
  </si>
  <si>
    <t>shift calc. (293 K)</t>
  </si>
  <si>
    <t xml:space="preserve">CONF1 </t>
  </si>
  <si>
    <t xml:space="preserve">CONF2 </t>
  </si>
  <si>
    <t xml:space="preserve">CONF3 </t>
  </si>
  <si>
    <t xml:space="preserve">CONF4 </t>
  </si>
  <si>
    <t xml:space="preserve">CONF5 </t>
  </si>
  <si>
    <t xml:space="preserve">CONF6 </t>
  </si>
  <si>
    <t xml:space="preserve">CONF7 </t>
  </si>
  <si>
    <t xml:space="preserve">CONF8 </t>
  </si>
  <si>
    <t xml:space="preserve">CONF9 </t>
  </si>
  <si>
    <t>CONF10</t>
  </si>
  <si>
    <t>CONF11</t>
  </si>
  <si>
    <t>CONF12</t>
  </si>
  <si>
    <t>CONF13</t>
  </si>
  <si>
    <t>CONF14</t>
  </si>
  <si>
    <t>CONF15</t>
  </si>
  <si>
    <t>CONF16</t>
  </si>
  <si>
    <t>CONF17</t>
  </si>
  <si>
    <t>CONF18</t>
  </si>
  <si>
    <t>CONF19</t>
  </si>
  <si>
    <t>CONF20</t>
  </si>
  <si>
    <t>CONF21</t>
  </si>
  <si>
    <t>CONF22</t>
  </si>
  <si>
    <t>exp(233)</t>
  </si>
  <si>
    <r>
      <rPr>
        <i/>
        <sz val="11"/>
        <color theme="1"/>
        <rFont val="Calibri"/>
        <family val="2"/>
        <charset val="238"/>
        <scheme val="minor"/>
      </rPr>
      <t>p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scheme val="minor"/>
      </rPr>
      <t>(233)</t>
    </r>
  </si>
  <si>
    <t>shield. averaged (233 K)</t>
  </si>
  <si>
    <t>exp(253)</t>
  </si>
  <si>
    <r>
      <rPr>
        <i/>
        <sz val="11"/>
        <color theme="1"/>
        <rFont val="Calibri"/>
        <family val="2"/>
        <charset val="238"/>
        <scheme val="minor"/>
      </rPr>
      <t>p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scheme val="minor"/>
      </rPr>
      <t>(253)</t>
    </r>
  </si>
  <si>
    <t>exp(273)</t>
  </si>
  <si>
    <r>
      <rPr>
        <i/>
        <sz val="11"/>
        <color theme="1"/>
        <rFont val="Calibri"/>
        <family val="2"/>
        <charset val="238"/>
        <scheme val="minor"/>
      </rPr>
      <t>p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scheme val="minor"/>
      </rPr>
      <t>(273)</t>
    </r>
  </si>
  <si>
    <t>exp(293)</t>
  </si>
  <si>
    <r>
      <rPr>
        <i/>
        <sz val="11"/>
        <color theme="1"/>
        <rFont val="Calibri"/>
        <family val="2"/>
        <charset val="238"/>
        <scheme val="minor"/>
      </rPr>
      <t>p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scheme val="minor"/>
      </rPr>
      <t>(293)</t>
    </r>
  </si>
  <si>
    <t>exp(313)</t>
  </si>
  <si>
    <r>
      <rPr>
        <i/>
        <sz val="11"/>
        <color theme="1"/>
        <rFont val="Calibri"/>
        <family val="2"/>
        <charset val="238"/>
        <scheme val="minor"/>
      </rPr>
      <t>p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scheme val="minor"/>
      </rPr>
      <t>(313)</t>
    </r>
  </si>
  <si>
    <t>exp(298)</t>
  </si>
  <si>
    <r>
      <rPr>
        <i/>
        <sz val="11"/>
        <color theme="1"/>
        <rFont val="Calibri"/>
        <family val="2"/>
        <charset val="238"/>
        <scheme val="minor"/>
      </rPr>
      <t>p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scheme val="minor"/>
      </rPr>
      <t>(298)</t>
    </r>
  </si>
  <si>
    <t>233 K</t>
  </si>
  <si>
    <t>253 K</t>
  </si>
  <si>
    <t>273 K</t>
  </si>
  <si>
    <t>293 K</t>
  </si>
  <si>
    <t>298K</t>
  </si>
  <si>
    <t>313K</t>
  </si>
  <si>
    <t>shift exp.   (233 K)</t>
  </si>
  <si>
    <t>shift calc. (233 K)</t>
  </si>
  <si>
    <t>shift exp.   (253 K)</t>
  </si>
  <si>
    <t>shield. averaged (253 K)</t>
  </si>
  <si>
    <t>shift calc. (253 K)</t>
  </si>
  <si>
    <t>shift exp.   (273 K)</t>
  </si>
  <si>
    <t>shield. averaged (273 K)</t>
  </si>
  <si>
    <t>shield. averaged (298 K)</t>
  </si>
  <si>
    <t>shift exp.   (313 K)</t>
  </si>
  <si>
    <t>shield. averaged (313 K)</t>
  </si>
  <si>
    <t>shift calc. (313 K)</t>
  </si>
  <si>
    <t>313 K</t>
  </si>
  <si>
    <t>shift calc. (273 K)</t>
  </si>
  <si>
    <t>exp</t>
  </si>
  <si>
    <t>CONF23</t>
  </si>
  <si>
    <t>CONF24</t>
  </si>
  <si>
    <t>CONF25</t>
  </si>
  <si>
    <t>CONF26</t>
  </si>
  <si>
    <t>CONF27</t>
  </si>
  <si>
    <t>CONF28</t>
  </si>
  <si>
    <t>CONF29</t>
  </si>
  <si>
    <t>CONF30</t>
  </si>
  <si>
    <t>CONF31</t>
  </si>
  <si>
    <t>CONF32</t>
  </si>
  <si>
    <t>CONF33</t>
  </si>
  <si>
    <t>CONF34</t>
  </si>
  <si>
    <t>CONF35</t>
  </si>
  <si>
    <t>CONF36</t>
  </si>
  <si>
    <t>CONF37</t>
  </si>
  <si>
    <t>CONF38</t>
  </si>
  <si>
    <t>CONF39</t>
  </si>
  <si>
    <t>CONF40</t>
  </si>
  <si>
    <t>CONF41</t>
  </si>
  <si>
    <t>CONF42</t>
  </si>
  <si>
    <t>CONF43</t>
  </si>
  <si>
    <t>CONF44</t>
  </si>
  <si>
    <t>CONF45</t>
  </si>
  <si>
    <t>CONF46</t>
  </si>
  <si>
    <t>CONF47</t>
  </si>
  <si>
    <r>
      <t xml:space="preserve">Boltzmann averaged </t>
    </r>
    <r>
      <rPr>
        <vertAlign val="superscript"/>
        <sz val="14"/>
        <color theme="1"/>
        <rFont val="Calibri"/>
        <family val="2"/>
        <charset val="238"/>
        <scheme val="minor"/>
      </rPr>
      <t>1</t>
    </r>
    <r>
      <rPr>
        <sz val="14"/>
        <color theme="1"/>
        <rFont val="Calibri"/>
        <family val="2"/>
        <charset val="238"/>
        <scheme val="minor"/>
      </rPr>
      <t>H shifts</t>
    </r>
  </si>
  <si>
    <r>
      <t xml:space="preserve">Boltzmann averaged </t>
    </r>
    <r>
      <rPr>
        <vertAlign val="superscript"/>
        <sz val="14"/>
        <color theme="1"/>
        <rFont val="Calibri"/>
        <family val="2"/>
        <charset val="238"/>
        <scheme val="minor"/>
      </rPr>
      <t>1</t>
    </r>
    <r>
      <rPr>
        <sz val="14"/>
        <color theme="1"/>
        <rFont val="Calibri"/>
        <family val="2"/>
        <charset val="238"/>
        <scheme val="minor"/>
      </rPr>
      <t>H-</t>
    </r>
    <r>
      <rPr>
        <vertAlign val="superscript"/>
        <sz val="14"/>
        <color theme="1"/>
        <rFont val="Calibri"/>
        <family val="2"/>
        <charset val="238"/>
        <scheme val="minor"/>
      </rPr>
      <t>1</t>
    </r>
    <r>
      <rPr>
        <sz val="14"/>
        <color theme="1"/>
        <rFont val="Calibri"/>
        <family val="2"/>
        <charset val="238"/>
        <scheme val="minor"/>
      </rPr>
      <t>H couplings</t>
    </r>
  </si>
  <si>
    <r>
      <t xml:space="preserve">Boltzmann averaged </t>
    </r>
    <r>
      <rPr>
        <vertAlign val="superscript"/>
        <sz val="14"/>
        <color theme="1"/>
        <rFont val="Calibri"/>
        <family val="2"/>
        <charset val="238"/>
        <scheme val="minor"/>
      </rPr>
      <t>13</t>
    </r>
    <r>
      <rPr>
        <sz val="14"/>
        <color theme="1"/>
        <rFont val="Calibri"/>
        <family val="2"/>
        <charset val="238"/>
        <scheme val="minor"/>
      </rPr>
      <t>C shifts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</si>
</sst>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164" fontId="0" fillId="4" borderId="0" xfId="0" applyNumberFormat="1" applyFill="1" applyAlignment="1">
      <alignment horizontal="right"/>
    </xf>
    <xf numFmtId="165" fontId="0" fillId="4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2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9" borderId="0" xfId="0" applyFill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9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/>
    </xf>
    <xf numFmtId="166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4" fontId="0" fillId="12" borderId="0" xfId="0" applyNumberFormat="1" applyFill="1" applyAlignment="1">
      <alignment horizontal="center"/>
    </xf>
    <xf numFmtId="164" fontId="0" fillId="13" borderId="0" xfId="0" applyNumberFormat="1" applyFill="1" applyAlignment="1">
      <alignment horizontal="center"/>
    </xf>
    <xf numFmtId="0" fontId="0" fillId="4" borderId="0" xfId="0" applyFill="1" applyAlignment="1">
      <alignment horizontal="center" vertical="center"/>
    </xf>
    <xf numFmtId="164" fontId="0" fillId="10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aseline="30000"/>
              <a:t>1</a:t>
            </a:r>
            <a:r>
              <a:rPr lang="hr-HR"/>
              <a:t>H 233 K</a:t>
            </a:r>
          </a:p>
        </c:rich>
      </c:tx>
      <c:layout>
        <c:manualLayout>
          <c:xMode val="edge"/>
          <c:yMode val="edge"/>
          <c:x val="0.28245194999975654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7289527120797"/>
          <c:y val="0.13190981335666374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5728640263250675E-3"/>
                  <c:y val="-0.670569043452901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(All!$C$66:$C$71,All!$C$73:$C$75)</c:f>
              <c:numCache>
                <c:formatCode>0.000</c:formatCode>
                <c:ptCount val="9"/>
                <c:pt idx="0">
                  <c:v>22.482508774735035</c:v>
                </c:pt>
                <c:pt idx="1">
                  <c:v>22.252424796824812</c:v>
                </c:pt>
                <c:pt idx="2">
                  <c:v>26.892310093642696</c:v>
                </c:pt>
                <c:pt idx="3">
                  <c:v>27.079793491567312</c:v>
                </c:pt>
                <c:pt idx="4">
                  <c:v>29.969961980425222</c:v>
                </c:pt>
                <c:pt idx="5">
                  <c:v>30.048995652982118</c:v>
                </c:pt>
                <c:pt idx="6">
                  <c:v>26.851235188592863</c:v>
                </c:pt>
                <c:pt idx="7">
                  <c:v>29.856494634509552</c:v>
                </c:pt>
                <c:pt idx="8">
                  <c:v>27.537046738212617</c:v>
                </c:pt>
              </c:numCache>
            </c:numRef>
          </c:xVal>
          <c:yVal>
            <c:numRef>
              <c:f>(All!$B$66:$B$71,All!$B$73:$B$75)</c:f>
              <c:numCache>
                <c:formatCode>0.000</c:formatCode>
                <c:ptCount val="9"/>
                <c:pt idx="0">
                  <c:v>8.2200000000000006</c:v>
                </c:pt>
                <c:pt idx="1">
                  <c:v>8.19</c:v>
                </c:pt>
                <c:pt idx="2">
                  <c:v>4.18</c:v>
                </c:pt>
                <c:pt idx="3">
                  <c:v>4.16</c:v>
                </c:pt>
                <c:pt idx="4">
                  <c:v>1.42</c:v>
                </c:pt>
                <c:pt idx="5">
                  <c:v>1.53</c:v>
                </c:pt>
                <c:pt idx="6">
                  <c:v>4.8600000000000003</c:v>
                </c:pt>
                <c:pt idx="7">
                  <c:v>1.61</c:v>
                </c:pt>
                <c:pt idx="8">
                  <c:v>3.82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8E-4092-97D8-85AB35504151}"/>
            </c:ext>
          </c:extLst>
        </c:ser>
        <c:ser>
          <c:idx val="1"/>
          <c:order val="1"/>
          <c:tx>
            <c:v>NH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All!$C$72</c:f>
              <c:numCache>
                <c:formatCode>0.000</c:formatCode>
                <c:ptCount val="1"/>
                <c:pt idx="0">
                  <c:v>24.387875918310112</c:v>
                </c:pt>
              </c:numCache>
            </c:numRef>
          </c:xVal>
          <c:yVal>
            <c:numRef>
              <c:f>All!$B$72</c:f>
              <c:numCache>
                <c:formatCode>0.000</c:formatCode>
                <c:ptCount val="1"/>
                <c:pt idx="0">
                  <c:v>8.1199999999999992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A8E-4092-97D8-85AB35504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aseline="30000"/>
              <a:t>1</a:t>
            </a:r>
            <a:r>
              <a:rPr lang="hr-HR"/>
              <a:t>H 313 </a:t>
            </a:r>
            <a:r>
              <a:rPr lang="hr-HR" baseline="0"/>
              <a:t>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74491896691354E-2"/>
          <c:y val="0.10413203557888598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C-H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940496053234983"/>
                  <c:y val="-0.6491437007874015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(All!$R$66:$R$71,All!$R$73:$R$75)</c:f>
              <c:numCache>
                <c:formatCode>0.000</c:formatCode>
                <c:ptCount val="9"/>
                <c:pt idx="0">
                  <c:v>22.491480331167079</c:v>
                </c:pt>
                <c:pt idx="1">
                  <c:v>22.254612474326976</c:v>
                </c:pt>
                <c:pt idx="2">
                  <c:v>26.986774732082246</c:v>
                </c:pt>
                <c:pt idx="4">
                  <c:v>29.975582232092787</c:v>
                </c:pt>
                <c:pt idx="5">
                  <c:v>30.043299139434037</c:v>
                </c:pt>
                <c:pt idx="6">
                  <c:v>26.849319073416098</c:v>
                </c:pt>
                <c:pt idx="7">
                  <c:v>29.854089679393788</c:v>
                </c:pt>
                <c:pt idx="8">
                  <c:v>27.544745042719079</c:v>
                </c:pt>
              </c:numCache>
            </c:numRef>
          </c:xVal>
          <c:yVal>
            <c:numRef>
              <c:f>(All!$Q$66:$Q$71,All!$Q$73:$Q$75)</c:f>
              <c:numCache>
                <c:formatCode>0.000</c:formatCode>
                <c:ptCount val="9"/>
                <c:pt idx="0">
                  <c:v>8.33</c:v>
                </c:pt>
                <c:pt idx="1">
                  <c:v>8.3699999999999992</c:v>
                </c:pt>
                <c:pt idx="2">
                  <c:v>4.1399999999999997</c:v>
                </c:pt>
                <c:pt idx="4">
                  <c:v>1.42</c:v>
                </c:pt>
                <c:pt idx="5">
                  <c:v>1.399</c:v>
                </c:pt>
                <c:pt idx="6">
                  <c:v>4.82</c:v>
                </c:pt>
                <c:pt idx="7">
                  <c:v>1.55</c:v>
                </c:pt>
                <c:pt idx="8">
                  <c:v>3.79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0B-4295-AA56-C6F69DB29023}"/>
            </c:ext>
          </c:extLst>
        </c:ser>
        <c:ser>
          <c:idx val="1"/>
          <c:order val="1"/>
          <c:tx>
            <c:v>N-H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All!$R$72</c:f>
              <c:numCache>
                <c:formatCode>0.000</c:formatCode>
                <c:ptCount val="1"/>
                <c:pt idx="0">
                  <c:v>24.367710434738356</c:v>
                </c:pt>
              </c:numCache>
            </c:numRef>
          </c:xVal>
          <c:yVal>
            <c:numRef>
              <c:f>All!$Q$72</c:f>
              <c:numCache>
                <c:formatCode>0.000</c:formatCode>
                <c:ptCount val="1"/>
                <c:pt idx="0">
                  <c:v>7.17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0B-4295-AA56-C6F69DB29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aseline="30000"/>
              <a:t>13</a:t>
            </a:r>
            <a:r>
              <a:rPr lang="hr-HR"/>
              <a:t>C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9918261535410006E-2"/>
                  <c:y val="-0.717407407407407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All!$B$116:$B$128</c:f>
              <c:numCache>
                <c:formatCode>0.000</c:formatCode>
                <c:ptCount val="13"/>
                <c:pt idx="0">
                  <c:v>44.734924936122958</c:v>
                </c:pt>
                <c:pt idx="1">
                  <c:v>39.859521817224937</c:v>
                </c:pt>
                <c:pt idx="2">
                  <c:v>43.545508351432524</c:v>
                </c:pt>
                <c:pt idx="3">
                  <c:v>46.157265771592989</c:v>
                </c:pt>
                <c:pt idx="4">
                  <c:v>10.696686240793598</c:v>
                </c:pt>
                <c:pt idx="5">
                  <c:v>110.1837667856304</c:v>
                </c:pt>
                <c:pt idx="6">
                  <c:v>98.519308281708064</c:v>
                </c:pt>
                <c:pt idx="7">
                  <c:v>154.93261651581321</c:v>
                </c:pt>
                <c:pt idx="8">
                  <c:v>6.1689959516811683</c:v>
                </c:pt>
                <c:pt idx="9">
                  <c:v>128.82694604361373</c:v>
                </c:pt>
                <c:pt idx="10">
                  <c:v>167.00429658080722</c:v>
                </c:pt>
                <c:pt idx="11">
                  <c:v>-4.962441756309266</c:v>
                </c:pt>
                <c:pt idx="12">
                  <c:v>127.56631054966897</c:v>
                </c:pt>
              </c:numCache>
            </c:numRef>
          </c:xVal>
          <c:yVal>
            <c:numRef>
              <c:f>All!$C$116:$C$128</c:f>
              <c:numCache>
                <c:formatCode>0.000</c:formatCode>
                <c:ptCount val="13"/>
                <c:pt idx="0">
                  <c:v>129.679</c:v>
                </c:pt>
                <c:pt idx="1">
                  <c:v>134.90299999999999</c:v>
                </c:pt>
                <c:pt idx="2">
                  <c:v>129.083</c:v>
                </c:pt>
                <c:pt idx="3">
                  <c:v>128.334</c:v>
                </c:pt>
                <c:pt idx="4">
                  <c:v>161.78100000000001</c:v>
                </c:pt>
                <c:pt idx="5">
                  <c:v>67.471999999999994</c:v>
                </c:pt>
                <c:pt idx="6">
                  <c:v>79.352000000000004</c:v>
                </c:pt>
                <c:pt idx="7">
                  <c:v>27.001999999999999</c:v>
                </c:pt>
                <c:pt idx="8">
                  <c:v>166.965</c:v>
                </c:pt>
                <c:pt idx="9">
                  <c:v>48.85</c:v>
                </c:pt>
                <c:pt idx="10">
                  <c:v>15.823</c:v>
                </c:pt>
                <c:pt idx="11">
                  <c:v>173.23</c:v>
                </c:pt>
                <c:pt idx="12">
                  <c:v>51.445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E5-4C50-96C7-C439D0B07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18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2083734324876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aseline="30000"/>
              <a:t>1</a:t>
            </a:r>
            <a:r>
              <a:rPr lang="hr-HR"/>
              <a:t>H 253 </a:t>
            </a:r>
            <a:r>
              <a:rPr lang="hr-HR" baseline="0"/>
              <a:t>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136495911651912E-2"/>
          <c:y val="9.9502405949256342E-2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C-H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5303739913551697E-2"/>
                  <c:y val="-0.659480289783920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(All!$F$66:$F$71,All!$F$73:$F$75)</c:f>
              <c:numCache>
                <c:formatCode>0.000</c:formatCode>
                <c:ptCount val="9"/>
                <c:pt idx="0">
                  <c:v>22.492814863872709</c:v>
                </c:pt>
                <c:pt idx="1">
                  <c:v>22.253501070489939</c:v>
                </c:pt>
                <c:pt idx="2">
                  <c:v>26.891845624761487</c:v>
                </c:pt>
                <c:pt idx="3">
                  <c:v>27.082163323112702</c:v>
                </c:pt>
                <c:pt idx="4">
                  <c:v>29.970724152984914</c:v>
                </c:pt>
                <c:pt idx="5">
                  <c:v>30.048779839067496</c:v>
                </c:pt>
                <c:pt idx="6">
                  <c:v>26.854267651143399</c:v>
                </c:pt>
                <c:pt idx="7">
                  <c:v>29.855236358297745</c:v>
                </c:pt>
                <c:pt idx="8">
                  <c:v>27.542489160587948</c:v>
                </c:pt>
              </c:numCache>
            </c:numRef>
          </c:xVal>
          <c:yVal>
            <c:numRef>
              <c:f>(All!$E$66:$E$71,All!$E$73:$E$75)</c:f>
              <c:numCache>
                <c:formatCode>0.000</c:formatCode>
                <c:ptCount val="9"/>
                <c:pt idx="0">
                  <c:v>8.26</c:v>
                </c:pt>
                <c:pt idx="1">
                  <c:v>8.24</c:v>
                </c:pt>
                <c:pt idx="2">
                  <c:v>4.17</c:v>
                </c:pt>
                <c:pt idx="3">
                  <c:v>4.16</c:v>
                </c:pt>
                <c:pt idx="4">
                  <c:v>1.41</c:v>
                </c:pt>
                <c:pt idx="5">
                  <c:v>1.49</c:v>
                </c:pt>
                <c:pt idx="6">
                  <c:v>4.8499999999999996</c:v>
                </c:pt>
                <c:pt idx="7">
                  <c:v>1.59</c:v>
                </c:pt>
                <c:pt idx="8">
                  <c:v>3.81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AC-4D5C-B0E7-871B4A72D19A}"/>
            </c:ext>
          </c:extLst>
        </c:ser>
        <c:ser>
          <c:idx val="1"/>
          <c:order val="1"/>
          <c:tx>
            <c:v>N-H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All!$F$72</c:f>
              <c:numCache>
                <c:formatCode>0.000</c:formatCode>
                <c:ptCount val="1"/>
                <c:pt idx="0">
                  <c:v>24.384693076195624</c:v>
                </c:pt>
              </c:numCache>
            </c:numRef>
          </c:xVal>
          <c:yVal>
            <c:numRef>
              <c:f>All!$E$72</c:f>
              <c:numCache>
                <c:formatCode>0.000</c:formatCode>
                <c:ptCount val="1"/>
                <c:pt idx="0">
                  <c:v>7.87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AC-4D5C-B0E7-871B4A72D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aseline="30000"/>
              <a:t>1</a:t>
            </a:r>
            <a:r>
              <a:rPr lang="hr-HR"/>
              <a:t>H 273 </a:t>
            </a:r>
            <a:r>
              <a:rPr lang="hr-HR" baseline="0"/>
              <a:t>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136495911651912E-2"/>
          <c:y val="9.9502405949256342E-2"/>
          <c:w val="0.83557414698162724"/>
          <c:h val="0.78054024496937879"/>
        </c:manualLayout>
      </c:layout>
      <c:scatterChart>
        <c:scatterStyle val="lineMarker"/>
        <c:varyColors val="0"/>
        <c:ser>
          <c:idx val="1"/>
          <c:order val="0"/>
          <c:tx>
            <c:v>N-H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All!$I$72</c:f>
              <c:numCache>
                <c:formatCode>0.000</c:formatCode>
                <c:ptCount val="1"/>
                <c:pt idx="0">
                  <c:v>24.382345136636623</c:v>
                </c:pt>
              </c:numCache>
            </c:numRef>
          </c:xVal>
          <c:yVal>
            <c:numRef>
              <c:f>All!$H$72</c:f>
              <c:numCache>
                <c:formatCode>0.000</c:formatCode>
                <c:ptCount val="1"/>
                <c:pt idx="0">
                  <c:v>7.61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A42-4846-B3D6-DF155D8BC20E}"/>
            </c:ext>
          </c:extLst>
        </c:ser>
        <c:ser>
          <c:idx val="0"/>
          <c:order val="1"/>
          <c:tx>
            <c:v>C-H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588497302149499"/>
                  <c:y val="6.342662696009153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(All!$I$66:$I$71,All!$I$73:$I$75)</c:f>
              <c:numCache>
                <c:formatCode>0.000</c:formatCode>
                <c:ptCount val="9"/>
                <c:pt idx="0">
                  <c:v>22.492374787861465</c:v>
                </c:pt>
                <c:pt idx="1">
                  <c:v>22.253832102673179</c:v>
                </c:pt>
                <c:pt idx="2">
                  <c:v>26.8939144159751</c:v>
                </c:pt>
                <c:pt idx="3">
                  <c:v>27.079969165858039</c:v>
                </c:pt>
                <c:pt idx="4">
                  <c:v>29.971599062204582</c:v>
                </c:pt>
                <c:pt idx="5">
                  <c:v>30.047621445076089</c:v>
                </c:pt>
                <c:pt idx="6">
                  <c:v>26.855075204122656</c:v>
                </c:pt>
                <c:pt idx="7">
                  <c:v>29.854905537234856</c:v>
                </c:pt>
                <c:pt idx="8">
                  <c:v>27.543889802245999</c:v>
                </c:pt>
              </c:numCache>
            </c:numRef>
          </c:xVal>
          <c:yVal>
            <c:numRef>
              <c:f>(All!$H$66:$H$71,All!$H$73:$H$75)</c:f>
              <c:numCache>
                <c:formatCode>0.000</c:formatCode>
                <c:ptCount val="9"/>
                <c:pt idx="0">
                  <c:v>8.2899999999999991</c:v>
                </c:pt>
                <c:pt idx="1">
                  <c:v>8.2899999999999991</c:v>
                </c:pt>
                <c:pt idx="2">
                  <c:v>4.1609999999999996</c:v>
                </c:pt>
                <c:pt idx="3">
                  <c:v>4.1589999999999998</c:v>
                </c:pt>
                <c:pt idx="4">
                  <c:v>1.41</c:v>
                </c:pt>
                <c:pt idx="5">
                  <c:v>1.46</c:v>
                </c:pt>
                <c:pt idx="6">
                  <c:v>4.84</c:v>
                </c:pt>
                <c:pt idx="7">
                  <c:v>1.57</c:v>
                </c:pt>
                <c:pt idx="8">
                  <c:v>3.81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A42-4846-B3D6-DF155D8BC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aseline="30000"/>
              <a:t>1</a:t>
            </a:r>
            <a:r>
              <a:rPr lang="hr-HR"/>
              <a:t>H 293 </a:t>
            </a:r>
            <a:r>
              <a:rPr lang="hr-HR" baseline="0"/>
              <a:t>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136495911651912E-2"/>
          <c:y val="9.9502405949256342E-2"/>
          <c:w val="0.83557414698162724"/>
          <c:h val="0.78054024496937879"/>
        </c:manualLayout>
      </c:layout>
      <c:scatterChart>
        <c:scatterStyle val="lineMarker"/>
        <c:varyColors val="0"/>
        <c:ser>
          <c:idx val="1"/>
          <c:order val="0"/>
          <c:tx>
            <c:v>N-H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All!$L$72</c:f>
              <c:numCache>
                <c:formatCode>0.000</c:formatCode>
                <c:ptCount val="1"/>
                <c:pt idx="0">
                  <c:v>24.369993013170603</c:v>
                </c:pt>
              </c:numCache>
            </c:numRef>
          </c:xVal>
          <c:yVal>
            <c:numRef>
              <c:f>All!$K$72</c:f>
              <c:numCache>
                <c:formatCode>0.000</c:formatCode>
                <c:ptCount val="1"/>
                <c:pt idx="0">
                  <c:v>7.38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14-4F3C-BCF6-0D1956EFE013}"/>
            </c:ext>
          </c:extLst>
        </c:ser>
        <c:ser>
          <c:idx val="0"/>
          <c:order val="1"/>
          <c:tx>
            <c:v>C-H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6332972318980568E-2"/>
                  <c:y val="-0.666209536307961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(All!$L$66:$L$71,All!$L$73:$L$75)</c:f>
              <c:numCache>
                <c:formatCode>0.000</c:formatCode>
                <c:ptCount val="9"/>
                <c:pt idx="0">
                  <c:v>22.491788449645494</c:v>
                </c:pt>
                <c:pt idx="1">
                  <c:v>22.254290438933754</c:v>
                </c:pt>
                <c:pt idx="2">
                  <c:v>26.986835123464992</c:v>
                </c:pt>
                <c:pt idx="4">
                  <c:v>29.974751371315485</c:v>
                </c:pt>
                <c:pt idx="5">
                  <c:v>30.044323857380828</c:v>
                </c:pt>
                <c:pt idx="6">
                  <c:v>26.849201278629842</c:v>
                </c:pt>
                <c:pt idx="7">
                  <c:v>29.854352968389652</c:v>
                </c:pt>
                <c:pt idx="8">
                  <c:v>27.543787155576332</c:v>
                </c:pt>
              </c:numCache>
            </c:numRef>
          </c:xVal>
          <c:yVal>
            <c:numRef>
              <c:f>(All!$K$66:$K$71,All!$K$73:$K$75)</c:f>
              <c:numCache>
                <c:formatCode>0.000</c:formatCode>
                <c:ptCount val="9"/>
                <c:pt idx="0">
                  <c:v>8.31</c:v>
                </c:pt>
                <c:pt idx="1">
                  <c:v>8.33</c:v>
                </c:pt>
                <c:pt idx="2">
                  <c:v>4.1500000000000004</c:v>
                </c:pt>
                <c:pt idx="4">
                  <c:v>1.4039999999999999</c:v>
                </c:pt>
                <c:pt idx="5">
                  <c:v>1.44</c:v>
                </c:pt>
                <c:pt idx="6">
                  <c:v>4.83</c:v>
                </c:pt>
                <c:pt idx="7">
                  <c:v>1.56</c:v>
                </c:pt>
                <c:pt idx="8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14-4F3C-BCF6-0D1956EFE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aseline="30000"/>
              <a:t>1</a:t>
            </a:r>
            <a:r>
              <a:rPr lang="hr-HR"/>
              <a:t>H 298 </a:t>
            </a:r>
            <a:r>
              <a:rPr lang="hr-HR" baseline="0"/>
              <a:t>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136495911651912E-2"/>
          <c:y val="9.9502405949256342E-2"/>
          <c:w val="0.83557414698162724"/>
          <c:h val="0.78054024496937879"/>
        </c:manualLayout>
      </c:layout>
      <c:scatterChart>
        <c:scatterStyle val="lineMarker"/>
        <c:varyColors val="0"/>
        <c:ser>
          <c:idx val="1"/>
          <c:order val="0"/>
          <c:tx>
            <c:v>N-H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All!$O$72</c:f>
              <c:numCache>
                <c:formatCode>0.000</c:formatCode>
                <c:ptCount val="1"/>
                <c:pt idx="0">
                  <c:v>24.369370692297263</c:v>
                </c:pt>
              </c:numCache>
            </c:numRef>
          </c:xVal>
          <c:yVal>
            <c:numRef>
              <c:f>All!$N$72</c:f>
              <c:numCache>
                <c:formatCode>0.000</c:formatCode>
                <c:ptCount val="1"/>
                <c:pt idx="0">
                  <c:v>7.33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37-457D-A7D7-E35F7B7A16A5}"/>
            </c:ext>
          </c:extLst>
        </c:ser>
        <c:ser>
          <c:idx val="0"/>
          <c:order val="1"/>
          <c:tx>
            <c:v>C-H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6164832323468857"/>
                  <c:y val="5.089712744240303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(All!$O$66:$O$71,All!$O$73:$O$75)</c:f>
              <c:numCache>
                <c:formatCode>0.000</c:formatCode>
                <c:ptCount val="9"/>
                <c:pt idx="0">
                  <c:v>22.491654829305414</c:v>
                </c:pt>
                <c:pt idx="1">
                  <c:v>22.254376207449777</c:v>
                </c:pt>
                <c:pt idx="2">
                  <c:v>26.986816853360008</c:v>
                </c:pt>
                <c:pt idx="4">
                  <c:v>29.974975681826315</c:v>
                </c:pt>
                <c:pt idx="5">
                  <c:v>30.044040124645534</c:v>
                </c:pt>
                <c:pt idx="6">
                  <c:v>26.849231766724536</c:v>
                </c:pt>
                <c:pt idx="7">
                  <c:v>29.854286072726275</c:v>
                </c:pt>
                <c:pt idx="8">
                  <c:v>27.544034888193398</c:v>
                </c:pt>
              </c:numCache>
            </c:numRef>
          </c:xVal>
          <c:yVal>
            <c:numRef>
              <c:f>(All!$N$66:$N$71,All!$N$73:$N$75)</c:f>
              <c:numCache>
                <c:formatCode>0.000</c:formatCode>
                <c:ptCount val="9"/>
                <c:pt idx="0">
                  <c:v>8.32</c:v>
                </c:pt>
                <c:pt idx="1">
                  <c:v>8.34</c:v>
                </c:pt>
                <c:pt idx="2">
                  <c:v>4.1500000000000004</c:v>
                </c:pt>
                <c:pt idx="4">
                  <c:v>1.403</c:v>
                </c:pt>
                <c:pt idx="5">
                  <c:v>1.4339999999999999</c:v>
                </c:pt>
                <c:pt idx="6">
                  <c:v>4.83</c:v>
                </c:pt>
                <c:pt idx="7">
                  <c:v>1.55</c:v>
                </c:pt>
                <c:pt idx="8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137-457D-A7D7-E35F7B7A1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80</xdr:row>
      <xdr:rowOff>0</xdr:rowOff>
    </xdr:from>
    <xdr:to>
      <xdr:col>7</xdr:col>
      <xdr:colOff>30480</xdr:colOff>
      <xdr:row>95</xdr:row>
      <xdr:rowOff>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CBE87B1-B178-499C-A191-ED491DD5DC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297180</xdr:colOff>
      <xdr:row>80</xdr:row>
      <xdr:rowOff>76200</xdr:rowOff>
    </xdr:from>
    <xdr:to>
      <xdr:col>16</xdr:col>
      <xdr:colOff>129540</xdr:colOff>
      <xdr:row>95</xdr:row>
      <xdr:rowOff>76200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id="{AC064D7B-7928-4E2D-850A-29983DDB1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281940</xdr:colOff>
      <xdr:row>114</xdr:row>
      <xdr:rowOff>403860</xdr:rowOff>
    </xdr:from>
    <xdr:to>
      <xdr:col>12</xdr:col>
      <xdr:colOff>350520</xdr:colOff>
      <xdr:row>129</xdr:row>
      <xdr:rowOff>38100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396EE45F-BA11-4054-9EAC-BA7C65B81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426720</xdr:colOff>
      <xdr:row>59</xdr:row>
      <xdr:rowOff>15240</xdr:rowOff>
    </xdr:from>
    <xdr:to>
      <xdr:col>26</xdr:col>
      <xdr:colOff>259080</xdr:colOff>
      <xdr:row>74</xdr:row>
      <xdr:rowOff>15240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0E6A2606-F993-4E27-927D-05E95790DC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297180</xdr:colOff>
      <xdr:row>41</xdr:row>
      <xdr:rowOff>68580</xdr:rowOff>
    </xdr:from>
    <xdr:to>
      <xdr:col>26</xdr:col>
      <xdr:colOff>129540</xdr:colOff>
      <xdr:row>54</xdr:row>
      <xdr:rowOff>68580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id="{7458FA6F-DF9A-4845-9672-ACCD56A48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525780</xdr:colOff>
      <xdr:row>25</xdr:row>
      <xdr:rowOff>106680</xdr:rowOff>
    </xdr:from>
    <xdr:to>
      <xdr:col>26</xdr:col>
      <xdr:colOff>358140</xdr:colOff>
      <xdr:row>40</xdr:row>
      <xdr:rowOff>60960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id="{18913422-15A4-46CC-86C7-E9F197C8F6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0</xdr:colOff>
      <xdr:row>9</xdr:row>
      <xdr:rowOff>0</xdr:rowOff>
    </xdr:from>
    <xdr:to>
      <xdr:col>26</xdr:col>
      <xdr:colOff>441960</xdr:colOff>
      <xdr:row>24</xdr:row>
      <xdr:rowOff>0</xdr:rowOff>
    </xdr:to>
    <xdr:graphicFrame macro="">
      <xdr:nvGraphicFramePr>
        <xdr:cNvPr id="12" name="Grafikon 11">
          <a:extLst>
            <a:ext uri="{FF2B5EF4-FFF2-40B4-BE49-F238E27FC236}">
              <a16:creationId xmlns:a16="http://schemas.microsoft.com/office/drawing/2014/main" id="{FD71FF2B-E63A-41DA-A1B0-745BFB632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8"/>
  <sheetViews>
    <sheetView topLeftCell="A102" workbookViewId="0">
      <selection activeCell="D15" sqref="D15"/>
    </sheetView>
  </sheetViews>
  <sheetFormatPr defaultRowHeight="14.4" x14ac:dyDescent="0.3"/>
  <cols>
    <col min="4" max="4" width="10.21875" customWidth="1"/>
    <col min="5" max="5" width="11" customWidth="1"/>
    <col min="6" max="6" width="11.33203125" customWidth="1"/>
    <col min="7" max="8" width="11.5546875" customWidth="1"/>
    <col min="9" max="9" width="11" customWidth="1"/>
    <col min="10" max="10" width="10" customWidth="1"/>
    <col min="11" max="11" width="11" customWidth="1"/>
    <col min="13" max="13" width="10.33203125" customWidth="1"/>
    <col min="18" max="18" width="11.88671875" customWidth="1"/>
  </cols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7">
        <v>1</v>
      </c>
      <c r="B3" s="7">
        <f t="shared" ref="B3:B29" si="0">A3+1</f>
        <v>2</v>
      </c>
      <c r="C3" s="4">
        <v>22.521999999999998</v>
      </c>
      <c r="D3" s="4">
        <f>AVERAGE(C3)</f>
        <v>22.521999999999998</v>
      </c>
      <c r="E3" s="4">
        <f>AVERAGE(C3)</f>
        <v>22.521999999999998</v>
      </c>
      <c r="F3" s="4">
        <f>31.732-D3</f>
        <v>9.2100000000000009</v>
      </c>
      <c r="G3" s="4">
        <f>31.732-E3</f>
        <v>9.2100000000000009</v>
      </c>
      <c r="H3" s="8">
        <v>8.19</v>
      </c>
      <c r="I3" s="9">
        <v>8.2899999999999991</v>
      </c>
      <c r="J3" s="10">
        <f t="shared" ref="J3:J16" si="1">D3*(-0.8811)+28.012</f>
        <v>8.1678658000000013</v>
      </c>
      <c r="K3" s="10">
        <f t="shared" ref="K3:K16" si="2">E3*(-0.8981)+28.476</f>
        <v>8.2489917999999989</v>
      </c>
      <c r="L3" s="11"/>
      <c r="M3" s="11"/>
      <c r="N3" s="7">
        <v>0</v>
      </c>
      <c r="O3" s="7">
        <v>1</v>
      </c>
      <c r="P3" s="4">
        <v>44.838999999999999</v>
      </c>
      <c r="Q3" s="4">
        <f>AVERAGE(P3)</f>
        <v>44.838999999999999</v>
      </c>
      <c r="R3" s="4">
        <f>190.298-Q3</f>
        <v>145.459</v>
      </c>
      <c r="S3" s="8">
        <v>129.679</v>
      </c>
      <c r="T3" s="6">
        <f t="shared" ref="T3:T17" si="3">Q3*(-0.9316)+170.77</f>
        <v>128.99798760000002</v>
      </c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3">
      <c r="A4" s="7">
        <v>4</v>
      </c>
      <c r="B4" s="7">
        <f t="shared" si="0"/>
        <v>5</v>
      </c>
      <c r="C4" s="4">
        <v>22.347000000000001</v>
      </c>
      <c r="D4" s="4">
        <f>AVERAGE(C4:C5)</f>
        <v>22.247</v>
      </c>
      <c r="E4" s="4">
        <f>AVERAGE(C4:C5)</f>
        <v>22.247</v>
      </c>
      <c r="F4" s="4">
        <f>31.732-D4</f>
        <v>9.4849999999999994</v>
      </c>
      <c r="G4" s="4">
        <f>31.732-E4</f>
        <v>9.4849999999999994</v>
      </c>
      <c r="H4" s="8">
        <v>8.2200000000000006</v>
      </c>
      <c r="I4" s="9">
        <v>8.2899999999999991</v>
      </c>
      <c r="J4" s="10">
        <f t="shared" si="1"/>
        <v>8.4101683000000023</v>
      </c>
      <c r="K4" s="10">
        <f t="shared" si="2"/>
        <v>8.4959692999999987</v>
      </c>
      <c r="L4" s="11"/>
      <c r="M4" s="11"/>
      <c r="N4" s="7">
        <v>2</v>
      </c>
      <c r="O4" s="7">
        <v>3</v>
      </c>
      <c r="P4" s="4">
        <v>39.515000000000001</v>
      </c>
      <c r="Q4" s="4">
        <f>AVERAGE(P4,P8)</f>
        <v>39.881500000000003</v>
      </c>
      <c r="R4" s="4">
        <f t="shared" ref="R4:R18" si="4">190.298-Q4</f>
        <v>150.41649999999998</v>
      </c>
      <c r="S4" s="8">
        <v>134.90299999999999</v>
      </c>
      <c r="T4" s="6">
        <f t="shared" si="3"/>
        <v>133.61639460000001</v>
      </c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3">
      <c r="A5" s="7">
        <v>7</v>
      </c>
      <c r="B5" s="7">
        <f t="shared" si="0"/>
        <v>8</v>
      </c>
      <c r="C5" s="4">
        <v>22.146999999999998</v>
      </c>
      <c r="D5" s="4"/>
      <c r="E5" s="4"/>
      <c r="F5" s="4"/>
      <c r="G5" s="4"/>
      <c r="H5" s="8"/>
      <c r="I5" s="9"/>
      <c r="J5" s="10"/>
      <c r="K5" s="10"/>
      <c r="L5" s="11"/>
      <c r="M5" s="11"/>
      <c r="N5" s="7">
        <v>3</v>
      </c>
      <c r="O5" s="7">
        <v>4</v>
      </c>
      <c r="P5" s="4">
        <v>42.222000000000001</v>
      </c>
      <c r="Q5" s="4">
        <f>AVERAGE(P5,P7)</f>
        <v>43.344499999999996</v>
      </c>
      <c r="R5" s="4">
        <f t="shared" si="4"/>
        <v>146.95350000000002</v>
      </c>
      <c r="S5" s="8">
        <v>129.083</v>
      </c>
      <c r="T5" s="6">
        <f t="shared" si="3"/>
        <v>130.39026380000001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3">
      <c r="A6" s="7">
        <v>14</v>
      </c>
      <c r="B6" s="7">
        <f t="shared" si="0"/>
        <v>15</v>
      </c>
      <c r="C6" s="4">
        <v>26.844999999999999</v>
      </c>
      <c r="D6" s="4">
        <f>AVERAGE(C6)</f>
        <v>26.844999999999999</v>
      </c>
      <c r="E6" s="4">
        <f>AVERAGE(C6,C7)</f>
        <v>26.983499999999999</v>
      </c>
      <c r="F6" s="4">
        <f t="shared" ref="F6:F19" si="5">31.732-D6</f>
        <v>4.8870000000000005</v>
      </c>
      <c r="G6" s="4">
        <f>31.732-E6</f>
        <v>4.7484999999999999</v>
      </c>
      <c r="H6" s="8">
        <v>4.1900000000000004</v>
      </c>
      <c r="I6" s="9">
        <v>4.16</v>
      </c>
      <c r="J6" s="10">
        <f t="shared" si="1"/>
        <v>4.3588705000000019</v>
      </c>
      <c r="K6" s="10">
        <f t="shared" si="2"/>
        <v>4.2421186499999983</v>
      </c>
      <c r="L6" s="11"/>
      <c r="M6" s="11"/>
      <c r="N6" s="7">
        <v>5</v>
      </c>
      <c r="O6" s="7">
        <v>6</v>
      </c>
      <c r="P6" s="4">
        <v>46.186</v>
      </c>
      <c r="Q6" s="4">
        <f>AVERAGE(P6,P28)</f>
        <v>46.186</v>
      </c>
      <c r="R6" s="4">
        <f t="shared" si="4"/>
        <v>144.11199999999999</v>
      </c>
      <c r="S6" s="8">
        <v>128.334</v>
      </c>
      <c r="T6" s="6">
        <f t="shared" si="3"/>
        <v>127.7431224</v>
      </c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3">
      <c r="A7" s="7">
        <v>15</v>
      </c>
      <c r="B7" s="7">
        <f t="shared" si="0"/>
        <v>16</v>
      </c>
      <c r="C7" s="4">
        <v>27.122</v>
      </c>
      <c r="D7" s="4">
        <f>AVERAGE(C7)</f>
        <v>27.122</v>
      </c>
      <c r="E7" s="4"/>
      <c r="F7" s="4">
        <f t="shared" si="5"/>
        <v>4.6099999999999994</v>
      </c>
      <c r="G7" s="4"/>
      <c r="H7" s="8">
        <v>4.17</v>
      </c>
      <c r="I7" s="9"/>
      <c r="J7" s="10">
        <f t="shared" si="1"/>
        <v>4.1148057999999992</v>
      </c>
      <c r="K7" s="10"/>
      <c r="L7" s="11"/>
      <c r="M7" s="11"/>
      <c r="N7" s="7">
        <v>6</v>
      </c>
      <c r="O7" s="7">
        <f t="shared" ref="O7:O23" si="6">N7+1</f>
        <v>7</v>
      </c>
      <c r="P7" s="4">
        <v>44.466999999999999</v>
      </c>
      <c r="Q7" s="4"/>
      <c r="R7" s="4"/>
      <c r="S7" s="8"/>
      <c r="T7" s="6"/>
      <c r="U7" s="11"/>
      <c r="V7" s="11"/>
      <c r="W7" s="11"/>
      <c r="X7" s="11"/>
      <c r="Y7" s="11"/>
      <c r="Z7" s="11"/>
      <c r="AA7" s="11"/>
      <c r="AB7" s="11"/>
      <c r="AC7" s="11"/>
    </row>
    <row r="8" spans="1:29" x14ac:dyDescent="0.3">
      <c r="A8" s="7">
        <v>17</v>
      </c>
      <c r="B8" s="7">
        <f t="shared" si="0"/>
        <v>18</v>
      </c>
      <c r="C8" s="4">
        <v>29.736000000000001</v>
      </c>
      <c r="D8" s="4">
        <f>AVERAGE(C8:C10)</f>
        <v>29.952666666666669</v>
      </c>
      <c r="E8" s="4">
        <f>AVERAGE(C8:C10)</f>
        <v>29.952666666666669</v>
      </c>
      <c r="F8" s="4">
        <f>31.732-D8</f>
        <v>1.7793333333333301</v>
      </c>
      <c r="G8" s="4">
        <f>31.732-E8</f>
        <v>1.7793333333333301</v>
      </c>
      <c r="H8" s="8">
        <v>1.54</v>
      </c>
      <c r="I8" s="9">
        <v>1.4650000000000001</v>
      </c>
      <c r="J8" s="10">
        <f t="shared" si="1"/>
        <v>1.6207053999999985</v>
      </c>
      <c r="K8" s="10">
        <f t="shared" si="2"/>
        <v>1.5755100666666628</v>
      </c>
      <c r="L8" s="11"/>
      <c r="M8" s="11"/>
      <c r="N8" s="7">
        <v>8</v>
      </c>
      <c r="O8" s="7">
        <f t="shared" si="6"/>
        <v>9</v>
      </c>
      <c r="P8" s="4">
        <v>40.247999999999998</v>
      </c>
      <c r="Q8" s="4"/>
      <c r="R8" s="4"/>
      <c r="S8" s="8"/>
      <c r="T8" s="6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3">
      <c r="A9" s="7">
        <v>18</v>
      </c>
      <c r="B9" s="7">
        <f t="shared" si="0"/>
        <v>19</v>
      </c>
      <c r="C9" s="4">
        <v>29.96</v>
      </c>
      <c r="D9" s="4"/>
      <c r="E9" s="4"/>
      <c r="F9" s="4"/>
      <c r="G9" s="4"/>
      <c r="H9" s="8"/>
      <c r="I9" s="9"/>
      <c r="J9" s="10"/>
      <c r="K9" s="10"/>
      <c r="L9" s="11"/>
      <c r="M9" s="11"/>
      <c r="N9" s="7">
        <v>10</v>
      </c>
      <c r="O9" s="7">
        <f t="shared" si="6"/>
        <v>11</v>
      </c>
      <c r="P9" s="4">
        <v>10.472</v>
      </c>
      <c r="Q9" s="4">
        <f>AVERAGE(P9)</f>
        <v>10.472</v>
      </c>
      <c r="R9" s="4">
        <f t="shared" si="4"/>
        <v>179.82599999999999</v>
      </c>
      <c r="S9" s="8">
        <v>161.78100000000001</v>
      </c>
      <c r="T9" s="6">
        <f t="shared" si="3"/>
        <v>161.01428480000001</v>
      </c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3">
      <c r="A10" s="7">
        <v>19</v>
      </c>
      <c r="B10" s="7">
        <f t="shared" si="0"/>
        <v>20</v>
      </c>
      <c r="C10" s="4">
        <v>30.161999999999999</v>
      </c>
      <c r="D10" s="4"/>
      <c r="E10" s="4"/>
      <c r="F10" s="4"/>
      <c r="G10" s="4"/>
      <c r="H10" s="8"/>
      <c r="I10" s="9"/>
      <c r="J10" s="10"/>
      <c r="K10" s="10"/>
      <c r="L10" s="11"/>
      <c r="M10" s="11"/>
      <c r="N10" s="7">
        <v>12</v>
      </c>
      <c r="O10" s="7">
        <f t="shared" si="6"/>
        <v>13</v>
      </c>
      <c r="P10" s="4">
        <v>110.288</v>
      </c>
      <c r="Q10" s="4">
        <f>AVERAGE(P10)</f>
        <v>110.288</v>
      </c>
      <c r="R10" s="4">
        <f t="shared" si="4"/>
        <v>80.010000000000005</v>
      </c>
      <c r="S10" s="8">
        <v>67.471999999999994</v>
      </c>
      <c r="T10" s="6">
        <f t="shared" si="3"/>
        <v>68.02569920000002</v>
      </c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3">
      <c r="A11" s="7">
        <v>21</v>
      </c>
      <c r="B11" s="7">
        <f t="shared" si="0"/>
        <v>22</v>
      </c>
      <c r="C11" s="4">
        <v>29.977</v>
      </c>
      <c r="D11" s="4">
        <f>AVERAGE(C11:C13)</f>
        <v>30.075666666666667</v>
      </c>
      <c r="E11" s="4">
        <f>AVERAGE(C11:C13)</f>
        <v>30.075666666666667</v>
      </c>
      <c r="F11" s="4">
        <f t="shared" si="5"/>
        <v>1.6563333333333325</v>
      </c>
      <c r="G11" s="4">
        <f>31.732-E11</f>
        <v>1.6563333333333325</v>
      </c>
      <c r="H11" s="8">
        <v>1.42</v>
      </c>
      <c r="I11" s="9">
        <v>1.41</v>
      </c>
      <c r="J11" s="10">
        <f t="shared" si="1"/>
        <v>1.5123300999999998</v>
      </c>
      <c r="K11" s="10">
        <f t="shared" si="2"/>
        <v>1.465043766666664</v>
      </c>
      <c r="L11" s="11"/>
      <c r="M11" s="11"/>
      <c r="N11" s="7">
        <v>13</v>
      </c>
      <c r="O11" s="7">
        <f t="shared" si="6"/>
        <v>14</v>
      </c>
      <c r="P11" s="4">
        <v>98.516000000000005</v>
      </c>
      <c r="Q11" s="4">
        <f>AVERAGE(P11)</f>
        <v>98.516000000000005</v>
      </c>
      <c r="R11" s="4">
        <f t="shared" si="4"/>
        <v>91.781999999999996</v>
      </c>
      <c r="S11" s="8">
        <v>79.352000000000004</v>
      </c>
      <c r="T11" s="6">
        <f t="shared" si="3"/>
        <v>78.992494400000012</v>
      </c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3">
      <c r="A12" s="7">
        <v>22</v>
      </c>
      <c r="B12" s="7">
        <f t="shared" si="0"/>
        <v>23</v>
      </c>
      <c r="C12" s="4">
        <v>30.138999999999999</v>
      </c>
      <c r="D12" s="4"/>
      <c r="E12" s="4"/>
      <c r="F12" s="4"/>
      <c r="G12" s="4"/>
      <c r="H12" s="8"/>
      <c r="I12" s="9"/>
      <c r="J12" s="10"/>
      <c r="K12" s="10"/>
      <c r="L12" s="11"/>
      <c r="M12" s="11"/>
      <c r="N12" s="7">
        <v>16</v>
      </c>
      <c r="O12" s="7">
        <f t="shared" si="6"/>
        <v>17</v>
      </c>
      <c r="P12" s="4">
        <v>155.04400000000001</v>
      </c>
      <c r="Q12" s="4">
        <f>AVERAGE(P12,P34)</f>
        <v>155.04400000000001</v>
      </c>
      <c r="R12" s="4">
        <f t="shared" si="4"/>
        <v>35.253999999999991</v>
      </c>
      <c r="S12" s="8">
        <v>27.001999999999999</v>
      </c>
      <c r="T12" s="6">
        <f t="shared" si="3"/>
        <v>26.331009600000016</v>
      </c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3">
      <c r="A13" s="7">
        <v>23</v>
      </c>
      <c r="B13" s="7">
        <f t="shared" si="0"/>
        <v>24</v>
      </c>
      <c r="C13" s="4">
        <v>30.111000000000001</v>
      </c>
      <c r="D13" s="4"/>
      <c r="E13" s="4"/>
      <c r="F13" s="4"/>
      <c r="G13" s="4"/>
      <c r="H13" s="8"/>
      <c r="I13" s="9"/>
      <c r="J13" s="10"/>
      <c r="K13" s="10"/>
      <c r="L13" s="11"/>
      <c r="M13" s="11"/>
      <c r="N13" s="7">
        <v>20</v>
      </c>
      <c r="O13" s="7">
        <f t="shared" si="6"/>
        <v>21</v>
      </c>
      <c r="P13" s="4">
        <v>154.499</v>
      </c>
      <c r="Q13" s="4"/>
      <c r="R13" s="4"/>
      <c r="S13" s="8"/>
      <c r="T13" s="6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3">
      <c r="A14" s="7">
        <v>27</v>
      </c>
      <c r="B14" s="7">
        <f t="shared" si="0"/>
        <v>28</v>
      </c>
      <c r="C14" s="4">
        <v>24.465</v>
      </c>
      <c r="D14" s="4">
        <f>AVERAGE(C14,C22)</f>
        <v>24.438499999999998</v>
      </c>
      <c r="E14" s="4">
        <f>AVERAGE(C14,C22)</f>
        <v>24.438499999999998</v>
      </c>
      <c r="F14" s="4">
        <f t="shared" si="5"/>
        <v>7.2935000000000016</v>
      </c>
      <c r="G14" s="4">
        <f>31.732-E14</f>
        <v>7.2935000000000016</v>
      </c>
      <c r="H14" s="8">
        <v>8.1199999999999992</v>
      </c>
      <c r="I14" s="9">
        <v>7.6150000000000002</v>
      </c>
      <c r="J14" s="10">
        <f t="shared" si="1"/>
        <v>6.4792376500000017</v>
      </c>
      <c r="K14" s="10">
        <f t="shared" si="2"/>
        <v>6.5277831500000012</v>
      </c>
      <c r="L14" s="11"/>
      <c r="M14" s="11"/>
      <c r="N14" s="7">
        <v>24</v>
      </c>
      <c r="O14" s="7">
        <f t="shared" si="6"/>
        <v>25</v>
      </c>
      <c r="P14" s="4">
        <v>5.7389999999999999</v>
      </c>
      <c r="Q14" s="4">
        <f>AVERAGE(P14,P19)</f>
        <v>5.5760000000000005</v>
      </c>
      <c r="R14" s="4">
        <f t="shared" si="4"/>
        <v>184.72200000000001</v>
      </c>
      <c r="S14" s="8">
        <v>166.965</v>
      </c>
      <c r="T14" s="6">
        <f t="shared" si="3"/>
        <v>165.57539840000001</v>
      </c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3">
      <c r="A15" s="7">
        <v>29</v>
      </c>
      <c r="B15" s="7">
        <f t="shared" si="0"/>
        <v>30</v>
      </c>
      <c r="C15" s="4">
        <v>26.841999999999999</v>
      </c>
      <c r="D15" s="4">
        <f>AVERAGE(C15,C23)</f>
        <v>26.8385</v>
      </c>
      <c r="E15" s="4">
        <f>AVERAGE(C15,C23)</f>
        <v>26.8385</v>
      </c>
      <c r="F15" s="4">
        <f t="shared" si="5"/>
        <v>4.8934999999999995</v>
      </c>
      <c r="G15" s="4">
        <f>31.732-E15</f>
        <v>4.8934999999999995</v>
      </c>
      <c r="H15" s="8">
        <v>4.8600000000000003</v>
      </c>
      <c r="I15" s="9">
        <v>4.84</v>
      </c>
      <c r="J15" s="10">
        <f t="shared" si="1"/>
        <v>4.3645976500000003</v>
      </c>
      <c r="K15" s="10">
        <f t="shared" si="2"/>
        <v>4.372343149999999</v>
      </c>
      <c r="L15" s="11"/>
      <c r="M15" s="11"/>
      <c r="N15" s="7">
        <v>28</v>
      </c>
      <c r="O15" s="7">
        <f t="shared" si="6"/>
        <v>29</v>
      </c>
      <c r="P15" s="4">
        <v>129.16499999999999</v>
      </c>
      <c r="Q15" s="4">
        <f>AVERAGE(P15,P20)</f>
        <v>129.08600000000001</v>
      </c>
      <c r="R15" s="4">
        <f t="shared" si="4"/>
        <v>61.211999999999989</v>
      </c>
      <c r="S15" s="8">
        <v>48.85</v>
      </c>
      <c r="T15" s="6">
        <f t="shared" si="3"/>
        <v>50.513482400000001</v>
      </c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3">
      <c r="A16" s="7">
        <v>31</v>
      </c>
      <c r="B16" s="7">
        <f t="shared" si="0"/>
        <v>32</v>
      </c>
      <c r="C16" s="4">
        <v>29.791</v>
      </c>
      <c r="D16" s="4">
        <f>AVERAGE(C16:C18,C24:C26)</f>
        <v>29.860499999999998</v>
      </c>
      <c r="E16" s="4">
        <f>AVERAGE(C16:C18,C24:C26)</f>
        <v>29.860499999999998</v>
      </c>
      <c r="F16" s="4">
        <f t="shared" si="5"/>
        <v>1.8715000000000011</v>
      </c>
      <c r="G16" s="4">
        <f>31.732-E16</f>
        <v>1.8715000000000011</v>
      </c>
      <c r="H16" s="8">
        <v>1.61</v>
      </c>
      <c r="I16" s="9">
        <v>1.57</v>
      </c>
      <c r="J16" s="10">
        <f t="shared" si="1"/>
        <v>1.7019134500000028</v>
      </c>
      <c r="K16" s="10">
        <f t="shared" si="2"/>
        <v>1.6582849499999988</v>
      </c>
      <c r="L16" s="11"/>
      <c r="M16" s="11"/>
      <c r="N16" s="7">
        <v>30</v>
      </c>
      <c r="O16" s="7">
        <f t="shared" si="6"/>
        <v>31</v>
      </c>
      <c r="P16" s="4">
        <v>167.04</v>
      </c>
      <c r="Q16" s="4">
        <f>AVERAGE(P16,P21)</f>
        <v>167.0575</v>
      </c>
      <c r="R16" s="4">
        <f t="shared" si="4"/>
        <v>23.240499999999997</v>
      </c>
      <c r="S16" s="8">
        <v>15.823</v>
      </c>
      <c r="T16" s="6">
        <f t="shared" si="3"/>
        <v>15.139233000000019</v>
      </c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3">
      <c r="A17" s="7">
        <v>32</v>
      </c>
      <c r="B17" s="7">
        <f t="shared" si="0"/>
        <v>33</v>
      </c>
      <c r="C17" s="4">
        <v>30.094999999999999</v>
      </c>
      <c r="D17" s="4"/>
      <c r="E17" s="4"/>
      <c r="F17" s="4"/>
      <c r="G17" s="4"/>
      <c r="H17" s="8"/>
      <c r="I17" s="9"/>
      <c r="J17" s="10"/>
      <c r="K17" s="10"/>
      <c r="L17" s="11"/>
      <c r="M17" s="11"/>
      <c r="N17" s="7">
        <v>34</v>
      </c>
      <c r="O17" s="7">
        <f t="shared" si="6"/>
        <v>35</v>
      </c>
      <c r="P17" s="4">
        <v>-5.1920000000000002</v>
      </c>
      <c r="Q17" s="4">
        <f>AVERAGE(P17,P22)</f>
        <v>-5.2539999999999996</v>
      </c>
      <c r="R17" s="4">
        <f t="shared" si="4"/>
        <v>195.55199999999999</v>
      </c>
      <c r="S17" s="8">
        <v>173.23</v>
      </c>
      <c r="T17" s="6">
        <f t="shared" si="3"/>
        <v>175.6646264</v>
      </c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3">
      <c r="A18" s="7">
        <v>33</v>
      </c>
      <c r="B18" s="7">
        <f t="shared" si="0"/>
        <v>34</v>
      </c>
      <c r="C18" s="4">
        <v>29.736999999999998</v>
      </c>
      <c r="D18" s="4"/>
      <c r="E18" s="4"/>
      <c r="F18" s="4"/>
      <c r="G18" s="4"/>
      <c r="H18" s="8"/>
      <c r="I18" s="9"/>
      <c r="J18" s="10"/>
      <c r="K18" s="10"/>
      <c r="L18" s="11"/>
      <c r="M18" s="11"/>
      <c r="N18" s="7">
        <v>37</v>
      </c>
      <c r="O18" s="7">
        <f t="shared" si="6"/>
        <v>38</v>
      </c>
      <c r="P18" s="4">
        <v>127.604</v>
      </c>
      <c r="Q18" s="4">
        <f>AVERAGE(P18,P23)</f>
        <v>127.577</v>
      </c>
      <c r="R18" s="4">
        <f t="shared" si="4"/>
        <v>62.721000000000004</v>
      </c>
      <c r="S18" s="8">
        <v>51.445</v>
      </c>
      <c r="T18" s="6">
        <f>Q18*(-0.9316)+170.77</f>
        <v>51.919266800000017</v>
      </c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3">
      <c r="A19" s="7">
        <v>38</v>
      </c>
      <c r="B19" s="7">
        <f t="shared" si="0"/>
        <v>39</v>
      </c>
      <c r="C19" s="4">
        <v>27.434999999999999</v>
      </c>
      <c r="D19" s="4">
        <f>AVERAGE(C19:C21,C27:C29)</f>
        <v>27.517666666666667</v>
      </c>
      <c r="E19" s="4">
        <f>AVERAGE(C19:C21,C27:C29)</f>
        <v>27.517666666666667</v>
      </c>
      <c r="F19" s="4">
        <f t="shared" si="5"/>
        <v>4.2143333333333324</v>
      </c>
      <c r="G19" s="4">
        <f>31.732-E19</f>
        <v>4.2143333333333324</v>
      </c>
      <c r="H19" s="8">
        <v>3.82</v>
      </c>
      <c r="I19" s="9">
        <v>3.81</v>
      </c>
      <c r="J19" s="10">
        <f>D19*(-0.8811)+28.012</f>
        <v>3.7661839000000015</v>
      </c>
      <c r="K19" s="10">
        <f>E19*(-0.8981)+28.476</f>
        <v>3.7623835666666636</v>
      </c>
      <c r="L19" s="11"/>
      <c r="M19" s="11"/>
      <c r="N19" s="7">
        <v>41</v>
      </c>
      <c r="O19" s="7">
        <f t="shared" si="6"/>
        <v>42</v>
      </c>
      <c r="P19" s="4">
        <v>5.4130000000000003</v>
      </c>
      <c r="Q19" s="4"/>
      <c r="R19" s="4"/>
      <c r="S19" s="6"/>
      <c r="T19" s="6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3">
      <c r="A20" s="7">
        <v>39</v>
      </c>
      <c r="B20" s="7">
        <f t="shared" si="0"/>
        <v>40</v>
      </c>
      <c r="C20" s="4">
        <v>27.567</v>
      </c>
      <c r="D20" s="4"/>
      <c r="E20" s="4"/>
      <c r="F20" s="4"/>
      <c r="G20" s="4"/>
      <c r="H20" s="4"/>
      <c r="I20" s="12"/>
      <c r="J20" s="11"/>
      <c r="K20" s="11"/>
      <c r="L20" s="11"/>
      <c r="M20" s="11"/>
      <c r="N20" s="7">
        <v>45</v>
      </c>
      <c r="O20" s="7">
        <f t="shared" si="6"/>
        <v>46</v>
      </c>
      <c r="P20" s="4">
        <v>129.00700000000001</v>
      </c>
      <c r="Q20" s="4"/>
      <c r="R20" s="4"/>
      <c r="S20" s="13" t="s">
        <v>34</v>
      </c>
      <c r="T20" s="14">
        <f>AVERAGE(ABS(T3-S3),ABS(T4-S4),ABS(T5-S5),ABS(T6-S6),ABS(T9-S9),ABS(T10-S10),ABS(T11-S11),ABS(T12-S12),ABS(T14-S14),ABS(T15-S15),ABS(T16-S16),ABS(T17-S17),ABS(T18-S18))</f>
        <v>0.98941644615384472</v>
      </c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3">
      <c r="A21" s="7">
        <v>40</v>
      </c>
      <c r="B21" s="7">
        <f t="shared" si="0"/>
        <v>41</v>
      </c>
      <c r="C21" s="4">
        <v>27.574999999999999</v>
      </c>
      <c r="D21" s="4"/>
      <c r="E21" s="4"/>
      <c r="F21" s="4"/>
      <c r="G21" s="4"/>
      <c r="H21" s="4"/>
      <c r="I21" s="13" t="s">
        <v>35</v>
      </c>
      <c r="J21" s="14">
        <f>AVERAGE(ABS(J3-H3),ABS(J4-H4),ABS(J6-H6),ABS(J7-H7),ABS(J8-H8),ABS(J11-H11),ABS(J15-H15),ABS(J16-H16),ABS(J19-H19))</f>
        <v>0.13894828888888905</v>
      </c>
      <c r="K21" s="14">
        <f>AVERAGE(ABS(K3-I3),ABS(K4-I4),ABS(K6-I6),ABS(K8-I8),ABS(K11-I11),ABS(K15-I15),ABS(K16-I16),ABS(K19-I19))</f>
        <v>0.13727602708333261</v>
      </c>
      <c r="L21" s="11"/>
      <c r="M21" s="11"/>
      <c r="N21" s="7">
        <v>47</v>
      </c>
      <c r="O21" s="7">
        <f t="shared" si="6"/>
        <v>48</v>
      </c>
      <c r="P21" s="4">
        <v>167.07499999999999</v>
      </c>
      <c r="Q21" s="4"/>
      <c r="R21" s="4"/>
      <c r="S21" s="6"/>
      <c r="T21" s="6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3">
      <c r="A22" s="7">
        <v>44</v>
      </c>
      <c r="B22" s="7">
        <f t="shared" si="0"/>
        <v>45</v>
      </c>
      <c r="C22" s="4">
        <v>24.411999999999999</v>
      </c>
      <c r="D22" s="4"/>
      <c r="E22" s="4"/>
      <c r="F22" s="4"/>
      <c r="G22" s="4"/>
      <c r="H22" s="4"/>
      <c r="I22" s="13" t="s">
        <v>36</v>
      </c>
      <c r="J22" s="14">
        <f>ABS(J14-H14)</f>
        <v>1.6407623499999975</v>
      </c>
      <c r="K22" s="14">
        <f>ABS(K14-I14)</f>
        <v>1.087216849999999</v>
      </c>
      <c r="L22" s="11"/>
      <c r="M22" s="11"/>
      <c r="N22" s="7">
        <v>51</v>
      </c>
      <c r="O22" s="7">
        <f t="shared" si="6"/>
        <v>52</v>
      </c>
      <c r="P22" s="4">
        <v>-5.3159999999999998</v>
      </c>
      <c r="Q22" s="4"/>
      <c r="R22" s="4"/>
      <c r="S22" s="6"/>
      <c r="T22" s="6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3">
      <c r="A23" s="7">
        <v>46</v>
      </c>
      <c r="B23" s="7">
        <f t="shared" si="0"/>
        <v>47</v>
      </c>
      <c r="C23" s="4">
        <v>26.835000000000001</v>
      </c>
      <c r="D23" s="4"/>
      <c r="E23" s="4"/>
      <c r="F23" s="4"/>
      <c r="G23" s="4"/>
      <c r="H23" s="4"/>
      <c r="I23" s="12"/>
      <c r="J23" s="11"/>
      <c r="K23" s="11"/>
      <c r="L23" s="11"/>
      <c r="M23" s="11"/>
      <c r="N23" s="7">
        <v>54</v>
      </c>
      <c r="O23" s="7">
        <f t="shared" si="6"/>
        <v>55</v>
      </c>
      <c r="P23" s="4">
        <v>127.55</v>
      </c>
      <c r="Q23" s="4"/>
      <c r="R23" s="4"/>
      <c r="S23" s="6"/>
      <c r="T23" s="6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3">
      <c r="A24" s="7">
        <v>48</v>
      </c>
      <c r="B24" s="7">
        <f t="shared" si="0"/>
        <v>49</v>
      </c>
      <c r="C24" s="4">
        <v>29.776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7"/>
      <c r="O24" s="7"/>
      <c r="P24" s="12"/>
      <c r="Q24" s="12"/>
      <c r="R24" s="1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3">
      <c r="A25" s="7">
        <v>49</v>
      </c>
      <c r="B25" s="7">
        <f t="shared" si="0"/>
        <v>50</v>
      </c>
      <c r="C25" s="4">
        <v>30.062000000000001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5"/>
      <c r="O25" s="7"/>
      <c r="P25" s="2"/>
      <c r="Q25" s="12"/>
      <c r="R25" s="12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3">
      <c r="A26" s="7">
        <v>50</v>
      </c>
      <c r="B26" s="7">
        <f t="shared" si="0"/>
        <v>51</v>
      </c>
      <c r="C26" s="4">
        <v>29.702000000000002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5"/>
      <c r="O26" s="7"/>
      <c r="P26" s="2"/>
      <c r="Q26" s="12"/>
      <c r="R26" s="12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3">
      <c r="A27" s="7">
        <v>55</v>
      </c>
      <c r="B27" s="7">
        <f t="shared" si="0"/>
        <v>56</v>
      </c>
      <c r="C27" s="4">
        <v>27.550999999999998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5"/>
      <c r="O27" s="7"/>
      <c r="P27" s="2"/>
      <c r="Q27" s="12"/>
      <c r="R27" s="1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3">
      <c r="A28" s="7">
        <v>56</v>
      </c>
      <c r="B28" s="7">
        <f t="shared" si="0"/>
        <v>57</v>
      </c>
      <c r="C28" s="4">
        <v>27.567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5"/>
      <c r="O28" s="7"/>
      <c r="P28" s="2"/>
      <c r="Q28" s="12"/>
      <c r="R28" s="1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3">
      <c r="A29" s="15">
        <v>57</v>
      </c>
      <c r="B29" s="15">
        <f t="shared" si="0"/>
        <v>58</v>
      </c>
      <c r="C29" s="2">
        <v>27.411000000000001</v>
      </c>
      <c r="D29" s="2"/>
      <c r="E29" s="12"/>
      <c r="F29" s="12"/>
      <c r="G29" s="12"/>
      <c r="H29" s="12"/>
      <c r="I29" s="12"/>
      <c r="J29" s="11"/>
      <c r="K29" s="11"/>
      <c r="L29" s="11"/>
      <c r="M29" s="11"/>
      <c r="N29" s="15"/>
      <c r="O29" s="7"/>
      <c r="P29" s="2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3">
      <c r="A30" s="16"/>
      <c r="B30" s="15"/>
      <c r="C30" s="12"/>
      <c r="D30" s="12"/>
      <c r="E30" s="12"/>
      <c r="F30" s="12"/>
      <c r="G30" s="12"/>
      <c r="H30" s="12"/>
      <c r="I30" s="12"/>
      <c r="J30" s="11"/>
      <c r="K30" s="11"/>
      <c r="L30" s="11"/>
      <c r="M30" s="11"/>
      <c r="N30" s="15"/>
      <c r="O30" s="7"/>
      <c r="P30" s="2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3">
      <c r="A31" s="15"/>
      <c r="B31" s="15"/>
      <c r="C31" s="2"/>
      <c r="D31" s="12"/>
      <c r="E31" s="12"/>
      <c r="F31" s="12"/>
      <c r="G31" s="12"/>
      <c r="H31" s="12"/>
      <c r="I31" s="12"/>
      <c r="J31" s="11"/>
      <c r="K31" s="11"/>
      <c r="L31" s="11"/>
      <c r="M31" s="11"/>
      <c r="N31" s="15"/>
      <c r="O31" s="7"/>
      <c r="P31" s="2"/>
      <c r="Q31" s="12"/>
      <c r="R31" s="1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3">
      <c r="A32" s="15"/>
      <c r="B32" s="15"/>
      <c r="C32" s="2"/>
      <c r="D32" s="12"/>
      <c r="E32" s="12"/>
      <c r="F32" s="12"/>
      <c r="G32" s="12"/>
      <c r="H32" s="12"/>
      <c r="I32" s="12"/>
      <c r="J32" s="11"/>
      <c r="K32" s="11"/>
      <c r="L32" s="11"/>
      <c r="M32" s="11"/>
      <c r="N32" s="15"/>
      <c r="O32" s="7"/>
      <c r="P32" s="2"/>
      <c r="Q32" s="12"/>
      <c r="R32" s="1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3">
      <c r="A33" s="15"/>
      <c r="B33" s="15"/>
      <c r="C33" s="2"/>
      <c r="D33" s="12"/>
      <c r="E33" s="12"/>
      <c r="F33" s="12"/>
      <c r="G33" s="12"/>
      <c r="H33" s="12"/>
      <c r="I33" s="12"/>
      <c r="J33" s="11"/>
      <c r="K33" s="11"/>
      <c r="L33" s="11"/>
      <c r="M33" s="11"/>
      <c r="N33" s="15"/>
      <c r="O33" s="7"/>
      <c r="P33" s="2"/>
      <c r="Q33" s="12"/>
      <c r="R33" s="1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3">
      <c r="A34" s="15"/>
      <c r="B34" s="15"/>
      <c r="C34" s="2"/>
      <c r="D34" s="12"/>
      <c r="E34" s="12"/>
      <c r="F34" s="12"/>
      <c r="G34" s="12"/>
      <c r="H34" s="12"/>
      <c r="I34" s="12"/>
      <c r="J34" s="11"/>
      <c r="K34" s="11"/>
      <c r="L34" s="11"/>
      <c r="M34" s="11"/>
      <c r="N34" s="15"/>
      <c r="O34" s="7"/>
      <c r="P34" s="2"/>
      <c r="Q34" s="12"/>
      <c r="R34" s="1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3">
      <c r="A35" s="15"/>
      <c r="B35" s="15"/>
      <c r="C35" s="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5"/>
      <c r="O35" s="7"/>
      <c r="P35" s="2"/>
      <c r="Q35" s="12"/>
      <c r="R35" s="12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3">
      <c r="A36" s="15"/>
      <c r="B36" s="15"/>
      <c r="C36" s="2"/>
      <c r="D36" s="12"/>
      <c r="E36" s="12"/>
      <c r="F36" s="12"/>
      <c r="G36" s="12"/>
      <c r="H36" s="12"/>
      <c r="I36" s="12"/>
      <c r="J36" s="11"/>
      <c r="K36" s="11"/>
      <c r="L36" s="11"/>
      <c r="M36" s="11"/>
      <c r="N36" s="15"/>
      <c r="O36" s="7"/>
      <c r="P36" s="2"/>
      <c r="Q36" s="12"/>
      <c r="R36" s="12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3">
      <c r="A37" s="15"/>
      <c r="B37" s="15"/>
      <c r="C37" s="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5"/>
      <c r="O37" s="7"/>
      <c r="P37" s="2"/>
      <c r="Q37" s="12"/>
      <c r="R37" s="1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3">
      <c r="A38" s="15"/>
      <c r="B38" s="15"/>
      <c r="C38" s="2"/>
      <c r="D38" s="12"/>
      <c r="E38" s="12"/>
      <c r="F38" s="12"/>
      <c r="G38" s="12"/>
      <c r="H38" s="12"/>
      <c r="I38" s="12"/>
      <c r="J38" s="11"/>
      <c r="K38" s="11"/>
      <c r="L38" s="11"/>
      <c r="M38" s="11"/>
      <c r="N38" s="15"/>
      <c r="O38" s="7"/>
      <c r="P38" s="2"/>
      <c r="Q38" s="12"/>
      <c r="R38" s="1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3">
      <c r="A39" s="15"/>
      <c r="B39" s="15"/>
      <c r="C39" s="2"/>
      <c r="D39" s="12"/>
      <c r="E39" s="12"/>
      <c r="F39" s="12"/>
      <c r="G39" s="12"/>
      <c r="H39" s="12"/>
      <c r="I39" s="12"/>
      <c r="J39" s="11"/>
      <c r="K39" s="11"/>
      <c r="L39" s="11"/>
      <c r="M39" s="11"/>
      <c r="N39" s="15"/>
      <c r="O39" s="7"/>
      <c r="P39" s="2"/>
      <c r="Q39" s="12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3">
      <c r="A40" s="15"/>
      <c r="B40" s="15"/>
      <c r="C40" s="2"/>
      <c r="D40" s="12"/>
      <c r="E40" s="12"/>
      <c r="F40" s="12"/>
      <c r="G40" s="12"/>
      <c r="H40" s="12"/>
      <c r="I40" s="12"/>
      <c r="J40" s="11"/>
      <c r="K40" s="11"/>
      <c r="L40" s="11"/>
      <c r="M40" s="11"/>
      <c r="N40" s="15"/>
      <c r="O40" s="7"/>
      <c r="P40" s="2"/>
      <c r="Q40" s="12"/>
      <c r="R40" s="1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3">
      <c r="A41" s="15"/>
      <c r="B41" s="15"/>
      <c r="C41" s="2"/>
      <c r="E41" s="12"/>
      <c r="F41" s="12"/>
      <c r="G41" s="12"/>
      <c r="H41" s="12"/>
      <c r="I41" s="12"/>
      <c r="J41" s="11"/>
      <c r="K41" s="11"/>
      <c r="L41" s="11"/>
      <c r="M41" s="11"/>
      <c r="N41" s="15"/>
      <c r="O41" s="7"/>
      <c r="P41" s="2"/>
      <c r="Q41" s="12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3">
      <c r="A42" s="15"/>
      <c r="B42" s="15"/>
      <c r="C42" s="2"/>
      <c r="D42" s="12"/>
      <c r="E42" s="12"/>
      <c r="F42" s="12"/>
      <c r="G42" s="12"/>
      <c r="H42" s="12"/>
      <c r="I42" s="12"/>
      <c r="J42" s="11"/>
      <c r="K42" s="11"/>
      <c r="L42" s="11"/>
      <c r="M42" s="11"/>
      <c r="N42" s="15"/>
      <c r="O42" s="7"/>
      <c r="P42" s="2"/>
      <c r="Q42" s="12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3">
      <c r="A43" s="15"/>
      <c r="B43" s="15"/>
      <c r="C43" s="2"/>
      <c r="D43" s="12"/>
      <c r="E43" s="12"/>
      <c r="F43" s="12"/>
      <c r="G43" s="12"/>
      <c r="H43" s="12"/>
      <c r="I43" s="12"/>
      <c r="J43" s="11"/>
      <c r="K43" s="11"/>
      <c r="L43" s="11"/>
      <c r="M43" s="11"/>
      <c r="N43" s="15"/>
      <c r="O43" s="7"/>
      <c r="P43" s="2"/>
      <c r="Q43" s="12"/>
      <c r="R43" s="1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3">
      <c r="A44" s="15"/>
      <c r="B44" s="15"/>
      <c r="C44" s="2"/>
      <c r="D44" s="12"/>
      <c r="E44" s="12"/>
      <c r="F44" s="12"/>
      <c r="G44" s="12"/>
      <c r="H44" s="12"/>
      <c r="I44" s="12"/>
      <c r="J44" s="11"/>
      <c r="K44" s="11"/>
      <c r="L44" s="11"/>
      <c r="M44" s="11"/>
      <c r="N44" s="15"/>
      <c r="O44" s="7"/>
      <c r="P44" s="2"/>
      <c r="Q44" s="12"/>
      <c r="R44" s="1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3">
      <c r="A45" s="15"/>
      <c r="B45" s="15"/>
      <c r="C45" s="2"/>
      <c r="D45" s="12"/>
      <c r="E45" s="12"/>
      <c r="F45" s="12"/>
      <c r="G45" s="12"/>
      <c r="H45" s="12"/>
      <c r="I45" s="12"/>
      <c r="J45" s="11"/>
      <c r="K45" s="11"/>
      <c r="L45" s="11"/>
      <c r="M45" s="11"/>
      <c r="N45" s="15"/>
      <c r="O45" s="7"/>
      <c r="P45" s="2"/>
      <c r="Q45" s="12"/>
      <c r="R45" s="1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3">
      <c r="A46" s="15"/>
      <c r="B46" s="15"/>
      <c r="C46" s="2"/>
      <c r="D46" s="12"/>
      <c r="E46" s="12"/>
      <c r="F46" s="12"/>
      <c r="G46" s="12"/>
      <c r="H46" s="12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3">
      <c r="A47" s="15"/>
      <c r="B47" s="15"/>
      <c r="C47" s="2"/>
      <c r="D47" s="12"/>
      <c r="E47" s="12"/>
      <c r="F47" s="12"/>
      <c r="G47" s="12"/>
      <c r="H47" s="12"/>
      <c r="I47" s="12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3">
      <c r="A48" s="15"/>
      <c r="B48" s="15"/>
      <c r="C48" s="2"/>
      <c r="D48" s="12"/>
      <c r="E48" s="12"/>
      <c r="F48" s="12"/>
      <c r="G48" s="12"/>
      <c r="H48" s="12"/>
      <c r="I48" s="1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3">
      <c r="A49" s="15"/>
      <c r="B49" s="15"/>
      <c r="C49" s="2"/>
      <c r="D49" s="12"/>
      <c r="E49" s="12"/>
      <c r="F49" s="12"/>
      <c r="G49" s="12"/>
      <c r="H49" s="12"/>
      <c r="I49" s="1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3">
      <c r="A50" s="15"/>
      <c r="B50" s="15"/>
      <c r="C50" s="2"/>
      <c r="D50" s="12"/>
      <c r="E50" s="12"/>
      <c r="F50" s="12"/>
      <c r="G50" s="12"/>
      <c r="H50" s="12"/>
      <c r="I50" s="1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x14ac:dyDescent="0.3">
      <c r="A51" s="15"/>
      <c r="B51" s="15"/>
      <c r="C51" s="2"/>
      <c r="D51" s="12"/>
      <c r="E51" s="12"/>
      <c r="F51" s="12"/>
      <c r="G51" s="12"/>
      <c r="H51" s="12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x14ac:dyDescent="0.3">
      <c r="A52" s="15"/>
      <c r="B52" s="15"/>
      <c r="C52" s="2"/>
      <c r="D52" s="12"/>
      <c r="E52" s="12"/>
      <c r="F52" s="12"/>
      <c r="G52" s="12"/>
      <c r="H52" s="12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x14ac:dyDescent="0.3">
      <c r="A53" s="15"/>
      <c r="B53" s="15"/>
      <c r="C53" s="2"/>
      <c r="D53" s="12"/>
      <c r="E53" s="12"/>
      <c r="F53" s="12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x14ac:dyDescent="0.3">
      <c r="A54" s="15"/>
      <c r="B54" s="15"/>
      <c r="C54" s="2"/>
      <c r="D54" s="12"/>
      <c r="E54" s="12"/>
      <c r="F54" s="12"/>
      <c r="G54" s="12"/>
      <c r="H54" s="12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x14ac:dyDescent="0.3">
      <c r="A55" s="15"/>
      <c r="B55" s="15"/>
      <c r="C55" s="2"/>
      <c r="D55" s="12"/>
      <c r="E55" s="12"/>
      <c r="F55" s="12"/>
      <c r="G55" s="12"/>
      <c r="H55" s="12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x14ac:dyDescent="0.3">
      <c r="A56" s="15"/>
      <c r="B56" s="15"/>
      <c r="C56" s="2"/>
      <c r="D56" s="12"/>
      <c r="E56" s="12"/>
      <c r="F56" s="12"/>
      <c r="G56" s="12"/>
      <c r="H56" s="12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x14ac:dyDescent="0.3">
      <c r="A57" s="15"/>
      <c r="B57" s="15"/>
      <c r="C57" s="2"/>
      <c r="D57" s="12"/>
      <c r="E57" s="12"/>
      <c r="F57" s="12"/>
      <c r="G57" s="12"/>
      <c r="H57" s="12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7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x14ac:dyDescent="0.3">
      <c r="A61" s="7" t="s">
        <v>9</v>
      </c>
      <c r="B61" s="7"/>
      <c r="C61" s="18">
        <v>1</v>
      </c>
      <c r="D61" s="18">
        <v>4</v>
      </c>
      <c r="E61" s="18">
        <v>7</v>
      </c>
      <c r="F61" s="18">
        <v>14</v>
      </c>
      <c r="G61" s="18">
        <v>15</v>
      </c>
      <c r="H61" s="18">
        <v>17</v>
      </c>
      <c r="I61" s="18">
        <v>18</v>
      </c>
      <c r="J61" s="18">
        <v>19</v>
      </c>
      <c r="K61" s="18">
        <v>21</v>
      </c>
      <c r="L61" s="18">
        <v>22</v>
      </c>
      <c r="M61" s="18">
        <v>23</v>
      </c>
      <c r="N61" s="18">
        <v>27</v>
      </c>
      <c r="O61" s="18">
        <v>29</v>
      </c>
      <c r="P61" s="18">
        <v>31</v>
      </c>
      <c r="Q61" s="18">
        <v>32</v>
      </c>
      <c r="R61" s="18">
        <v>33</v>
      </c>
      <c r="S61" s="18">
        <v>38</v>
      </c>
      <c r="T61" s="18">
        <v>39</v>
      </c>
      <c r="U61" s="18">
        <v>40</v>
      </c>
      <c r="V61" s="18">
        <v>44</v>
      </c>
      <c r="W61" s="18">
        <v>46</v>
      </c>
      <c r="X61" s="18">
        <v>48</v>
      </c>
      <c r="Y61" s="18">
        <v>49</v>
      </c>
      <c r="Z61" s="18">
        <v>50</v>
      </c>
      <c r="AA61" s="18">
        <v>55</v>
      </c>
      <c r="AB61" s="18">
        <v>56</v>
      </c>
      <c r="AC61" s="18">
        <v>57</v>
      </c>
    </row>
    <row r="62" spans="1:29" x14ac:dyDescent="0.3">
      <c r="A62" s="7"/>
      <c r="B62" s="7" t="s">
        <v>10</v>
      </c>
      <c r="C62" s="18">
        <f>C61+1</f>
        <v>2</v>
      </c>
      <c r="D62" s="18">
        <f t="shared" ref="D62:V62" si="7">D61+1</f>
        <v>5</v>
      </c>
      <c r="E62" s="18">
        <f t="shared" si="7"/>
        <v>8</v>
      </c>
      <c r="F62" s="18">
        <f t="shared" si="7"/>
        <v>15</v>
      </c>
      <c r="G62" s="18">
        <f t="shared" si="7"/>
        <v>16</v>
      </c>
      <c r="H62" s="18">
        <f t="shared" si="7"/>
        <v>18</v>
      </c>
      <c r="I62" s="18">
        <f t="shared" si="7"/>
        <v>19</v>
      </c>
      <c r="J62" s="18">
        <f t="shared" si="7"/>
        <v>20</v>
      </c>
      <c r="K62" s="18">
        <f t="shared" si="7"/>
        <v>22</v>
      </c>
      <c r="L62" s="18">
        <f t="shared" si="7"/>
        <v>23</v>
      </c>
      <c r="M62" s="18">
        <f t="shared" si="7"/>
        <v>24</v>
      </c>
      <c r="N62" s="18">
        <f t="shared" si="7"/>
        <v>28</v>
      </c>
      <c r="O62" s="18">
        <f t="shared" si="7"/>
        <v>30</v>
      </c>
      <c r="P62" s="18">
        <f t="shared" si="7"/>
        <v>32</v>
      </c>
      <c r="Q62" s="18">
        <f t="shared" si="7"/>
        <v>33</v>
      </c>
      <c r="R62" s="18">
        <f t="shared" si="7"/>
        <v>34</v>
      </c>
      <c r="S62" s="18">
        <f t="shared" si="7"/>
        <v>39</v>
      </c>
      <c r="T62" s="18">
        <f t="shared" si="7"/>
        <v>40</v>
      </c>
      <c r="U62" s="18">
        <f t="shared" si="7"/>
        <v>41</v>
      </c>
      <c r="V62" s="18">
        <f t="shared" si="7"/>
        <v>45</v>
      </c>
      <c r="W62" s="18">
        <f>W61+1</f>
        <v>47</v>
      </c>
      <c r="X62" s="18">
        <f t="shared" ref="X62:AC62" si="8">X61+1</f>
        <v>49</v>
      </c>
      <c r="Y62" s="18">
        <f t="shared" si="8"/>
        <v>50</v>
      </c>
      <c r="Z62" s="18">
        <f t="shared" si="8"/>
        <v>51</v>
      </c>
      <c r="AA62" s="18">
        <f t="shared" si="8"/>
        <v>56</v>
      </c>
      <c r="AB62" s="18">
        <f t="shared" si="8"/>
        <v>57</v>
      </c>
      <c r="AC62" s="18">
        <f t="shared" si="8"/>
        <v>58</v>
      </c>
    </row>
    <row r="63" spans="1:29" x14ac:dyDescent="0.3">
      <c r="A63" s="19">
        <v>1</v>
      </c>
      <c r="B63" s="19">
        <f>A63+1</f>
        <v>2</v>
      </c>
      <c r="C63" s="19">
        <v>0</v>
      </c>
      <c r="D63" s="19">
        <v>0.96099999999999997</v>
      </c>
      <c r="E63" s="19">
        <v>0.80900000000000005</v>
      </c>
      <c r="F63" s="19">
        <v>0</v>
      </c>
      <c r="G63" s="19">
        <v>2E-3</v>
      </c>
      <c r="H63" s="19">
        <v>0</v>
      </c>
      <c r="I63" s="19">
        <v>0</v>
      </c>
      <c r="J63" s="19">
        <v>0</v>
      </c>
      <c r="K63" s="19">
        <v>0</v>
      </c>
      <c r="L63" s="19">
        <v>1.4999999999999999E-2</v>
      </c>
      <c r="M63" s="19">
        <v>0</v>
      </c>
      <c r="N63" s="19">
        <v>-0.308</v>
      </c>
      <c r="O63" s="19">
        <v>-3.5999999999999997E-2</v>
      </c>
      <c r="P63" s="19">
        <v>5.0000000000000001E-3</v>
      </c>
      <c r="Q63" s="19">
        <v>-2E-3</v>
      </c>
      <c r="R63" s="19">
        <v>-1E-3</v>
      </c>
      <c r="S63" s="19">
        <v>0</v>
      </c>
      <c r="T63" s="19">
        <v>0</v>
      </c>
      <c r="U63" s="19">
        <v>0</v>
      </c>
      <c r="V63" s="19">
        <v>3.5999999999999997E-2</v>
      </c>
      <c r="W63" s="19">
        <v>-7.8E-2</v>
      </c>
      <c r="X63" s="19">
        <v>1.0999999999999999E-2</v>
      </c>
      <c r="Y63" s="19">
        <v>-1E-3</v>
      </c>
      <c r="Z63" s="19">
        <v>2E-3</v>
      </c>
      <c r="AA63" s="19">
        <v>0</v>
      </c>
      <c r="AB63" s="19">
        <v>0</v>
      </c>
      <c r="AC63" s="19">
        <v>0</v>
      </c>
    </row>
    <row r="64" spans="1:29" x14ac:dyDescent="0.3">
      <c r="A64" s="19">
        <v>4</v>
      </c>
      <c r="B64" s="19">
        <f t="shared" ref="B64:B89" si="9">A64+1</f>
        <v>5</v>
      </c>
      <c r="C64" s="20">
        <v>0.96099999999999997</v>
      </c>
      <c r="D64" s="19">
        <v>0</v>
      </c>
      <c r="E64" s="19">
        <v>0.76800000000000002</v>
      </c>
      <c r="F64" s="19">
        <v>-6.0000000000000001E-3</v>
      </c>
      <c r="G64" s="19">
        <v>1.0999999999999999E-2</v>
      </c>
      <c r="H64" s="19">
        <v>5.0000000000000001E-3</v>
      </c>
      <c r="I64" s="19">
        <v>-3.7999999999999999E-2</v>
      </c>
      <c r="J64" s="19">
        <v>1.6E-2</v>
      </c>
      <c r="K64" s="19">
        <v>0.01</v>
      </c>
      <c r="L64" s="19">
        <v>0.02</v>
      </c>
      <c r="M64" s="19">
        <v>-8.6999999999999994E-2</v>
      </c>
      <c r="N64" s="19">
        <v>3.7999999999999999E-2</v>
      </c>
      <c r="O64" s="19">
        <v>-7.9000000000000001E-2</v>
      </c>
      <c r="P64" s="19">
        <v>1.0999999999999999E-2</v>
      </c>
      <c r="Q64" s="19">
        <v>-1E-3</v>
      </c>
      <c r="R64" s="19">
        <v>2E-3</v>
      </c>
      <c r="S64" s="19">
        <v>0</v>
      </c>
      <c r="T64" s="19">
        <v>0</v>
      </c>
      <c r="U64" s="19">
        <v>0</v>
      </c>
      <c r="V64" s="19">
        <v>5.0000000000000001E-3</v>
      </c>
      <c r="W64" s="19">
        <v>-5.7000000000000002E-2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</row>
    <row r="65" spans="1:29" x14ac:dyDescent="0.3">
      <c r="A65" s="19">
        <v>7</v>
      </c>
      <c r="B65" s="19">
        <f t="shared" si="9"/>
        <v>8</v>
      </c>
      <c r="C65" s="20">
        <v>0.80900000000000005</v>
      </c>
      <c r="D65" s="21">
        <v>0.76800000000000002</v>
      </c>
      <c r="E65" s="19">
        <v>0</v>
      </c>
      <c r="F65" s="19">
        <v>7.0000000000000001E-3</v>
      </c>
      <c r="G65" s="19">
        <v>-1E-3</v>
      </c>
      <c r="H65" s="19">
        <v>7.0000000000000001E-3</v>
      </c>
      <c r="I65" s="19">
        <v>-3.4000000000000002E-2</v>
      </c>
      <c r="J65" s="19">
        <v>1.0999999999999999E-2</v>
      </c>
      <c r="K65" s="19">
        <v>8.9999999999999993E-3</v>
      </c>
      <c r="L65" s="19">
        <v>1.4E-2</v>
      </c>
      <c r="M65" s="19">
        <v>-7.9000000000000001E-2</v>
      </c>
      <c r="N65" s="19">
        <v>5.0000000000000001E-3</v>
      </c>
      <c r="O65" s="19">
        <v>-5.6000000000000001E-2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-0.31</v>
      </c>
      <c r="W65" s="19">
        <v>-0.04</v>
      </c>
      <c r="X65" s="19">
        <v>5.0000000000000001E-3</v>
      </c>
      <c r="Y65" s="19">
        <v>-2E-3</v>
      </c>
      <c r="Z65" s="19">
        <v>-1E-3</v>
      </c>
      <c r="AA65" s="19">
        <v>0</v>
      </c>
      <c r="AB65" s="19">
        <v>0</v>
      </c>
      <c r="AC65" s="19">
        <v>0</v>
      </c>
    </row>
    <row r="66" spans="1:29" x14ac:dyDescent="0.3">
      <c r="A66" s="19">
        <v>14</v>
      </c>
      <c r="B66" s="19">
        <f t="shared" si="9"/>
        <v>15</v>
      </c>
      <c r="C66" s="19">
        <v>0</v>
      </c>
      <c r="D66" s="19">
        <v>-6.0000000000000001E-3</v>
      </c>
      <c r="E66" s="19">
        <v>7.0000000000000001E-3</v>
      </c>
      <c r="F66" s="19">
        <v>0</v>
      </c>
      <c r="G66" s="19">
        <v>-8.9990000000000006</v>
      </c>
      <c r="H66" s="19">
        <v>0.112</v>
      </c>
      <c r="I66" s="19">
        <v>-0.24399999999999999</v>
      </c>
      <c r="J66" s="19">
        <v>5.7000000000000002E-2</v>
      </c>
      <c r="K66" s="19">
        <v>0.46700000000000003</v>
      </c>
      <c r="L66" s="19">
        <v>-0.33900000000000002</v>
      </c>
      <c r="M66" s="19">
        <v>-0.29699999999999999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</row>
    <row r="67" spans="1:29" x14ac:dyDescent="0.3">
      <c r="A67" s="19">
        <v>15</v>
      </c>
      <c r="B67" s="19">
        <f t="shared" si="9"/>
        <v>16</v>
      </c>
      <c r="C67" s="19">
        <v>2E-3</v>
      </c>
      <c r="D67" s="19">
        <v>1.0999999999999999E-2</v>
      </c>
      <c r="E67" s="19">
        <v>-1E-3</v>
      </c>
      <c r="F67" s="22">
        <v>-8.9990000000000006</v>
      </c>
      <c r="G67" s="19">
        <v>0</v>
      </c>
      <c r="H67" s="19">
        <v>0.247</v>
      </c>
      <c r="I67" s="19">
        <v>-0.25700000000000001</v>
      </c>
      <c r="J67" s="19">
        <v>-0.40799999999999997</v>
      </c>
      <c r="K67" s="19">
        <v>1.306</v>
      </c>
      <c r="L67" s="19">
        <v>-4.2000000000000003E-2</v>
      </c>
      <c r="M67" s="19">
        <v>-0.40100000000000002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</row>
    <row r="68" spans="1:29" x14ac:dyDescent="0.3">
      <c r="A68" s="19">
        <v>17</v>
      </c>
      <c r="B68" s="19">
        <f t="shared" si="9"/>
        <v>18</v>
      </c>
      <c r="C68" s="19">
        <v>0</v>
      </c>
      <c r="D68" s="19">
        <v>5.0000000000000001E-3</v>
      </c>
      <c r="E68" s="19">
        <v>7.0000000000000001E-3</v>
      </c>
      <c r="F68" s="23">
        <v>0.112</v>
      </c>
      <c r="G68" s="23">
        <v>0.247</v>
      </c>
      <c r="H68" s="19">
        <v>0</v>
      </c>
      <c r="I68" s="19">
        <v>-13.281000000000001</v>
      </c>
      <c r="J68" s="19">
        <v>-12.32</v>
      </c>
      <c r="K68" s="19">
        <v>-0.186</v>
      </c>
      <c r="L68" s="19">
        <v>-4.2999999999999997E-2</v>
      </c>
      <c r="M68" s="19">
        <v>-0.20699999999999999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</row>
    <row r="69" spans="1:29" x14ac:dyDescent="0.3">
      <c r="A69" s="19">
        <v>18</v>
      </c>
      <c r="B69" s="19">
        <f t="shared" si="9"/>
        <v>19</v>
      </c>
      <c r="C69" s="19">
        <v>0</v>
      </c>
      <c r="D69" s="19">
        <v>-3.7999999999999999E-2</v>
      </c>
      <c r="E69" s="19">
        <v>-3.4000000000000002E-2</v>
      </c>
      <c r="F69" s="23">
        <v>-0.24399999999999999</v>
      </c>
      <c r="G69" s="23">
        <v>-0.25700000000000001</v>
      </c>
      <c r="H69" s="24">
        <v>-13.281000000000001</v>
      </c>
      <c r="I69" s="19">
        <v>0</v>
      </c>
      <c r="J69" s="19">
        <v>-12.53</v>
      </c>
      <c r="K69" s="19">
        <v>-0.187</v>
      </c>
      <c r="L69" s="19">
        <v>-6.9000000000000006E-2</v>
      </c>
      <c r="M69" s="19">
        <v>-0.154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</row>
    <row r="70" spans="1:29" x14ac:dyDescent="0.3">
      <c r="A70" s="19">
        <v>19</v>
      </c>
      <c r="B70" s="19">
        <f t="shared" si="9"/>
        <v>20</v>
      </c>
      <c r="C70" s="19">
        <v>0</v>
      </c>
      <c r="D70" s="19">
        <v>1.6E-2</v>
      </c>
      <c r="E70" s="19">
        <v>1.0999999999999999E-2</v>
      </c>
      <c r="F70" s="23">
        <v>5.7000000000000002E-2</v>
      </c>
      <c r="G70" s="23">
        <v>-0.40799999999999997</v>
      </c>
      <c r="H70" s="24">
        <v>-12.32</v>
      </c>
      <c r="I70" s="24">
        <v>-12.53</v>
      </c>
      <c r="J70" s="19">
        <v>0</v>
      </c>
      <c r="K70" s="19">
        <v>-0.185</v>
      </c>
      <c r="L70" s="19">
        <v>3.1920000000000002</v>
      </c>
      <c r="M70" s="19">
        <v>5.6000000000000001E-2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</row>
    <row r="71" spans="1:29" x14ac:dyDescent="0.3">
      <c r="A71" s="19">
        <v>21</v>
      </c>
      <c r="B71" s="19">
        <f t="shared" si="9"/>
        <v>22</v>
      </c>
      <c r="C71" s="19">
        <v>0</v>
      </c>
      <c r="D71" s="19">
        <v>0.01</v>
      </c>
      <c r="E71" s="19">
        <v>8.9999999999999993E-3</v>
      </c>
      <c r="F71" s="23">
        <v>0.46700000000000003</v>
      </c>
      <c r="G71" s="23">
        <v>1.306</v>
      </c>
      <c r="H71" s="23">
        <v>-0.186</v>
      </c>
      <c r="I71" s="23">
        <v>-0.187</v>
      </c>
      <c r="J71" s="23">
        <v>-0.185</v>
      </c>
      <c r="K71" s="19">
        <v>0</v>
      </c>
      <c r="L71" s="19">
        <v>-12.545999999999999</v>
      </c>
      <c r="M71" s="19">
        <v>-13.089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</row>
    <row r="72" spans="1:29" x14ac:dyDescent="0.3">
      <c r="A72" s="19">
        <v>22</v>
      </c>
      <c r="B72" s="19">
        <f t="shared" si="9"/>
        <v>23</v>
      </c>
      <c r="C72" s="19">
        <v>1.4999999999999999E-2</v>
      </c>
      <c r="D72" s="19">
        <v>0.02</v>
      </c>
      <c r="E72" s="19">
        <v>1.4E-2</v>
      </c>
      <c r="F72" s="23">
        <v>-0.33900000000000002</v>
      </c>
      <c r="G72" s="23">
        <v>-4.2000000000000003E-2</v>
      </c>
      <c r="H72" s="23">
        <v>-4.2999999999999997E-2</v>
      </c>
      <c r="I72" s="23">
        <v>-6.9000000000000006E-2</v>
      </c>
      <c r="J72" s="23">
        <v>3.1920000000000002</v>
      </c>
      <c r="K72" s="24">
        <v>-12.545999999999999</v>
      </c>
      <c r="L72" s="19">
        <v>0</v>
      </c>
      <c r="M72" s="19">
        <v>-12.412000000000001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</row>
    <row r="73" spans="1:29" x14ac:dyDescent="0.3">
      <c r="A73" s="19">
        <v>23</v>
      </c>
      <c r="B73" s="19">
        <f t="shared" si="9"/>
        <v>24</v>
      </c>
      <c r="C73" s="19">
        <v>0</v>
      </c>
      <c r="D73" s="19">
        <v>-8.6999999999999994E-2</v>
      </c>
      <c r="E73" s="19">
        <v>-7.9000000000000001E-2</v>
      </c>
      <c r="F73" s="23">
        <v>-0.29699999999999999</v>
      </c>
      <c r="G73" s="23">
        <v>-0.40100000000000002</v>
      </c>
      <c r="H73" s="23">
        <v>-0.20699999999999999</v>
      </c>
      <c r="I73" s="23">
        <v>-0.154</v>
      </c>
      <c r="J73" s="23">
        <v>5.6000000000000001E-2</v>
      </c>
      <c r="K73" s="24">
        <v>-13.089</v>
      </c>
      <c r="L73" s="24">
        <v>-12.412000000000001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</row>
    <row r="74" spans="1:29" x14ac:dyDescent="0.3">
      <c r="A74" s="19">
        <v>27</v>
      </c>
      <c r="B74" s="19">
        <f t="shared" si="9"/>
        <v>28</v>
      </c>
      <c r="C74" s="19">
        <v>-0.308</v>
      </c>
      <c r="D74" s="19">
        <v>3.7999999999999999E-2</v>
      </c>
      <c r="E74" s="19">
        <v>5.0000000000000001E-3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6.5990000000000002</v>
      </c>
      <c r="P74" s="19">
        <v>-0.41899999999999998</v>
      </c>
      <c r="Q74" s="19">
        <v>-0.20799999999999999</v>
      </c>
      <c r="R74" s="19">
        <v>-0.23699999999999999</v>
      </c>
      <c r="S74" s="19">
        <v>-2.1000000000000001E-2</v>
      </c>
      <c r="T74" s="19">
        <v>-0.02</v>
      </c>
      <c r="U74" s="19">
        <v>-2.3E-2</v>
      </c>
      <c r="V74" s="19">
        <v>0</v>
      </c>
      <c r="W74" s="19">
        <v>1E-3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</row>
    <row r="75" spans="1:29" x14ac:dyDescent="0.3">
      <c r="A75" s="19">
        <v>29</v>
      </c>
      <c r="B75" s="19">
        <f t="shared" si="9"/>
        <v>30</v>
      </c>
      <c r="C75" s="19">
        <v>-3.5999999999999997E-2</v>
      </c>
      <c r="D75" s="19">
        <v>-7.9000000000000001E-2</v>
      </c>
      <c r="E75" s="19">
        <v>-5.6000000000000001E-2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5">
        <v>6.5990000000000002</v>
      </c>
      <c r="O75" s="19">
        <v>0</v>
      </c>
      <c r="P75" s="19">
        <v>3.1080000000000001</v>
      </c>
      <c r="Q75" s="19">
        <v>13.467000000000001</v>
      </c>
      <c r="R75" s="19">
        <v>4.7939999999999996</v>
      </c>
      <c r="S75" s="19">
        <v>0.13100000000000001</v>
      </c>
      <c r="T75" s="19">
        <v>1.6E-2</v>
      </c>
      <c r="U75" s="19">
        <v>0.12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</row>
    <row r="76" spans="1:29" x14ac:dyDescent="0.3">
      <c r="A76" s="19">
        <v>31</v>
      </c>
      <c r="B76" s="19">
        <f t="shared" si="9"/>
        <v>32</v>
      </c>
      <c r="C76" s="19">
        <v>5.0000000000000001E-3</v>
      </c>
      <c r="D76" s="19">
        <v>1.0999999999999999E-2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6">
        <v>-0.41899999999999998</v>
      </c>
      <c r="O76" s="27">
        <v>3.1080000000000001</v>
      </c>
      <c r="P76" s="19">
        <v>0</v>
      </c>
      <c r="Q76" s="19">
        <v>-13.215999999999999</v>
      </c>
      <c r="R76" s="19">
        <v>-13.95</v>
      </c>
      <c r="S76" s="19">
        <v>0.01</v>
      </c>
      <c r="T76" s="19">
        <v>-1E-3</v>
      </c>
      <c r="U76" s="19">
        <v>0.02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</row>
    <row r="77" spans="1:29" x14ac:dyDescent="0.3">
      <c r="A77" s="19">
        <v>32</v>
      </c>
      <c r="B77" s="19">
        <f t="shared" si="9"/>
        <v>33</v>
      </c>
      <c r="C77" s="19">
        <v>-2E-3</v>
      </c>
      <c r="D77" s="19">
        <v>-1E-3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6">
        <v>-0.20799999999999999</v>
      </c>
      <c r="O77" s="27">
        <v>13.467000000000001</v>
      </c>
      <c r="P77" s="24">
        <v>-13.215999999999999</v>
      </c>
      <c r="Q77" s="19">
        <v>0</v>
      </c>
      <c r="R77" s="19">
        <v>-11.803000000000001</v>
      </c>
      <c r="S77" s="19">
        <v>-2.1999999999999999E-2</v>
      </c>
      <c r="T77" s="19">
        <v>2E-3</v>
      </c>
      <c r="U77" s="19">
        <v>-2.4E-2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</row>
    <row r="78" spans="1:29" x14ac:dyDescent="0.3">
      <c r="A78" s="19">
        <v>33</v>
      </c>
      <c r="B78" s="19">
        <f t="shared" si="9"/>
        <v>34</v>
      </c>
      <c r="C78" s="19">
        <v>-1E-3</v>
      </c>
      <c r="D78" s="19">
        <v>2E-3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6">
        <v>-0.23699999999999999</v>
      </c>
      <c r="O78" s="27">
        <v>4.7939999999999996</v>
      </c>
      <c r="P78" s="24">
        <v>-13.95</v>
      </c>
      <c r="Q78" s="24">
        <v>-11.803000000000001</v>
      </c>
      <c r="R78" s="19">
        <v>0</v>
      </c>
      <c r="S78" s="19">
        <v>2.5000000000000001E-2</v>
      </c>
      <c r="T78" s="19">
        <v>3.0000000000000001E-3</v>
      </c>
      <c r="U78" s="19">
        <v>8.1000000000000003E-2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</row>
    <row r="79" spans="1:29" x14ac:dyDescent="0.3">
      <c r="A79" s="19">
        <v>38</v>
      </c>
      <c r="B79" s="19">
        <f t="shared" si="9"/>
        <v>39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-2.1000000000000001E-2</v>
      </c>
      <c r="O79" s="19">
        <v>0.13100000000000001</v>
      </c>
      <c r="P79" s="19">
        <v>0.01</v>
      </c>
      <c r="Q79" s="19">
        <v>-2.1999999999999999E-2</v>
      </c>
      <c r="R79" s="19">
        <v>2.5000000000000001E-2</v>
      </c>
      <c r="S79" s="19">
        <v>0</v>
      </c>
      <c r="T79" s="19">
        <v>-10.592000000000001</v>
      </c>
      <c r="U79" s="19">
        <v>-10.382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</row>
    <row r="80" spans="1:29" x14ac:dyDescent="0.3">
      <c r="A80" s="19">
        <v>39</v>
      </c>
      <c r="B80" s="19">
        <f t="shared" si="9"/>
        <v>40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-0.02</v>
      </c>
      <c r="O80" s="19">
        <v>1.6E-2</v>
      </c>
      <c r="P80" s="19">
        <v>-1E-3</v>
      </c>
      <c r="Q80" s="19">
        <v>2E-3</v>
      </c>
      <c r="R80" s="19">
        <v>3.0000000000000001E-3</v>
      </c>
      <c r="S80" s="24">
        <v>-10.592000000000001</v>
      </c>
      <c r="T80" s="19">
        <v>0</v>
      </c>
      <c r="U80" s="19">
        <v>-10.48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</row>
    <row r="81" spans="1:30" x14ac:dyDescent="0.3">
      <c r="A81" s="19">
        <v>40</v>
      </c>
      <c r="B81" s="19">
        <f t="shared" si="9"/>
        <v>41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-2.3E-2</v>
      </c>
      <c r="O81" s="19">
        <v>0.12</v>
      </c>
      <c r="P81" s="19">
        <v>0.02</v>
      </c>
      <c r="Q81" s="19">
        <v>-2.4E-2</v>
      </c>
      <c r="R81" s="19">
        <v>8.1000000000000003E-2</v>
      </c>
      <c r="S81" s="24">
        <v>-10.382</v>
      </c>
      <c r="T81" s="24">
        <v>-10.48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</row>
    <row r="82" spans="1:30" x14ac:dyDescent="0.3">
      <c r="A82" s="19">
        <v>44</v>
      </c>
      <c r="B82" s="19">
        <f t="shared" si="9"/>
        <v>45</v>
      </c>
      <c r="C82" s="19">
        <v>3.5999999999999997E-2</v>
      </c>
      <c r="D82" s="19">
        <v>5.0000000000000001E-3</v>
      </c>
      <c r="E82" s="19">
        <v>-0.31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6.5250000000000004</v>
      </c>
      <c r="X82" s="19">
        <v>-0.41299999999999998</v>
      </c>
      <c r="Y82" s="19">
        <v>-0.20100000000000001</v>
      </c>
      <c r="Z82" s="19">
        <v>-0.22500000000000001</v>
      </c>
      <c r="AA82" s="19">
        <v>-0.02</v>
      </c>
      <c r="AB82" s="19">
        <v>-2.4E-2</v>
      </c>
      <c r="AC82" s="19">
        <v>-2.1000000000000001E-2</v>
      </c>
    </row>
    <row r="83" spans="1:30" x14ac:dyDescent="0.3">
      <c r="A83" s="19">
        <v>46</v>
      </c>
      <c r="B83" s="19">
        <f t="shared" si="9"/>
        <v>47</v>
      </c>
      <c r="C83" s="19">
        <v>-7.8E-2</v>
      </c>
      <c r="D83" s="19">
        <v>-5.7000000000000002E-2</v>
      </c>
      <c r="E83" s="19">
        <v>-0.04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1E-3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25">
        <v>6.5250000000000004</v>
      </c>
      <c r="W83" s="19">
        <v>0</v>
      </c>
      <c r="X83" s="19">
        <v>3.0590000000000002</v>
      </c>
      <c r="Y83" s="19">
        <v>13.425000000000001</v>
      </c>
      <c r="Z83" s="19">
        <v>4.7949999999999999</v>
      </c>
      <c r="AA83" s="19">
        <v>1.6E-2</v>
      </c>
      <c r="AB83" s="19">
        <v>0.113</v>
      </c>
      <c r="AC83" s="19">
        <v>0.123</v>
      </c>
    </row>
    <row r="84" spans="1:30" x14ac:dyDescent="0.3">
      <c r="A84" s="19">
        <v>48</v>
      </c>
      <c r="B84" s="19">
        <f t="shared" si="9"/>
        <v>49</v>
      </c>
      <c r="C84" s="19">
        <v>1.0999999999999999E-2</v>
      </c>
      <c r="D84" s="19">
        <v>0</v>
      </c>
      <c r="E84" s="19">
        <v>5.0000000000000001E-3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26">
        <v>-0.41299999999999998</v>
      </c>
      <c r="W84" s="27">
        <v>3.0590000000000002</v>
      </c>
      <c r="X84" s="19">
        <v>0</v>
      </c>
      <c r="Y84" s="19">
        <v>-13.180999999999999</v>
      </c>
      <c r="Z84" s="19">
        <v>-13.926</v>
      </c>
      <c r="AA84" s="19">
        <v>-1E-3</v>
      </c>
      <c r="AB84" s="19">
        <v>0.02</v>
      </c>
      <c r="AC84" s="19">
        <v>8.0000000000000002E-3</v>
      </c>
    </row>
    <row r="85" spans="1:30" x14ac:dyDescent="0.3">
      <c r="A85" s="19">
        <v>49</v>
      </c>
      <c r="B85" s="19">
        <f t="shared" si="9"/>
        <v>50</v>
      </c>
      <c r="C85" s="19">
        <v>-1E-3</v>
      </c>
      <c r="D85" s="19">
        <v>0</v>
      </c>
      <c r="E85" s="19">
        <v>-2E-3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26">
        <v>-0.20100000000000001</v>
      </c>
      <c r="W85" s="27">
        <v>13.425000000000001</v>
      </c>
      <c r="X85" s="24">
        <v>-13.180999999999999</v>
      </c>
      <c r="Y85" s="19">
        <v>0</v>
      </c>
      <c r="Z85" s="19">
        <v>-11.773999999999999</v>
      </c>
      <c r="AA85" s="19">
        <v>2E-3</v>
      </c>
      <c r="AB85" s="19">
        <v>-2.3E-2</v>
      </c>
      <c r="AC85" s="19">
        <v>-2.1000000000000001E-2</v>
      </c>
    </row>
    <row r="86" spans="1:30" x14ac:dyDescent="0.3">
      <c r="A86" s="19">
        <v>50</v>
      </c>
      <c r="B86" s="19">
        <f t="shared" si="9"/>
        <v>51</v>
      </c>
      <c r="C86" s="19">
        <v>2E-3</v>
      </c>
      <c r="D86" s="19">
        <v>0</v>
      </c>
      <c r="E86" s="19">
        <v>-1E-3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26">
        <v>-0.22500000000000001</v>
      </c>
      <c r="W86" s="27">
        <v>4.7949999999999999</v>
      </c>
      <c r="X86" s="24">
        <v>-13.926</v>
      </c>
      <c r="Y86" s="24">
        <v>-11.773999999999999</v>
      </c>
      <c r="Z86" s="19">
        <v>0</v>
      </c>
      <c r="AA86" s="19">
        <v>3.0000000000000001E-3</v>
      </c>
      <c r="AB86" s="19">
        <v>7.9000000000000001E-2</v>
      </c>
      <c r="AC86" s="19">
        <v>2.1000000000000001E-2</v>
      </c>
    </row>
    <row r="87" spans="1:30" x14ac:dyDescent="0.3">
      <c r="A87" s="19">
        <v>55</v>
      </c>
      <c r="B87" s="19">
        <f t="shared" si="9"/>
        <v>56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-0.02</v>
      </c>
      <c r="W87" s="19">
        <v>1.6E-2</v>
      </c>
      <c r="X87" s="19">
        <v>-1E-3</v>
      </c>
      <c r="Y87" s="19">
        <v>2E-3</v>
      </c>
      <c r="Z87" s="19">
        <v>3.0000000000000001E-3</v>
      </c>
      <c r="AA87" s="19">
        <v>0</v>
      </c>
      <c r="AB87" s="19">
        <v>-10.438000000000001</v>
      </c>
      <c r="AC87" s="19">
        <v>-10.555999999999999</v>
      </c>
    </row>
    <row r="88" spans="1:30" x14ac:dyDescent="0.3">
      <c r="A88" s="19">
        <v>56</v>
      </c>
      <c r="B88" s="19">
        <f t="shared" si="9"/>
        <v>57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-2.4E-2</v>
      </c>
      <c r="W88" s="19">
        <v>0.113</v>
      </c>
      <c r="X88" s="19">
        <v>0.02</v>
      </c>
      <c r="Y88" s="19">
        <v>-2.3E-2</v>
      </c>
      <c r="Z88" s="19">
        <v>7.9000000000000001E-2</v>
      </c>
      <c r="AA88" s="24">
        <v>-10.438000000000001</v>
      </c>
      <c r="AB88" s="19">
        <v>0</v>
      </c>
      <c r="AC88" s="19">
        <v>-10.427</v>
      </c>
    </row>
    <row r="89" spans="1:30" x14ac:dyDescent="0.3">
      <c r="A89" s="19">
        <v>57</v>
      </c>
      <c r="B89" s="19">
        <f t="shared" si="9"/>
        <v>58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-2.1000000000000001E-2</v>
      </c>
      <c r="W89" s="19">
        <v>0.123</v>
      </c>
      <c r="X89" s="19">
        <v>8.0000000000000002E-3</v>
      </c>
      <c r="Y89" s="19">
        <v>-2.1000000000000001E-2</v>
      </c>
      <c r="Z89" s="19">
        <v>2.1000000000000001E-2</v>
      </c>
      <c r="AA89" s="24">
        <v>-10.555999999999999</v>
      </c>
      <c r="AB89" s="24">
        <v>-10.427</v>
      </c>
      <c r="AC89" s="19">
        <v>0</v>
      </c>
    </row>
    <row r="90" spans="1:30" x14ac:dyDescent="0.3">
      <c r="B90" s="28"/>
    </row>
    <row r="91" spans="1:30" x14ac:dyDescent="0.3">
      <c r="A91" s="29" t="s">
        <v>37</v>
      </c>
      <c r="B91" s="4">
        <f>MAX(ABS(MIN(C66:E89,F74:M89,N79:R89,S82:U89,V87:Z89)),MAX(C66:E89,F74:M89,N79:R89,S82:U89,V87:Z89))</f>
        <v>0.31</v>
      </c>
    </row>
    <row r="92" spans="1:30" x14ac:dyDescent="0.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</row>
    <row r="93" spans="1:30" x14ac:dyDescent="0.3">
      <c r="H93" s="1"/>
      <c r="I93" s="29"/>
      <c r="J93" s="4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</row>
    <row r="94" spans="1:30" x14ac:dyDescent="0.3">
      <c r="A94" s="3" t="s">
        <v>11</v>
      </c>
      <c r="C94" s="1"/>
      <c r="D94" s="1"/>
      <c r="E94" s="1"/>
      <c r="F94" s="1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41"/>
    </row>
    <row r="95" spans="1:30" x14ac:dyDescent="0.3">
      <c r="A95" s="38" t="s">
        <v>12</v>
      </c>
      <c r="B95" s="5" t="s">
        <v>13</v>
      </c>
      <c r="C95" s="34" t="s">
        <v>14</v>
      </c>
      <c r="D95" s="34" t="s">
        <v>15</v>
      </c>
      <c r="E95" s="34" t="s">
        <v>16</v>
      </c>
      <c r="F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41"/>
    </row>
    <row r="96" spans="1:30" x14ac:dyDescent="0.3">
      <c r="A96" s="38">
        <f>AVERAGE(F67)</f>
        <v>-8.9990000000000006</v>
      </c>
      <c r="B96" s="5">
        <f>AVERAGE(H69,H70,I70)</f>
        <v>-12.710333333333333</v>
      </c>
      <c r="C96" s="34">
        <f>AVERAGE(K72,K73,L73)</f>
        <v>-12.682333333333332</v>
      </c>
      <c r="D96" s="34">
        <f>AVERAGE(P77,P78,Q78,X85,X86,Y86)</f>
        <v>-12.975</v>
      </c>
      <c r="E96" s="34">
        <f>AVERAGE(S80,S81,T81,AA88,AA89,AB89)</f>
        <v>-10.479166666666666</v>
      </c>
      <c r="F96" s="39"/>
      <c r="G96" s="1"/>
      <c r="H96" s="1"/>
      <c r="I96" s="1"/>
      <c r="J96" s="1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41"/>
    </row>
    <row r="97" spans="1:30" x14ac:dyDescent="0.3">
      <c r="C97" s="1"/>
      <c r="D97" s="1"/>
      <c r="E97" s="1"/>
      <c r="F97" s="1"/>
      <c r="G97" s="1"/>
      <c r="H97" s="1"/>
      <c r="I97" s="1"/>
      <c r="J97" s="1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41"/>
    </row>
    <row r="98" spans="1:30" x14ac:dyDescent="0.3">
      <c r="A98" s="3" t="s">
        <v>17</v>
      </c>
      <c r="C98" s="1"/>
      <c r="D98" s="1"/>
      <c r="E98" s="1"/>
      <c r="F98" s="1"/>
      <c r="G98" s="1"/>
      <c r="H98" s="1"/>
      <c r="I98" s="1"/>
      <c r="J98" s="1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41"/>
    </row>
    <row r="99" spans="1:30" x14ac:dyDescent="0.3">
      <c r="A99" s="35" t="s">
        <v>18</v>
      </c>
      <c r="B99" s="37" t="s">
        <v>19</v>
      </c>
      <c r="C99" s="1"/>
      <c r="D99" s="1"/>
      <c r="E99" s="1"/>
      <c r="F99" s="1"/>
      <c r="G99" s="1"/>
      <c r="H99" s="1"/>
      <c r="I99" s="1"/>
      <c r="J99" s="1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41"/>
    </row>
    <row r="100" spans="1:30" x14ac:dyDescent="0.3">
      <c r="A100" s="35">
        <f>AVERAGE(N75,V83)</f>
        <v>6.5620000000000003</v>
      </c>
      <c r="B100" s="37">
        <f>AVERAGE(W84:W86,O76:O78)</f>
        <v>7.1080000000000005</v>
      </c>
      <c r="C100" s="1"/>
      <c r="D100" s="1"/>
      <c r="E100" s="1"/>
      <c r="F100" s="1"/>
      <c r="G100" s="1"/>
      <c r="H100" s="1"/>
      <c r="I100" s="1"/>
      <c r="J100" s="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41"/>
    </row>
    <row r="101" spans="1:30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41"/>
    </row>
    <row r="102" spans="1:30" x14ac:dyDescent="0.3">
      <c r="A102" s="1" t="s">
        <v>20</v>
      </c>
      <c r="B102" s="1"/>
      <c r="C102" s="1"/>
      <c r="D102" s="1"/>
      <c r="E102" s="1"/>
      <c r="F102" s="1"/>
      <c r="G102" s="1"/>
      <c r="H102" s="1"/>
      <c r="I102" s="1"/>
      <c r="J102" s="1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41"/>
    </row>
    <row r="103" spans="1:30" x14ac:dyDescent="0.3">
      <c r="A103" s="31" t="s">
        <v>21</v>
      </c>
      <c r="B103" s="32" t="s">
        <v>22</v>
      </c>
      <c r="C103" s="33" t="s">
        <v>23</v>
      </c>
      <c r="D103" s="33" t="s">
        <v>24</v>
      </c>
      <c r="E103" s="33" t="s">
        <v>25</v>
      </c>
      <c r="F103" s="36" t="s">
        <v>38</v>
      </c>
      <c r="G103" s="1"/>
      <c r="H103" s="1"/>
      <c r="I103" s="1"/>
      <c r="J103" s="1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41"/>
    </row>
    <row r="104" spans="1:30" x14ac:dyDescent="0.3">
      <c r="A104" s="31">
        <f>AVERAGE(C64,C65)</f>
        <v>0.88500000000000001</v>
      </c>
      <c r="B104" s="32">
        <f>AVERAGE(D65)</f>
        <v>0.76800000000000002</v>
      </c>
      <c r="C104" s="33">
        <f>AVERAGE(F68:F70,G71:G73)</f>
        <v>0.13133333333333333</v>
      </c>
      <c r="D104" s="33">
        <f>AVERAGE(F71:F73,G68:G70)</f>
        <v>-9.7833333333333328E-2</v>
      </c>
      <c r="E104" s="33">
        <f>AVERAGE(H71:J73)</f>
        <v>0.2463333333333334</v>
      </c>
      <c r="F104" s="40">
        <f>AVERAGE(N76:N78,V84:V86)</f>
        <v>-0.28383333333333333</v>
      </c>
      <c r="G104" s="1"/>
      <c r="H104" s="1"/>
      <c r="I104" s="1"/>
      <c r="J104" s="1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41"/>
    </row>
    <row r="105" spans="1:30" x14ac:dyDescent="0.3">
      <c r="A105" s="39"/>
      <c r="B105" s="43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41"/>
    </row>
    <row r="106" spans="1:30" x14ac:dyDescent="0.3">
      <c r="A106" s="39"/>
      <c r="B106" s="43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41"/>
    </row>
    <row r="107" spans="1:30" x14ac:dyDescent="0.3">
      <c r="A107" s="39"/>
      <c r="B107" s="43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41"/>
    </row>
    <row r="108" spans="1:30" x14ac:dyDescent="0.3">
      <c r="A108" s="39"/>
      <c r="B108" s="43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41"/>
    </row>
    <row r="109" spans="1:30" x14ac:dyDescent="0.3">
      <c r="A109" s="39"/>
      <c r="B109" s="43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41"/>
    </row>
    <row r="110" spans="1:30" x14ac:dyDescent="0.3">
      <c r="A110" s="39"/>
      <c r="B110" s="43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41"/>
    </row>
    <row r="111" spans="1:30" x14ac:dyDescent="0.3">
      <c r="A111" s="39"/>
      <c r="B111" s="43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41"/>
    </row>
    <row r="112" spans="1:30" x14ac:dyDescent="0.3">
      <c r="A112" s="39"/>
      <c r="B112" s="43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41"/>
    </row>
    <row r="113" spans="1:30" x14ac:dyDescent="0.3">
      <c r="A113" s="39"/>
      <c r="B113" s="43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41"/>
    </row>
    <row r="114" spans="1:30" x14ac:dyDescent="0.3">
      <c r="A114" s="39"/>
      <c r="B114" s="43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41"/>
    </row>
    <row r="115" spans="1:30" x14ac:dyDescent="0.3">
      <c r="A115" s="39"/>
      <c r="B115" s="43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41"/>
    </row>
    <row r="116" spans="1:30" x14ac:dyDescent="0.3">
      <c r="A116" s="39"/>
      <c r="B116" s="43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41"/>
    </row>
    <row r="117" spans="1:30" x14ac:dyDescent="0.3">
      <c r="A117" s="39"/>
      <c r="B117" s="43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41"/>
    </row>
    <row r="118" spans="1:30" x14ac:dyDescent="0.3">
      <c r="A118" s="39"/>
      <c r="B118" s="43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41"/>
    </row>
    <row r="119" spans="1:30" x14ac:dyDescent="0.3">
      <c r="A119" s="39"/>
      <c r="B119" s="43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41"/>
    </row>
    <row r="120" spans="1:30" x14ac:dyDescent="0.3">
      <c r="A120" s="39"/>
      <c r="B120" s="43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41"/>
    </row>
    <row r="121" spans="1:30" x14ac:dyDescent="0.3">
      <c r="A121" s="39"/>
      <c r="B121" s="43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41"/>
    </row>
    <row r="122" spans="1:30" x14ac:dyDescent="0.3">
      <c r="A122" s="39"/>
      <c r="B122" s="43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41"/>
    </row>
    <row r="123" spans="1:30" x14ac:dyDescent="0.3">
      <c r="A123" s="41"/>
      <c r="B123" s="41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41"/>
    </row>
    <row r="124" spans="1:30" x14ac:dyDescent="0.3">
      <c r="A124" s="44"/>
      <c r="B124" s="45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41"/>
    </row>
    <row r="125" spans="1:30" x14ac:dyDescent="0.3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2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</row>
    <row r="126" spans="1:30" x14ac:dyDescent="0.3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</row>
    <row r="127" spans="1:30" x14ac:dyDescent="0.3">
      <c r="A127" s="39"/>
      <c r="B127" s="43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41"/>
    </row>
    <row r="128" spans="1:30" x14ac:dyDescent="0.3">
      <c r="A128" s="39"/>
      <c r="B128" s="43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41"/>
    </row>
    <row r="129" spans="1:29" x14ac:dyDescent="0.3">
      <c r="A129" s="1"/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3">
      <c r="A130" s="1"/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3">
      <c r="A131" s="1"/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3">
      <c r="A132" s="1"/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3">
      <c r="A133" s="1"/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3">
      <c r="A134" s="1"/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3">
      <c r="A135" s="1"/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3">
      <c r="A136" s="1"/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3">
      <c r="A137" s="1"/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3">
      <c r="A138" s="1"/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3">
      <c r="A139" s="1"/>
      <c r="B139" s="1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3">
      <c r="A140" s="1"/>
      <c r="B140" s="1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3">
      <c r="A141" s="1"/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3">
      <c r="A142" s="1"/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3">
      <c r="A143" s="1"/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3">
      <c r="A144" s="1"/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3">
      <c r="A145" s="1"/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3">
      <c r="A146" s="1"/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3">
      <c r="A147" s="1"/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3">
      <c r="A148" s="1"/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3">
      <c r="A149" s="1"/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3">
      <c r="A150" s="1"/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3">
      <c r="A151" s="1"/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3">
      <c r="A152" s="1"/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3">
      <c r="A153" s="1"/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3">
      <c r="A154" s="1"/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3">
      <c r="A155" s="1"/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3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K157" s="1"/>
      <c r="L157" s="1"/>
      <c r="M157" s="1"/>
      <c r="N157" s="10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K158" s="30"/>
    </row>
    <row r="160" spans="1:29" x14ac:dyDescent="0.3"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1:29" x14ac:dyDescent="0.3"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1:29" x14ac:dyDescent="0.3"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1:29" x14ac:dyDescent="0.3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1:29" x14ac:dyDescent="0.3"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1:29" x14ac:dyDescent="0.3"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1:29" x14ac:dyDescent="0.3"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1:29" x14ac:dyDescent="0.3"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1:29" x14ac:dyDescent="0.3"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41FFD-ACD3-4904-9083-8369335CABDB}">
  <dimension ref="A1:AC104"/>
  <sheetViews>
    <sheetView topLeftCell="D32" workbookViewId="0">
      <selection activeCell="P24" sqref="P24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7">
        <v>1</v>
      </c>
      <c r="B3" s="7">
        <f t="shared" ref="B3:B29" si="0">A3+1</f>
        <v>2</v>
      </c>
      <c r="C3" s="4">
        <v>22.254000000000001</v>
      </c>
      <c r="D3" s="4">
        <f>AVERAGE(C3)</f>
        <v>22.254000000000001</v>
      </c>
      <c r="E3" s="4">
        <f>AVERAGE(C3)</f>
        <v>22.254000000000001</v>
      </c>
      <c r="F3" s="4">
        <f>31.732-D3</f>
        <v>9.477999999999998</v>
      </c>
      <c r="G3" s="4">
        <f>31.732-E3</f>
        <v>9.477999999999998</v>
      </c>
      <c r="H3" s="8">
        <v>8.19</v>
      </c>
      <c r="I3" s="9">
        <v>8.2899999999999991</v>
      </c>
      <c r="J3" s="10">
        <f t="shared" ref="J3:J16" si="1">D3*(-0.873)+27.772</f>
        <v>8.3442579999999964</v>
      </c>
      <c r="K3" s="10">
        <f t="shared" ref="K3:K16" si="2">E3*(-0.8902)+28.24</f>
        <v>8.429489199999999</v>
      </c>
      <c r="L3" s="11"/>
      <c r="M3" s="11"/>
      <c r="N3" s="7">
        <v>0</v>
      </c>
      <c r="O3" s="7">
        <v>1</v>
      </c>
      <c r="P3" s="4">
        <v>40.936</v>
      </c>
      <c r="Q3" s="4">
        <f>AVERAGE(P3)</f>
        <v>40.936</v>
      </c>
      <c r="R3" s="4">
        <f>190.298-Q3</f>
        <v>149.36199999999999</v>
      </c>
      <c r="S3" s="8">
        <v>129.679</v>
      </c>
      <c r="T3" s="6">
        <f t="shared" ref="T3:T17" si="3">Q3*(-0.9326)+170.77</f>
        <v>132.5930864</v>
      </c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3">
      <c r="A4" s="7">
        <v>4</v>
      </c>
      <c r="B4" s="7">
        <f t="shared" si="0"/>
        <v>5</v>
      </c>
      <c r="C4" s="4">
        <v>22.588000000000001</v>
      </c>
      <c r="D4" s="4">
        <f>AVERAGE(C4:C5)</f>
        <v>22.356000000000002</v>
      </c>
      <c r="E4" s="4">
        <f>AVERAGE(C4:C5)</f>
        <v>22.356000000000002</v>
      </c>
      <c r="F4" s="4">
        <f>31.732-D4</f>
        <v>9.3759999999999977</v>
      </c>
      <c r="G4" s="4">
        <f>31.732-E4</f>
        <v>9.3759999999999977</v>
      </c>
      <c r="H4" s="8">
        <v>8.2200000000000006</v>
      </c>
      <c r="I4" s="9">
        <v>8.2899999999999991</v>
      </c>
      <c r="J4" s="10">
        <f t="shared" si="1"/>
        <v>8.2552119999999967</v>
      </c>
      <c r="K4" s="10">
        <f t="shared" si="2"/>
        <v>8.3386887999999963</v>
      </c>
      <c r="L4" s="11"/>
      <c r="M4" s="11"/>
      <c r="N4" s="7">
        <v>2</v>
      </c>
      <c r="O4" s="7">
        <v>3</v>
      </c>
      <c r="P4" s="4">
        <v>39.848999999999997</v>
      </c>
      <c r="Q4" s="4">
        <f>AVERAGE(P4,P8)</f>
        <v>39.494500000000002</v>
      </c>
      <c r="R4" s="4">
        <f t="shared" ref="R4:R18" si="4">190.298-Q4</f>
        <v>150.80349999999999</v>
      </c>
      <c r="S4" s="8">
        <v>134.90299999999999</v>
      </c>
      <c r="T4" s="6">
        <f t="shared" si="3"/>
        <v>133.93742930000002</v>
      </c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3">
      <c r="A5" s="7">
        <v>7</v>
      </c>
      <c r="B5" s="7">
        <f t="shared" si="0"/>
        <v>8</v>
      </c>
      <c r="C5" s="4">
        <v>22.123999999999999</v>
      </c>
      <c r="D5" s="4"/>
      <c r="E5" s="4"/>
      <c r="F5" s="4"/>
      <c r="G5" s="4"/>
      <c r="H5" s="8"/>
      <c r="I5" s="9"/>
      <c r="J5" s="10"/>
      <c r="K5" s="10"/>
      <c r="L5" s="11"/>
      <c r="M5" s="11"/>
      <c r="N5" s="7">
        <v>3</v>
      </c>
      <c r="O5" s="7">
        <v>4</v>
      </c>
      <c r="P5" s="4">
        <v>46.284999999999997</v>
      </c>
      <c r="Q5" s="4">
        <f>AVERAGE(P5,P7)</f>
        <v>45.406499999999994</v>
      </c>
      <c r="R5" s="4">
        <f t="shared" si="4"/>
        <v>144.89150000000001</v>
      </c>
      <c r="S5" s="8">
        <v>129.083</v>
      </c>
      <c r="T5" s="6">
        <f t="shared" si="3"/>
        <v>128.42389810000003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3">
      <c r="A6" s="7">
        <v>14</v>
      </c>
      <c r="B6" s="7">
        <f t="shared" si="0"/>
        <v>15</v>
      </c>
      <c r="C6" s="4">
        <v>27.111000000000001</v>
      </c>
      <c r="D6" s="4">
        <f>AVERAGE(C6)</f>
        <v>27.111000000000001</v>
      </c>
      <c r="E6" s="4">
        <f>AVERAGE(C6,C7)</f>
        <v>26.9725</v>
      </c>
      <c r="F6" s="4">
        <f t="shared" ref="F6:F19" si="5">31.732-D6</f>
        <v>4.6209999999999987</v>
      </c>
      <c r="G6" s="4">
        <f>31.732-E6</f>
        <v>4.7594999999999992</v>
      </c>
      <c r="H6" s="8">
        <v>4.1900000000000004</v>
      </c>
      <c r="I6" s="9">
        <v>4.16</v>
      </c>
      <c r="J6" s="10">
        <f t="shared" si="1"/>
        <v>4.1040969999999994</v>
      </c>
      <c r="K6" s="10">
        <f t="shared" si="2"/>
        <v>4.2290804999999985</v>
      </c>
      <c r="L6" s="11"/>
      <c r="M6" s="11"/>
      <c r="N6" s="7">
        <v>5</v>
      </c>
      <c r="O6" s="7">
        <v>6</v>
      </c>
      <c r="P6" s="4">
        <v>46.814999999999998</v>
      </c>
      <c r="Q6" s="4">
        <f>AVERAGE(P6,P28)</f>
        <v>46.814999999999998</v>
      </c>
      <c r="R6" s="4">
        <f t="shared" si="4"/>
        <v>143.483</v>
      </c>
      <c r="S6" s="8">
        <v>128.334</v>
      </c>
      <c r="T6" s="6">
        <f t="shared" si="3"/>
        <v>127.11033100000002</v>
      </c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3">
      <c r="A7" s="7">
        <v>15</v>
      </c>
      <c r="B7" s="7">
        <f t="shared" si="0"/>
        <v>16</v>
      </c>
      <c r="C7" s="4">
        <v>26.834</v>
      </c>
      <c r="D7" s="4">
        <f>AVERAGE(C7)</f>
        <v>26.834</v>
      </c>
      <c r="E7" s="4"/>
      <c r="F7" s="4">
        <f t="shared" si="5"/>
        <v>4.8979999999999997</v>
      </c>
      <c r="G7" s="4"/>
      <c r="H7" s="8">
        <v>4.17</v>
      </c>
      <c r="I7" s="9"/>
      <c r="J7" s="10">
        <f t="shared" si="1"/>
        <v>4.3459179999999975</v>
      </c>
      <c r="K7" s="10"/>
      <c r="L7" s="11"/>
      <c r="M7" s="11"/>
      <c r="N7" s="7">
        <v>6</v>
      </c>
      <c r="O7" s="7">
        <f t="shared" ref="O7:O23" si="6">N7+1</f>
        <v>7</v>
      </c>
      <c r="P7" s="4">
        <v>44.527999999999999</v>
      </c>
      <c r="Q7" s="4"/>
      <c r="R7" s="4"/>
      <c r="S7" s="8"/>
      <c r="T7" s="6"/>
      <c r="U7" s="11"/>
      <c r="V7" s="11"/>
      <c r="W7" s="11"/>
      <c r="X7" s="11"/>
      <c r="Y7" s="11"/>
      <c r="Z7" s="11"/>
      <c r="AA7" s="11"/>
      <c r="AB7" s="11"/>
      <c r="AC7" s="11"/>
    </row>
    <row r="8" spans="1:29" x14ac:dyDescent="0.3">
      <c r="A8" s="7">
        <v>17</v>
      </c>
      <c r="B8" s="7">
        <f t="shared" si="0"/>
        <v>18</v>
      </c>
      <c r="C8" s="4">
        <v>29.939</v>
      </c>
      <c r="D8" s="4">
        <f>AVERAGE(C8:C10)</f>
        <v>30.051666666666666</v>
      </c>
      <c r="E8" s="4">
        <f>AVERAGE(C8:C10)</f>
        <v>30.051666666666666</v>
      </c>
      <c r="F8" s="4">
        <f>31.732-D8</f>
        <v>1.6803333333333335</v>
      </c>
      <c r="G8" s="4">
        <f>31.732-E8</f>
        <v>1.6803333333333335</v>
      </c>
      <c r="H8" s="8">
        <v>1.54</v>
      </c>
      <c r="I8" s="9">
        <v>1.4650000000000001</v>
      </c>
      <c r="J8" s="10">
        <f t="shared" si="1"/>
        <v>1.5368949999999977</v>
      </c>
      <c r="K8" s="10">
        <f t="shared" si="2"/>
        <v>1.4880063333333311</v>
      </c>
      <c r="L8" s="11"/>
      <c r="M8" s="11"/>
      <c r="N8" s="7">
        <v>8</v>
      </c>
      <c r="O8" s="7">
        <f t="shared" si="6"/>
        <v>9</v>
      </c>
      <c r="P8" s="4">
        <v>39.14</v>
      </c>
      <c r="Q8" s="4"/>
      <c r="R8" s="4"/>
      <c r="S8" s="8"/>
      <c r="T8" s="6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3">
      <c r="A9" s="7">
        <v>18</v>
      </c>
      <c r="B9" s="7">
        <f t="shared" si="0"/>
        <v>19</v>
      </c>
      <c r="C9" s="4">
        <v>30.1</v>
      </c>
      <c r="D9" s="4"/>
      <c r="E9" s="4"/>
      <c r="F9" s="4"/>
      <c r="G9" s="4"/>
      <c r="H9" s="8"/>
      <c r="I9" s="9"/>
      <c r="J9" s="10"/>
      <c r="K9" s="10"/>
      <c r="L9" s="11"/>
      <c r="M9" s="11"/>
      <c r="N9" s="7">
        <v>10</v>
      </c>
      <c r="O9" s="7">
        <f t="shared" si="6"/>
        <v>11</v>
      </c>
      <c r="P9" s="4">
        <v>10.759</v>
      </c>
      <c r="Q9" s="4">
        <f>AVERAGE(P9)</f>
        <v>10.759</v>
      </c>
      <c r="R9" s="4">
        <f t="shared" si="4"/>
        <v>179.53899999999999</v>
      </c>
      <c r="S9" s="8">
        <v>161.78100000000001</v>
      </c>
      <c r="T9" s="6">
        <f t="shared" si="3"/>
        <v>160.73615660000002</v>
      </c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3">
      <c r="A10" s="7">
        <v>19</v>
      </c>
      <c r="B10" s="7">
        <f t="shared" si="0"/>
        <v>20</v>
      </c>
      <c r="C10" s="4">
        <v>30.116</v>
      </c>
      <c r="D10" s="4"/>
      <c r="E10" s="4"/>
      <c r="F10" s="4"/>
      <c r="G10" s="4"/>
      <c r="H10" s="8"/>
      <c r="I10" s="9"/>
      <c r="J10" s="10"/>
      <c r="K10" s="10"/>
      <c r="L10" s="11"/>
      <c r="M10" s="11"/>
      <c r="N10" s="7">
        <v>12</v>
      </c>
      <c r="O10" s="7">
        <f t="shared" si="6"/>
        <v>13</v>
      </c>
      <c r="P10" s="4">
        <v>110.155</v>
      </c>
      <c r="Q10" s="4">
        <f>AVERAGE(P10)</f>
        <v>110.155</v>
      </c>
      <c r="R10" s="4">
        <f t="shared" si="4"/>
        <v>80.143000000000001</v>
      </c>
      <c r="S10" s="8">
        <v>67.471999999999994</v>
      </c>
      <c r="T10" s="6">
        <f t="shared" si="3"/>
        <v>68.03944700000001</v>
      </c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3">
      <c r="A11" s="7">
        <v>21</v>
      </c>
      <c r="B11" s="7">
        <f t="shared" si="0"/>
        <v>22</v>
      </c>
      <c r="C11" s="4">
        <v>30.155000000000001</v>
      </c>
      <c r="D11" s="4">
        <f>AVERAGE(C11:C13)</f>
        <v>29.935333333333332</v>
      </c>
      <c r="E11" s="4">
        <f>AVERAGE(C11:C13)</f>
        <v>29.935333333333332</v>
      </c>
      <c r="F11" s="4">
        <f t="shared" si="5"/>
        <v>1.7966666666666669</v>
      </c>
      <c r="G11" s="4">
        <f>31.732-E11</f>
        <v>1.7966666666666669</v>
      </c>
      <c r="H11" s="8">
        <v>1.42</v>
      </c>
      <c r="I11" s="9">
        <v>1.41</v>
      </c>
      <c r="J11" s="10">
        <f t="shared" si="1"/>
        <v>1.6384539999999994</v>
      </c>
      <c r="K11" s="10">
        <f t="shared" si="2"/>
        <v>1.5915662666666677</v>
      </c>
      <c r="L11" s="11"/>
      <c r="M11" s="11"/>
      <c r="N11" s="7">
        <v>13</v>
      </c>
      <c r="O11" s="7">
        <f t="shared" si="6"/>
        <v>14</v>
      </c>
      <c r="P11" s="4">
        <v>98.48</v>
      </c>
      <c r="Q11" s="4">
        <f>AVERAGE(P11)</f>
        <v>98.48</v>
      </c>
      <c r="R11" s="4">
        <f t="shared" si="4"/>
        <v>91.817999999999998</v>
      </c>
      <c r="S11" s="8">
        <v>79.352000000000004</v>
      </c>
      <c r="T11" s="6">
        <f t="shared" si="3"/>
        <v>78.927552000000006</v>
      </c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3">
      <c r="A12" s="7">
        <v>22</v>
      </c>
      <c r="B12" s="7">
        <f t="shared" si="0"/>
        <v>23</v>
      </c>
      <c r="C12" s="4">
        <v>29.952000000000002</v>
      </c>
      <c r="D12" s="4"/>
      <c r="E12" s="4"/>
      <c r="F12" s="4"/>
      <c r="G12" s="4"/>
      <c r="H12" s="8"/>
      <c r="I12" s="9"/>
      <c r="J12" s="10"/>
      <c r="K12" s="10"/>
      <c r="L12" s="11"/>
      <c r="M12" s="11"/>
      <c r="N12" s="7">
        <v>16</v>
      </c>
      <c r="O12" s="7">
        <f t="shared" si="6"/>
        <v>17</v>
      </c>
      <c r="P12" s="4">
        <v>154.56</v>
      </c>
      <c r="Q12" s="4">
        <f>AVERAGE(P12,P34)</f>
        <v>154.56</v>
      </c>
      <c r="R12" s="4">
        <f t="shared" si="4"/>
        <v>35.738</v>
      </c>
      <c r="S12" s="8">
        <v>27.001999999999999</v>
      </c>
      <c r="T12" s="6">
        <f t="shared" si="3"/>
        <v>26.627344000000022</v>
      </c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3">
      <c r="A13" s="7">
        <v>23</v>
      </c>
      <c r="B13" s="7">
        <f t="shared" si="0"/>
        <v>24</v>
      </c>
      <c r="C13" s="4">
        <v>29.699000000000002</v>
      </c>
      <c r="D13" s="4"/>
      <c r="E13" s="4"/>
      <c r="F13" s="4"/>
      <c r="G13" s="4"/>
      <c r="H13" s="8"/>
      <c r="I13" s="9"/>
      <c r="J13" s="10"/>
      <c r="K13" s="10"/>
      <c r="L13" s="11"/>
      <c r="M13" s="11"/>
      <c r="N13" s="7">
        <v>20</v>
      </c>
      <c r="O13" s="7">
        <f t="shared" si="6"/>
        <v>21</v>
      </c>
      <c r="P13" s="4">
        <v>155.11199999999999</v>
      </c>
      <c r="Q13" s="4"/>
      <c r="R13" s="4"/>
      <c r="S13" s="8"/>
      <c r="T13" s="6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3">
      <c r="A14" s="7">
        <v>27</v>
      </c>
      <c r="B14" s="7">
        <f t="shared" si="0"/>
        <v>28</v>
      </c>
      <c r="C14" s="4">
        <v>24.524999999999999</v>
      </c>
      <c r="D14" s="4">
        <f>AVERAGE(C14,C22)</f>
        <v>24.422499999999999</v>
      </c>
      <c r="E14" s="4">
        <f>AVERAGE(C14,C22)</f>
        <v>24.422499999999999</v>
      </c>
      <c r="F14" s="4">
        <f t="shared" si="5"/>
        <v>7.3094999999999999</v>
      </c>
      <c r="G14" s="4">
        <f>31.732-E14</f>
        <v>7.3094999999999999</v>
      </c>
      <c r="H14" s="8">
        <v>8.1199999999999992</v>
      </c>
      <c r="I14" s="9">
        <v>7.6150000000000002</v>
      </c>
      <c r="J14" s="10">
        <f t="shared" si="1"/>
        <v>6.4511575000000008</v>
      </c>
      <c r="K14" s="10">
        <f t="shared" si="2"/>
        <v>6.4990904999999977</v>
      </c>
      <c r="L14" s="11"/>
      <c r="M14" s="11"/>
      <c r="N14" s="7">
        <v>24</v>
      </c>
      <c r="O14" s="7">
        <f t="shared" si="6"/>
        <v>25</v>
      </c>
      <c r="P14" s="4">
        <v>5.7770000000000001</v>
      </c>
      <c r="Q14" s="4">
        <f>AVERAGE(P14,P19)</f>
        <v>6.3014999999999999</v>
      </c>
      <c r="R14" s="4">
        <f t="shared" si="4"/>
        <v>183.9965</v>
      </c>
      <c r="S14" s="8">
        <v>166.965</v>
      </c>
      <c r="T14" s="6">
        <f t="shared" si="3"/>
        <v>164.89322110000001</v>
      </c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3">
      <c r="A15" s="7">
        <v>29</v>
      </c>
      <c r="B15" s="7">
        <f t="shared" si="0"/>
        <v>30</v>
      </c>
      <c r="C15" s="4">
        <v>26.817</v>
      </c>
      <c r="D15" s="4">
        <f>AVERAGE(C15,C23)</f>
        <v>26.822000000000003</v>
      </c>
      <c r="E15" s="4">
        <f>AVERAGE(C15,C23)</f>
        <v>26.822000000000003</v>
      </c>
      <c r="F15" s="4">
        <f t="shared" si="5"/>
        <v>4.9099999999999966</v>
      </c>
      <c r="G15" s="4">
        <f>31.732-E15</f>
        <v>4.9099999999999966</v>
      </c>
      <c r="H15" s="8">
        <v>4.8600000000000003</v>
      </c>
      <c r="I15" s="9">
        <v>4.84</v>
      </c>
      <c r="J15" s="10">
        <f t="shared" si="1"/>
        <v>4.3563939999999945</v>
      </c>
      <c r="K15" s="10">
        <f t="shared" si="2"/>
        <v>4.3630555999999956</v>
      </c>
      <c r="L15" s="11"/>
      <c r="M15" s="11"/>
      <c r="N15" s="7">
        <v>28</v>
      </c>
      <c r="O15" s="7">
        <f t="shared" si="6"/>
        <v>29</v>
      </c>
      <c r="P15" s="4">
        <v>129.25899999999999</v>
      </c>
      <c r="Q15" s="4">
        <f>AVERAGE(P15,P20)</f>
        <v>129.29</v>
      </c>
      <c r="R15" s="4">
        <f t="shared" si="4"/>
        <v>61.00800000000001</v>
      </c>
      <c r="S15" s="8">
        <v>48.85</v>
      </c>
      <c r="T15" s="6">
        <f t="shared" si="3"/>
        <v>50.194146000000018</v>
      </c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3">
      <c r="A16" s="7">
        <v>31</v>
      </c>
      <c r="B16" s="7">
        <f t="shared" si="0"/>
        <v>32</v>
      </c>
      <c r="C16" s="4">
        <v>29.777000000000001</v>
      </c>
      <c r="D16" s="4">
        <f>AVERAGE(C16:C18,C24:C26)</f>
        <v>29.865166666666667</v>
      </c>
      <c r="E16" s="4">
        <f>AVERAGE(C16:C18,C24:C26)</f>
        <v>29.865166666666667</v>
      </c>
      <c r="F16" s="4">
        <f t="shared" si="5"/>
        <v>1.8668333333333322</v>
      </c>
      <c r="G16" s="4">
        <f>31.732-E16</f>
        <v>1.8668333333333322</v>
      </c>
      <c r="H16" s="8">
        <v>1.61</v>
      </c>
      <c r="I16" s="9">
        <v>1.57</v>
      </c>
      <c r="J16" s="10">
        <f t="shared" si="1"/>
        <v>1.6997094999999973</v>
      </c>
      <c r="K16" s="10">
        <f t="shared" si="2"/>
        <v>1.6540286333333327</v>
      </c>
      <c r="L16" s="11"/>
      <c r="M16" s="11"/>
      <c r="N16" s="7">
        <v>30</v>
      </c>
      <c r="O16" s="7">
        <f t="shared" si="6"/>
        <v>31</v>
      </c>
      <c r="P16" s="4">
        <v>167.035</v>
      </c>
      <c r="Q16" s="4">
        <f>AVERAGE(P16,P21)</f>
        <v>167.12549999999999</v>
      </c>
      <c r="R16" s="4">
        <f t="shared" si="4"/>
        <v>23.172500000000014</v>
      </c>
      <c r="S16" s="8">
        <v>15.823</v>
      </c>
      <c r="T16" s="6">
        <f t="shared" si="3"/>
        <v>14.908758700000021</v>
      </c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3">
      <c r="A17" s="7">
        <v>32</v>
      </c>
      <c r="B17" s="7">
        <f t="shared" si="0"/>
        <v>33</v>
      </c>
      <c r="C17" s="4">
        <v>30.094999999999999</v>
      </c>
      <c r="D17" s="4"/>
      <c r="E17" s="4"/>
      <c r="F17" s="4"/>
      <c r="G17" s="4"/>
      <c r="H17" s="8"/>
      <c r="I17" s="9"/>
      <c r="J17" s="10"/>
      <c r="K17" s="10"/>
      <c r="L17" s="11"/>
      <c r="M17" s="11"/>
      <c r="N17" s="7">
        <v>34</v>
      </c>
      <c r="O17" s="7">
        <f t="shared" si="6"/>
        <v>35</v>
      </c>
      <c r="P17" s="4">
        <v>-5.3710000000000004</v>
      </c>
      <c r="Q17" s="4">
        <f>AVERAGE(P17,P22)</f>
        <v>-5.1755000000000004</v>
      </c>
      <c r="R17" s="4">
        <f t="shared" si="4"/>
        <v>195.4735</v>
      </c>
      <c r="S17" s="8">
        <v>173.23</v>
      </c>
      <c r="T17" s="6">
        <f t="shared" si="3"/>
        <v>175.5966713</v>
      </c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3">
      <c r="A18" s="7">
        <v>33</v>
      </c>
      <c r="B18" s="7">
        <f t="shared" si="0"/>
        <v>34</v>
      </c>
      <c r="C18" s="4">
        <v>29.745000000000001</v>
      </c>
      <c r="D18" s="4"/>
      <c r="E18" s="4"/>
      <c r="F18" s="4"/>
      <c r="G18" s="4"/>
      <c r="H18" s="8"/>
      <c r="I18" s="9"/>
      <c r="J18" s="10"/>
      <c r="K18" s="10"/>
      <c r="L18" s="11"/>
      <c r="M18" s="11"/>
      <c r="N18" s="7">
        <v>37</v>
      </c>
      <c r="O18" s="7">
        <f t="shared" si="6"/>
        <v>38</v>
      </c>
      <c r="P18" s="4">
        <v>127.517</v>
      </c>
      <c r="Q18" s="4">
        <f>AVERAGE(P18,P23)</f>
        <v>127.5155</v>
      </c>
      <c r="R18" s="4">
        <f t="shared" si="4"/>
        <v>62.782499999999999</v>
      </c>
      <c r="S18" s="8">
        <v>51.445</v>
      </c>
      <c r="T18" s="6">
        <f>Q18*(-0.9326)+170.77</f>
        <v>51.849044700000007</v>
      </c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3">
      <c r="A19" s="7">
        <v>38</v>
      </c>
      <c r="B19" s="7">
        <f t="shared" si="0"/>
        <v>39</v>
      </c>
      <c r="C19" s="4">
        <v>27.597000000000001</v>
      </c>
      <c r="D19" s="4">
        <f>AVERAGE(C19:C21,C27:C29)</f>
        <v>27.529166666666665</v>
      </c>
      <c r="E19" s="4">
        <f>AVERAGE(C19:C21,C27:C29)</f>
        <v>27.529166666666665</v>
      </c>
      <c r="F19" s="4">
        <f t="shared" si="5"/>
        <v>4.2028333333333343</v>
      </c>
      <c r="G19" s="4">
        <f>31.732-E19</f>
        <v>4.2028333333333343</v>
      </c>
      <c r="H19" s="8">
        <v>3.82</v>
      </c>
      <c r="I19" s="9">
        <v>3.81</v>
      </c>
      <c r="J19" s="10">
        <f>D19*(-0.873)+27.772</f>
        <v>3.7390374999999985</v>
      </c>
      <c r="K19" s="10">
        <f>E19*(-0.8902)+28.24</f>
        <v>3.7335358333333346</v>
      </c>
      <c r="L19" s="11"/>
      <c r="M19" s="11"/>
      <c r="N19" s="7">
        <v>41</v>
      </c>
      <c r="O19" s="7">
        <f t="shared" si="6"/>
        <v>42</v>
      </c>
      <c r="P19" s="4">
        <v>6.8259999999999996</v>
      </c>
      <c r="Q19" s="4"/>
      <c r="R19" s="4"/>
      <c r="S19" s="6"/>
      <c r="T19" s="6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3">
      <c r="A20" s="7">
        <v>39</v>
      </c>
      <c r="B20" s="7">
        <f t="shared" si="0"/>
        <v>40</v>
      </c>
      <c r="C20" s="4">
        <v>27.425999999999998</v>
      </c>
      <c r="D20" s="4"/>
      <c r="E20" s="4"/>
      <c r="F20" s="4"/>
      <c r="G20" s="4"/>
      <c r="H20" s="4"/>
      <c r="I20" s="12"/>
      <c r="J20" s="11"/>
      <c r="K20" s="11"/>
      <c r="L20" s="11"/>
      <c r="M20" s="11"/>
      <c r="N20" s="7">
        <v>45</v>
      </c>
      <c r="O20" s="7">
        <f t="shared" si="6"/>
        <v>46</v>
      </c>
      <c r="P20" s="4">
        <v>129.321</v>
      </c>
      <c r="Q20" s="4"/>
      <c r="R20" s="4"/>
      <c r="S20" s="13" t="s">
        <v>34</v>
      </c>
      <c r="T20" s="14">
        <f>AVERAGE(ABS(T3-S3),ABS(T4-S4),ABS(T5-S5),ABS(T6-S6),ABS(T9-S9),ABS(T10-S10),ABS(T11-S11),ABS(T12-S12),ABS(T14-S14),ABS(T15-S15),ABS(T16-S16),ABS(T17-S17),ABS(T18-S18))</f>
        <v>1.1749772769230706</v>
      </c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3">
      <c r="A21" s="7">
        <v>40</v>
      </c>
      <c r="B21" s="7">
        <f t="shared" si="0"/>
        <v>41</v>
      </c>
      <c r="C21" s="4">
        <v>27.568999999999999</v>
      </c>
      <c r="D21" s="4"/>
      <c r="E21" s="4"/>
      <c r="F21" s="4"/>
      <c r="G21" s="4"/>
      <c r="H21" s="4"/>
      <c r="I21" s="13" t="s">
        <v>35</v>
      </c>
      <c r="J21" s="14">
        <f>AVERAGE(ABS(J3-H3),ABS(J4-H4),ABS(J6-H6),ABS(J7-H7),ABS(J8-H8),ABS(J11-H11),ABS(J15-H15),ABS(J16-H16),ABS(J19-H19))</f>
        <v>0.14968088888888864</v>
      </c>
      <c r="K21" s="14">
        <f>AVERAGE(ABS(K3-I3),ABS(K4-I4),ABS(K6-I6),ABS(K8-I8),ABS(K11-I11),ABS(K15-I15),ABS(K16-I16),ABS(K19-I19))</f>
        <v>0.13740853749999957</v>
      </c>
      <c r="L21" s="11"/>
      <c r="M21" s="11"/>
      <c r="N21" s="7">
        <v>47</v>
      </c>
      <c r="O21" s="7">
        <f t="shared" si="6"/>
        <v>48</v>
      </c>
      <c r="P21" s="4">
        <v>167.21600000000001</v>
      </c>
      <c r="Q21" s="4"/>
      <c r="R21" s="4"/>
      <c r="S21" s="6"/>
      <c r="T21" s="6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3">
      <c r="A22" s="7">
        <v>44</v>
      </c>
      <c r="B22" s="7">
        <f t="shared" si="0"/>
        <v>45</v>
      </c>
      <c r="C22" s="4">
        <v>24.32</v>
      </c>
      <c r="D22" s="4"/>
      <c r="E22" s="4"/>
      <c r="F22" s="4"/>
      <c r="G22" s="4"/>
      <c r="H22" s="4"/>
      <c r="I22" s="13" t="s">
        <v>36</v>
      </c>
      <c r="J22" s="14">
        <f>ABS(J14-H14)</f>
        <v>1.6688424999999985</v>
      </c>
      <c r="K22" s="14">
        <f>ABS(K14-I14)</f>
        <v>1.1159095000000026</v>
      </c>
      <c r="L22" s="11"/>
      <c r="M22" s="11"/>
      <c r="N22" s="7">
        <v>51</v>
      </c>
      <c r="O22" s="7">
        <f t="shared" si="6"/>
        <v>52</v>
      </c>
      <c r="P22" s="4">
        <v>-4.9800000000000004</v>
      </c>
      <c r="Q22" s="4"/>
      <c r="R22" s="4"/>
      <c r="S22" s="6"/>
      <c r="T22" s="6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3">
      <c r="A23" s="7">
        <v>46</v>
      </c>
      <c r="B23" s="7">
        <f t="shared" si="0"/>
        <v>47</v>
      </c>
      <c r="C23" s="4">
        <v>26.827000000000002</v>
      </c>
      <c r="D23" s="4"/>
      <c r="E23" s="4"/>
      <c r="F23" s="4"/>
      <c r="G23" s="4"/>
      <c r="H23" s="4"/>
      <c r="I23" s="12"/>
      <c r="J23" s="11"/>
      <c r="K23" s="11"/>
      <c r="L23" s="11"/>
      <c r="M23" s="11"/>
      <c r="N23" s="7">
        <v>54</v>
      </c>
      <c r="O23" s="7">
        <f t="shared" si="6"/>
        <v>55</v>
      </c>
      <c r="P23" s="4">
        <v>127.514</v>
      </c>
      <c r="Q23" s="4"/>
      <c r="R23" s="4"/>
      <c r="S23" s="6"/>
      <c r="T23" s="6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3">
      <c r="A24" s="7">
        <v>48</v>
      </c>
      <c r="B24" s="7">
        <f t="shared" si="0"/>
        <v>49</v>
      </c>
      <c r="C24" s="4">
        <v>29.966999999999999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7"/>
      <c r="O24" s="7"/>
      <c r="P24" s="12"/>
      <c r="Q24" s="12"/>
      <c r="R24" s="1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3">
      <c r="A25" s="7">
        <v>49</v>
      </c>
      <c r="B25" s="7">
        <f t="shared" si="0"/>
        <v>50</v>
      </c>
      <c r="C25" s="4">
        <v>29.832999999999998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5"/>
      <c r="O25" s="7"/>
      <c r="P25" s="2"/>
      <c r="Q25" s="12"/>
      <c r="R25" s="12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3">
      <c r="A26" s="7">
        <v>50</v>
      </c>
      <c r="B26" s="7">
        <f t="shared" si="0"/>
        <v>51</v>
      </c>
      <c r="C26" s="4">
        <v>29.774000000000001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5"/>
      <c r="O26" s="7"/>
      <c r="P26" s="2"/>
      <c r="Q26" s="12"/>
      <c r="R26" s="12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3">
      <c r="A27" s="7">
        <v>55</v>
      </c>
      <c r="B27" s="7">
        <f t="shared" si="0"/>
        <v>56</v>
      </c>
      <c r="C27" s="4">
        <v>27.46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5"/>
      <c r="O27" s="7"/>
      <c r="P27" s="2"/>
      <c r="Q27" s="12"/>
      <c r="R27" s="1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3">
      <c r="A28" s="7">
        <v>56</v>
      </c>
      <c r="B28" s="7">
        <f t="shared" si="0"/>
        <v>57</v>
      </c>
      <c r="C28" s="4">
        <v>27.571000000000002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5"/>
      <c r="O28" s="7"/>
      <c r="P28" s="2"/>
      <c r="Q28" s="12"/>
      <c r="R28" s="1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3">
      <c r="A29" s="15">
        <v>57</v>
      </c>
      <c r="B29" s="15">
        <f t="shared" si="0"/>
        <v>58</v>
      </c>
      <c r="C29" s="2">
        <v>27.552</v>
      </c>
      <c r="D29" s="2"/>
      <c r="E29" s="12"/>
      <c r="F29" s="12"/>
      <c r="G29" s="12"/>
      <c r="H29" s="12"/>
      <c r="I29" s="12"/>
      <c r="J29" s="11"/>
      <c r="K29" s="11"/>
      <c r="L29" s="11"/>
      <c r="M29" s="11"/>
      <c r="N29" s="15"/>
      <c r="O29" s="7"/>
      <c r="P29" s="2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3">
      <c r="A30" s="16"/>
      <c r="B30" s="15"/>
      <c r="C30" s="12"/>
      <c r="D30" s="12"/>
      <c r="E30" s="12"/>
      <c r="F30" s="12"/>
      <c r="G30" s="12"/>
      <c r="H30" s="12"/>
      <c r="I30" s="12"/>
      <c r="J30" s="11"/>
      <c r="K30" s="11"/>
      <c r="L30" s="11"/>
      <c r="M30" s="11"/>
      <c r="N30" s="15"/>
      <c r="O30" s="7"/>
      <c r="P30" s="2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3">
      <c r="A31" s="15"/>
      <c r="B31" s="15"/>
      <c r="C31" s="2"/>
      <c r="D31" s="12"/>
      <c r="E31" s="12"/>
      <c r="F31" s="12"/>
      <c r="G31" s="12"/>
      <c r="H31" s="12"/>
      <c r="I31" s="12"/>
      <c r="J31" s="11"/>
      <c r="K31" s="11"/>
      <c r="L31" s="11"/>
      <c r="M31" s="11"/>
      <c r="N31" s="15"/>
      <c r="O31" s="7"/>
      <c r="P31" s="2"/>
      <c r="Q31" s="12"/>
      <c r="R31" s="1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3">
      <c r="A32" s="15"/>
      <c r="B32" s="15"/>
      <c r="C32" s="2"/>
      <c r="D32" s="12"/>
      <c r="E32" s="12"/>
      <c r="F32" s="12"/>
      <c r="G32" s="12"/>
      <c r="H32" s="12"/>
      <c r="I32" s="12"/>
      <c r="J32" s="11"/>
      <c r="K32" s="11"/>
      <c r="L32" s="11"/>
      <c r="M32" s="11"/>
      <c r="N32" s="15"/>
      <c r="O32" s="7"/>
      <c r="P32" s="2"/>
      <c r="Q32" s="12"/>
      <c r="R32" s="1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3">
      <c r="A33" s="15"/>
      <c r="B33" s="15"/>
      <c r="C33" s="2"/>
      <c r="D33" s="12"/>
      <c r="E33" s="12"/>
      <c r="F33" s="12"/>
      <c r="G33" s="12"/>
      <c r="H33" s="12"/>
      <c r="I33" s="12"/>
      <c r="J33" s="11"/>
      <c r="K33" s="11"/>
      <c r="L33" s="11"/>
      <c r="M33" s="11"/>
      <c r="N33" s="15"/>
      <c r="O33" s="7"/>
      <c r="P33" s="2"/>
      <c r="Q33" s="12"/>
      <c r="R33" s="1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3">
      <c r="A34" s="15"/>
      <c r="B34" s="15"/>
      <c r="C34" s="2"/>
      <c r="D34" s="12"/>
      <c r="E34" s="12"/>
      <c r="F34" s="12"/>
      <c r="G34" s="12"/>
      <c r="H34" s="12"/>
      <c r="I34" s="12"/>
      <c r="J34" s="11"/>
      <c r="K34" s="11"/>
      <c r="L34" s="11"/>
      <c r="M34" s="11"/>
      <c r="N34" s="15"/>
      <c r="O34" s="7"/>
      <c r="P34" s="2"/>
      <c r="Q34" s="12"/>
      <c r="R34" s="1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3">
      <c r="A35" s="15"/>
      <c r="B35" s="15"/>
      <c r="C35" s="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5"/>
      <c r="O35" s="7"/>
      <c r="P35" s="2"/>
      <c r="Q35" s="12"/>
      <c r="R35" s="12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3">
      <c r="A36" s="15"/>
      <c r="B36" s="15"/>
      <c r="C36" s="2"/>
      <c r="D36" s="12"/>
      <c r="E36" s="12"/>
      <c r="F36" s="12"/>
      <c r="G36" s="12"/>
      <c r="H36" s="12"/>
      <c r="I36" s="12"/>
      <c r="J36" s="11"/>
      <c r="K36" s="11"/>
      <c r="L36" s="11"/>
      <c r="M36" s="11"/>
      <c r="N36" s="15"/>
      <c r="O36" s="7"/>
      <c r="P36" s="2"/>
      <c r="Q36" s="12"/>
      <c r="R36" s="12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3">
      <c r="A37" s="15"/>
      <c r="B37" s="15"/>
      <c r="C37" s="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5"/>
      <c r="O37" s="7"/>
      <c r="P37" s="2"/>
      <c r="Q37" s="12"/>
      <c r="R37" s="1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3">
      <c r="A38" s="15"/>
      <c r="B38" s="15"/>
      <c r="C38" s="2"/>
      <c r="D38" s="12"/>
      <c r="E38" s="12"/>
      <c r="F38" s="12"/>
      <c r="G38" s="12"/>
      <c r="H38" s="12"/>
      <c r="I38" s="12"/>
      <c r="J38" s="11"/>
      <c r="K38" s="11"/>
      <c r="L38" s="11"/>
      <c r="M38" s="11"/>
      <c r="N38" s="15"/>
      <c r="O38" s="7"/>
      <c r="P38" s="2"/>
      <c r="Q38" s="12"/>
      <c r="R38" s="1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3">
      <c r="A39" s="15"/>
      <c r="B39" s="15"/>
      <c r="C39" s="2"/>
      <c r="D39" s="12"/>
      <c r="E39" s="12"/>
      <c r="F39" s="12"/>
      <c r="G39" s="12"/>
      <c r="H39" s="12"/>
      <c r="I39" s="12"/>
      <c r="J39" s="11"/>
      <c r="K39" s="11"/>
      <c r="L39" s="11"/>
      <c r="M39" s="11"/>
      <c r="N39" s="15"/>
      <c r="O39" s="7"/>
      <c r="P39" s="2"/>
      <c r="Q39" s="12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3">
      <c r="A40" s="15"/>
      <c r="B40" s="15"/>
      <c r="C40" s="2"/>
      <c r="D40" s="12"/>
      <c r="E40" s="12"/>
      <c r="F40" s="12"/>
      <c r="G40" s="12"/>
      <c r="H40" s="12"/>
      <c r="I40" s="12"/>
      <c r="J40" s="11"/>
      <c r="K40" s="11"/>
      <c r="L40" s="11"/>
      <c r="M40" s="11"/>
      <c r="N40" s="15"/>
      <c r="O40" s="7"/>
      <c r="P40" s="2"/>
      <c r="Q40" s="12"/>
      <c r="R40" s="1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3">
      <c r="A41" s="15"/>
      <c r="B41" s="15"/>
      <c r="C41" s="2"/>
      <c r="E41" s="12"/>
      <c r="F41" s="12"/>
      <c r="G41" s="12"/>
      <c r="H41" s="12"/>
      <c r="I41" s="12"/>
      <c r="J41" s="11"/>
      <c r="K41" s="11"/>
      <c r="L41" s="11"/>
      <c r="M41" s="11"/>
      <c r="N41" s="15"/>
      <c r="O41" s="7"/>
      <c r="P41" s="2"/>
      <c r="Q41" s="12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3">
      <c r="A42" s="15"/>
      <c r="B42" s="15"/>
      <c r="C42" s="2"/>
      <c r="D42" s="12"/>
      <c r="E42" s="12"/>
      <c r="F42" s="12"/>
      <c r="G42" s="12"/>
      <c r="H42" s="12"/>
      <c r="I42" s="12"/>
      <c r="J42" s="11"/>
      <c r="K42" s="11"/>
      <c r="L42" s="11"/>
      <c r="M42" s="11"/>
      <c r="N42" s="15"/>
      <c r="O42" s="7"/>
      <c r="P42" s="2"/>
      <c r="Q42" s="12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3">
      <c r="A43" s="15"/>
      <c r="B43" s="15"/>
      <c r="C43" s="2"/>
      <c r="D43" s="12"/>
      <c r="E43" s="12"/>
      <c r="F43" s="12"/>
      <c r="G43" s="12"/>
      <c r="H43" s="12"/>
      <c r="I43" s="12"/>
      <c r="J43" s="11"/>
      <c r="K43" s="11"/>
      <c r="L43" s="11"/>
      <c r="M43" s="11"/>
      <c r="N43" s="15"/>
      <c r="O43" s="7"/>
      <c r="P43" s="2"/>
      <c r="Q43" s="12"/>
      <c r="R43" s="1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3">
      <c r="A44" s="15"/>
      <c r="B44" s="15"/>
      <c r="C44" s="2"/>
      <c r="D44" s="12"/>
      <c r="E44" s="12"/>
      <c r="F44" s="12"/>
      <c r="G44" s="12"/>
      <c r="H44" s="12"/>
      <c r="I44" s="12"/>
      <c r="J44" s="11"/>
      <c r="K44" s="11"/>
      <c r="L44" s="11"/>
      <c r="M44" s="11"/>
      <c r="N44" s="15"/>
      <c r="O44" s="7"/>
      <c r="P44" s="2"/>
      <c r="Q44" s="12"/>
      <c r="R44" s="1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3">
      <c r="A45" s="15"/>
      <c r="B45" s="15"/>
      <c r="C45" s="2"/>
      <c r="D45" s="12"/>
      <c r="E45" s="12"/>
      <c r="F45" s="12"/>
      <c r="G45" s="12"/>
      <c r="H45" s="12"/>
      <c r="I45" s="12"/>
      <c r="J45" s="11"/>
      <c r="K45" s="11"/>
      <c r="L45" s="11"/>
      <c r="M45" s="11"/>
      <c r="N45" s="15"/>
      <c r="O45" s="7"/>
      <c r="P45" s="2"/>
      <c r="Q45" s="12"/>
      <c r="R45" s="1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3">
      <c r="A46" s="15"/>
      <c r="B46" s="15"/>
      <c r="C46" s="2"/>
      <c r="D46" s="12"/>
      <c r="E46" s="12"/>
      <c r="F46" s="12"/>
      <c r="G46" s="12"/>
      <c r="H46" s="12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3">
      <c r="A47" s="15"/>
      <c r="B47" s="15"/>
      <c r="C47" s="2"/>
      <c r="D47" s="12"/>
      <c r="E47" s="12"/>
      <c r="F47" s="12"/>
      <c r="G47" s="12"/>
      <c r="H47" s="12"/>
      <c r="I47" s="12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3">
      <c r="A48" s="15"/>
      <c r="B48" s="15"/>
      <c r="C48" s="2"/>
      <c r="D48" s="12"/>
      <c r="E48" s="12"/>
      <c r="F48" s="12"/>
      <c r="G48" s="12"/>
      <c r="H48" s="12"/>
      <c r="I48" s="1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3">
      <c r="A49" s="15"/>
      <c r="B49" s="15"/>
      <c r="C49" s="2"/>
      <c r="D49" s="12"/>
      <c r="E49" s="12"/>
      <c r="F49" s="12"/>
      <c r="G49" s="12"/>
      <c r="H49" s="12"/>
      <c r="I49" s="1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3">
      <c r="A50" s="15"/>
      <c r="B50" s="15"/>
      <c r="C50" s="2"/>
      <c r="D50" s="12"/>
      <c r="E50" s="12"/>
      <c r="F50" s="12"/>
      <c r="G50" s="12"/>
      <c r="H50" s="12"/>
      <c r="I50" s="1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x14ac:dyDescent="0.3">
      <c r="A51" s="15"/>
      <c r="B51" s="15"/>
      <c r="C51" s="2"/>
      <c r="D51" s="12"/>
      <c r="E51" s="12"/>
      <c r="F51" s="12"/>
      <c r="G51" s="12"/>
      <c r="H51" s="12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x14ac:dyDescent="0.3">
      <c r="A52" s="15"/>
      <c r="B52" s="15"/>
      <c r="C52" s="2"/>
      <c r="D52" s="12"/>
      <c r="E52" s="12"/>
      <c r="F52" s="12"/>
      <c r="G52" s="12"/>
      <c r="H52" s="12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x14ac:dyDescent="0.3">
      <c r="A53" s="15"/>
      <c r="B53" s="15"/>
      <c r="C53" s="2"/>
      <c r="D53" s="12"/>
      <c r="E53" s="12"/>
      <c r="F53" s="12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x14ac:dyDescent="0.3">
      <c r="A54" s="15"/>
      <c r="B54" s="15"/>
      <c r="C54" s="2"/>
      <c r="D54" s="12"/>
      <c r="E54" s="12"/>
      <c r="F54" s="12"/>
      <c r="G54" s="12"/>
      <c r="H54" s="12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x14ac:dyDescent="0.3">
      <c r="A55" s="15"/>
      <c r="B55" s="15"/>
      <c r="C55" s="2"/>
      <c r="D55" s="12"/>
      <c r="E55" s="12"/>
      <c r="F55" s="12"/>
      <c r="G55" s="12"/>
      <c r="H55" s="12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x14ac:dyDescent="0.3">
      <c r="A56" s="15"/>
      <c r="B56" s="15"/>
      <c r="C56" s="2"/>
      <c r="D56" s="12"/>
      <c r="E56" s="12"/>
      <c r="F56" s="12"/>
      <c r="G56" s="12"/>
      <c r="H56" s="12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x14ac:dyDescent="0.3">
      <c r="A57" s="15"/>
      <c r="B57" s="15"/>
      <c r="C57" s="2"/>
      <c r="D57" s="12"/>
      <c r="E57" s="12"/>
      <c r="F57" s="12"/>
      <c r="G57" s="12"/>
      <c r="H57" s="12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7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x14ac:dyDescent="0.3">
      <c r="A61" s="7" t="s">
        <v>9</v>
      </c>
      <c r="B61" s="7"/>
      <c r="C61" s="18">
        <v>1</v>
      </c>
      <c r="D61" s="18">
        <v>4</v>
      </c>
      <c r="E61" s="18">
        <v>7</v>
      </c>
      <c r="F61" s="18">
        <v>14</v>
      </c>
      <c r="G61" s="18">
        <v>15</v>
      </c>
      <c r="H61" s="18">
        <v>17</v>
      </c>
      <c r="I61" s="18">
        <v>18</v>
      </c>
      <c r="J61" s="18">
        <v>19</v>
      </c>
      <c r="K61" s="18">
        <v>21</v>
      </c>
      <c r="L61" s="18">
        <v>22</v>
      </c>
      <c r="M61" s="18">
        <v>23</v>
      </c>
      <c r="N61" s="18">
        <v>27</v>
      </c>
      <c r="O61" s="18">
        <v>29</v>
      </c>
      <c r="P61" s="18">
        <v>31</v>
      </c>
      <c r="Q61" s="18">
        <v>32</v>
      </c>
      <c r="R61" s="18">
        <v>33</v>
      </c>
      <c r="S61" s="18">
        <v>38</v>
      </c>
      <c r="T61" s="18">
        <v>39</v>
      </c>
      <c r="U61" s="18">
        <v>40</v>
      </c>
      <c r="V61" s="18">
        <v>44</v>
      </c>
      <c r="W61" s="18">
        <v>46</v>
      </c>
      <c r="X61" s="18">
        <v>48</v>
      </c>
      <c r="Y61" s="18">
        <v>49</v>
      </c>
      <c r="Z61" s="18">
        <v>50</v>
      </c>
      <c r="AA61" s="18">
        <v>55</v>
      </c>
      <c r="AB61" s="18">
        <v>56</v>
      </c>
      <c r="AC61" s="18">
        <v>57</v>
      </c>
    </row>
    <row r="62" spans="1:29" x14ac:dyDescent="0.3">
      <c r="A62" s="7"/>
      <c r="B62" s="7" t="s">
        <v>10</v>
      </c>
      <c r="C62" s="18">
        <f>C61+1</f>
        <v>2</v>
      </c>
      <c r="D62" s="18">
        <f t="shared" ref="D62:V62" si="7">D61+1</f>
        <v>5</v>
      </c>
      <c r="E62" s="18">
        <f t="shared" si="7"/>
        <v>8</v>
      </c>
      <c r="F62" s="18">
        <f t="shared" si="7"/>
        <v>15</v>
      </c>
      <c r="G62" s="18">
        <f t="shared" si="7"/>
        <v>16</v>
      </c>
      <c r="H62" s="18">
        <f t="shared" si="7"/>
        <v>18</v>
      </c>
      <c r="I62" s="18">
        <f t="shared" si="7"/>
        <v>19</v>
      </c>
      <c r="J62" s="18">
        <f t="shared" si="7"/>
        <v>20</v>
      </c>
      <c r="K62" s="18">
        <f t="shared" si="7"/>
        <v>22</v>
      </c>
      <c r="L62" s="18">
        <f t="shared" si="7"/>
        <v>23</v>
      </c>
      <c r="M62" s="18">
        <f t="shared" si="7"/>
        <v>24</v>
      </c>
      <c r="N62" s="18">
        <f t="shared" si="7"/>
        <v>28</v>
      </c>
      <c r="O62" s="18">
        <f t="shared" si="7"/>
        <v>30</v>
      </c>
      <c r="P62" s="18">
        <f t="shared" si="7"/>
        <v>32</v>
      </c>
      <c r="Q62" s="18">
        <f t="shared" si="7"/>
        <v>33</v>
      </c>
      <c r="R62" s="18">
        <f t="shared" si="7"/>
        <v>34</v>
      </c>
      <c r="S62" s="18">
        <f t="shared" si="7"/>
        <v>39</v>
      </c>
      <c r="T62" s="18">
        <f t="shared" si="7"/>
        <v>40</v>
      </c>
      <c r="U62" s="18">
        <f t="shared" si="7"/>
        <v>41</v>
      </c>
      <c r="V62" s="18">
        <f t="shared" si="7"/>
        <v>45</v>
      </c>
      <c r="W62" s="18">
        <f>W61+1</f>
        <v>47</v>
      </c>
      <c r="X62" s="18">
        <f t="shared" ref="X62:AC62" si="8">X61+1</f>
        <v>49</v>
      </c>
      <c r="Y62" s="18">
        <f t="shared" si="8"/>
        <v>50</v>
      </c>
      <c r="Z62" s="18">
        <f t="shared" si="8"/>
        <v>51</v>
      </c>
      <c r="AA62" s="18">
        <f t="shared" si="8"/>
        <v>56</v>
      </c>
      <c r="AB62" s="18">
        <f t="shared" si="8"/>
        <v>57</v>
      </c>
      <c r="AC62" s="18">
        <f t="shared" si="8"/>
        <v>58</v>
      </c>
    </row>
    <row r="63" spans="1:29" x14ac:dyDescent="0.3">
      <c r="A63" s="19">
        <v>1</v>
      </c>
      <c r="B63" s="19">
        <f>A63+1</f>
        <v>2</v>
      </c>
      <c r="C63" s="19">
        <v>0</v>
      </c>
      <c r="D63" s="19">
        <v>0.95699999999999996</v>
      </c>
      <c r="E63" s="19">
        <v>0.99399999999999999</v>
      </c>
      <c r="F63" s="19">
        <v>1E-3</v>
      </c>
      <c r="G63" s="19">
        <v>0</v>
      </c>
      <c r="H63" s="19">
        <v>0</v>
      </c>
      <c r="I63" s="19">
        <v>0</v>
      </c>
      <c r="J63" s="19">
        <v>1.4999999999999999E-2</v>
      </c>
      <c r="K63" s="19">
        <v>0</v>
      </c>
      <c r="L63" s="19">
        <v>0</v>
      </c>
      <c r="M63" s="19">
        <v>0</v>
      </c>
      <c r="N63" s="19">
        <v>3.7999999999999999E-2</v>
      </c>
      <c r="O63" s="19">
        <v>-7.9000000000000001E-2</v>
      </c>
      <c r="P63" s="19">
        <v>1.0999999999999999E-2</v>
      </c>
      <c r="Q63" s="19">
        <v>-1E-3</v>
      </c>
      <c r="R63" s="19">
        <v>3.0000000000000001E-3</v>
      </c>
      <c r="S63" s="19">
        <v>0</v>
      </c>
      <c r="T63" s="19">
        <v>0</v>
      </c>
      <c r="U63" s="19">
        <v>0</v>
      </c>
      <c r="V63" s="19">
        <v>4.7E-2</v>
      </c>
      <c r="W63" s="19">
        <v>-7.5999999999999998E-2</v>
      </c>
      <c r="X63" s="19">
        <v>2E-3</v>
      </c>
      <c r="Y63" s="19">
        <v>0</v>
      </c>
      <c r="Z63" s="19">
        <v>1.2E-2</v>
      </c>
      <c r="AA63" s="19">
        <v>0</v>
      </c>
      <c r="AB63" s="19">
        <v>0</v>
      </c>
      <c r="AC63" s="19">
        <v>0</v>
      </c>
    </row>
    <row r="64" spans="1:29" x14ac:dyDescent="0.3">
      <c r="A64" s="19">
        <v>4</v>
      </c>
      <c r="B64" s="19">
        <f t="shared" ref="B64:B89" si="9">A64+1</f>
        <v>5</v>
      </c>
      <c r="C64" s="20">
        <v>0.95699999999999996</v>
      </c>
      <c r="D64" s="19">
        <v>0</v>
      </c>
      <c r="E64" s="19">
        <v>0.60199999999999998</v>
      </c>
      <c r="F64" s="19">
        <v>0.01</v>
      </c>
      <c r="G64" s="19">
        <v>-5.0000000000000001E-3</v>
      </c>
      <c r="H64" s="19">
        <v>8.9999999999999993E-3</v>
      </c>
      <c r="I64" s="19">
        <v>-8.5999999999999993E-2</v>
      </c>
      <c r="J64" s="19">
        <v>1.9E-2</v>
      </c>
      <c r="K64" s="19">
        <v>1.6E-2</v>
      </c>
      <c r="L64" s="19">
        <v>-3.5000000000000003E-2</v>
      </c>
      <c r="M64" s="19">
        <v>4.0000000000000001E-3</v>
      </c>
      <c r="N64" s="19">
        <v>-0.32500000000000001</v>
      </c>
      <c r="O64" s="19">
        <v>-2.8000000000000001E-2</v>
      </c>
      <c r="P64" s="19">
        <v>5.0000000000000001E-3</v>
      </c>
      <c r="Q64" s="19">
        <v>-2E-3</v>
      </c>
      <c r="R64" s="19">
        <v>-1E-3</v>
      </c>
      <c r="S64" s="19">
        <v>0</v>
      </c>
      <c r="T64" s="19">
        <v>0</v>
      </c>
      <c r="U64" s="19">
        <v>0</v>
      </c>
      <c r="V64" s="19">
        <v>1.7000000000000001E-2</v>
      </c>
      <c r="W64" s="19">
        <v>-4.5999999999999999E-2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</row>
    <row r="65" spans="1:29" x14ac:dyDescent="0.3">
      <c r="A65" s="19">
        <v>7</v>
      </c>
      <c r="B65" s="19">
        <f t="shared" si="9"/>
        <v>8</v>
      </c>
      <c r="C65" s="20">
        <v>0.99399999999999999</v>
      </c>
      <c r="D65" s="21">
        <v>0.60199999999999998</v>
      </c>
      <c r="E65" s="19">
        <v>0</v>
      </c>
      <c r="F65" s="19">
        <v>-2E-3</v>
      </c>
      <c r="G65" s="19">
        <v>8.9999999999999993E-3</v>
      </c>
      <c r="H65" s="19">
        <v>8.9999999999999993E-3</v>
      </c>
      <c r="I65" s="19">
        <v>-8.2000000000000003E-2</v>
      </c>
      <c r="J65" s="19">
        <v>1.4E-2</v>
      </c>
      <c r="K65" s="19">
        <v>1.0999999999999999E-2</v>
      </c>
      <c r="L65" s="19">
        <v>-3.3000000000000002E-2</v>
      </c>
      <c r="M65" s="19">
        <v>8.0000000000000002E-3</v>
      </c>
      <c r="N65" s="19">
        <v>4.0000000000000001E-3</v>
      </c>
      <c r="O65" s="19">
        <v>-5.3999999999999999E-2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-0.36599999999999999</v>
      </c>
      <c r="W65" s="19">
        <v>-3.1E-2</v>
      </c>
      <c r="X65" s="19">
        <v>-3.0000000000000001E-3</v>
      </c>
      <c r="Y65" s="19">
        <v>-2E-3</v>
      </c>
      <c r="Z65" s="19">
        <v>5.0000000000000001E-3</v>
      </c>
      <c r="AA65" s="19">
        <v>0</v>
      </c>
      <c r="AB65" s="19">
        <v>0</v>
      </c>
      <c r="AC65" s="19">
        <v>1E-3</v>
      </c>
    </row>
    <row r="66" spans="1:29" x14ac:dyDescent="0.3">
      <c r="A66" s="19">
        <v>14</v>
      </c>
      <c r="B66" s="19">
        <f t="shared" si="9"/>
        <v>15</v>
      </c>
      <c r="C66" s="19">
        <v>1E-3</v>
      </c>
      <c r="D66" s="19">
        <v>0.01</v>
      </c>
      <c r="E66" s="19">
        <v>-2E-3</v>
      </c>
      <c r="F66" s="19">
        <v>0</v>
      </c>
      <c r="G66" s="19">
        <v>-9.0459999999999994</v>
      </c>
      <c r="H66" s="19">
        <v>1.3180000000000001</v>
      </c>
      <c r="I66" s="19">
        <v>-0.40799999999999997</v>
      </c>
      <c r="J66" s="19">
        <v>-0.04</v>
      </c>
      <c r="K66" s="19">
        <v>-0.40699999999999997</v>
      </c>
      <c r="L66" s="19">
        <v>-0.26200000000000001</v>
      </c>
      <c r="M66" s="19">
        <v>0.23499999999999999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</row>
    <row r="67" spans="1:29" x14ac:dyDescent="0.3">
      <c r="A67" s="19">
        <v>15</v>
      </c>
      <c r="B67" s="19">
        <f t="shared" si="9"/>
        <v>16</v>
      </c>
      <c r="C67" s="19">
        <v>0</v>
      </c>
      <c r="D67" s="19">
        <v>-5.0000000000000001E-3</v>
      </c>
      <c r="E67" s="19">
        <v>8.9999999999999993E-3</v>
      </c>
      <c r="F67" s="22">
        <v>-9.0459999999999994</v>
      </c>
      <c r="G67" s="19">
        <v>0</v>
      </c>
      <c r="H67" s="19">
        <v>0.47299999999999998</v>
      </c>
      <c r="I67" s="19">
        <v>-0.29699999999999999</v>
      </c>
      <c r="J67" s="19">
        <v>-0.33600000000000002</v>
      </c>
      <c r="K67" s="19">
        <v>6.0999999999999999E-2</v>
      </c>
      <c r="L67" s="19">
        <v>-0.23899999999999999</v>
      </c>
      <c r="M67" s="19">
        <v>0.104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</row>
    <row r="68" spans="1:29" x14ac:dyDescent="0.3">
      <c r="A68" s="19">
        <v>17</v>
      </c>
      <c r="B68" s="19">
        <f t="shared" si="9"/>
        <v>18</v>
      </c>
      <c r="C68" s="19">
        <v>0</v>
      </c>
      <c r="D68" s="19">
        <v>8.9999999999999993E-3</v>
      </c>
      <c r="E68" s="19">
        <v>8.9999999999999993E-3</v>
      </c>
      <c r="F68" s="23">
        <v>1.3180000000000001</v>
      </c>
      <c r="G68" s="23">
        <v>0.47299999999999998</v>
      </c>
      <c r="H68" s="19">
        <v>0</v>
      </c>
      <c r="I68" s="19">
        <v>-13.073</v>
      </c>
      <c r="J68" s="19">
        <v>-12.586</v>
      </c>
      <c r="K68" s="19">
        <v>-0.193</v>
      </c>
      <c r="L68" s="19">
        <v>-0.20300000000000001</v>
      </c>
      <c r="M68" s="19">
        <v>-0.19900000000000001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</row>
    <row r="69" spans="1:29" x14ac:dyDescent="0.3">
      <c r="A69" s="19">
        <v>18</v>
      </c>
      <c r="B69" s="19">
        <f t="shared" si="9"/>
        <v>19</v>
      </c>
      <c r="C69" s="19">
        <v>0</v>
      </c>
      <c r="D69" s="19">
        <v>-8.5999999999999993E-2</v>
      </c>
      <c r="E69" s="19">
        <v>-8.2000000000000003E-2</v>
      </c>
      <c r="F69" s="23">
        <v>-0.40799999999999997</v>
      </c>
      <c r="G69" s="23">
        <v>-0.29699999999999999</v>
      </c>
      <c r="H69" s="24">
        <v>-13.073</v>
      </c>
      <c r="I69" s="19">
        <v>0</v>
      </c>
      <c r="J69" s="19">
        <v>-12.364000000000001</v>
      </c>
      <c r="K69" s="19">
        <v>6.2E-2</v>
      </c>
      <c r="L69" s="19">
        <v>-0.161</v>
      </c>
      <c r="M69" s="19">
        <v>-0.222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1E-3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</row>
    <row r="70" spans="1:29" x14ac:dyDescent="0.3">
      <c r="A70" s="19">
        <v>19</v>
      </c>
      <c r="B70" s="19">
        <f t="shared" si="9"/>
        <v>20</v>
      </c>
      <c r="C70" s="19">
        <v>1.4999999999999999E-2</v>
      </c>
      <c r="D70" s="19">
        <v>1.9E-2</v>
      </c>
      <c r="E70" s="19">
        <v>1.4E-2</v>
      </c>
      <c r="F70" s="23">
        <v>-0.04</v>
      </c>
      <c r="G70" s="23">
        <v>-0.33600000000000002</v>
      </c>
      <c r="H70" s="24">
        <v>-12.586</v>
      </c>
      <c r="I70" s="24">
        <v>-12.364000000000001</v>
      </c>
      <c r="J70" s="19">
        <v>0</v>
      </c>
      <c r="K70" s="19">
        <v>3.1850000000000001</v>
      </c>
      <c r="L70" s="19">
        <v>-8.5999999999999993E-2</v>
      </c>
      <c r="M70" s="19">
        <v>-5.5E-2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</row>
    <row r="71" spans="1:29" x14ac:dyDescent="0.3">
      <c r="A71" s="19">
        <v>21</v>
      </c>
      <c r="B71" s="19">
        <f t="shared" si="9"/>
        <v>22</v>
      </c>
      <c r="C71" s="19">
        <v>0</v>
      </c>
      <c r="D71" s="19">
        <v>1.6E-2</v>
      </c>
      <c r="E71" s="19">
        <v>1.0999999999999999E-2</v>
      </c>
      <c r="F71" s="23">
        <v>-0.40699999999999997</v>
      </c>
      <c r="G71" s="23">
        <v>6.0999999999999999E-2</v>
      </c>
      <c r="H71" s="23">
        <v>-0.193</v>
      </c>
      <c r="I71" s="23">
        <v>6.2E-2</v>
      </c>
      <c r="J71" s="23">
        <v>3.1850000000000001</v>
      </c>
      <c r="K71" s="19">
        <v>0</v>
      </c>
      <c r="L71" s="19">
        <v>-12.603</v>
      </c>
      <c r="M71" s="19">
        <v>-12.394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</row>
    <row r="72" spans="1:29" x14ac:dyDescent="0.3">
      <c r="A72" s="19">
        <v>22</v>
      </c>
      <c r="B72" s="19">
        <f t="shared" si="9"/>
        <v>23</v>
      </c>
      <c r="C72" s="19">
        <v>0</v>
      </c>
      <c r="D72" s="19">
        <v>-3.5000000000000003E-2</v>
      </c>
      <c r="E72" s="19">
        <v>-3.3000000000000002E-2</v>
      </c>
      <c r="F72" s="23">
        <v>-0.26200000000000001</v>
      </c>
      <c r="G72" s="23">
        <v>-0.23899999999999999</v>
      </c>
      <c r="H72" s="23">
        <v>-0.20300000000000001</v>
      </c>
      <c r="I72" s="23">
        <v>-0.161</v>
      </c>
      <c r="J72" s="23">
        <v>-8.5999999999999993E-2</v>
      </c>
      <c r="K72" s="24">
        <v>-12.603</v>
      </c>
      <c r="L72" s="19">
        <v>0</v>
      </c>
      <c r="M72" s="19">
        <v>-13.273999999999999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</row>
    <row r="73" spans="1:29" x14ac:dyDescent="0.3">
      <c r="A73" s="19">
        <v>23</v>
      </c>
      <c r="B73" s="19">
        <f t="shared" si="9"/>
        <v>24</v>
      </c>
      <c r="C73" s="19">
        <v>0</v>
      </c>
      <c r="D73" s="19">
        <v>4.0000000000000001E-3</v>
      </c>
      <c r="E73" s="19">
        <v>8.0000000000000002E-3</v>
      </c>
      <c r="F73" s="23">
        <v>0.23499999999999999</v>
      </c>
      <c r="G73" s="23">
        <v>0.104</v>
      </c>
      <c r="H73" s="23">
        <v>-0.19900000000000001</v>
      </c>
      <c r="I73" s="23">
        <v>-0.222</v>
      </c>
      <c r="J73" s="23">
        <v>-5.5E-2</v>
      </c>
      <c r="K73" s="24">
        <v>-12.394</v>
      </c>
      <c r="L73" s="24">
        <v>-13.273999999999999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</row>
    <row r="74" spans="1:29" x14ac:dyDescent="0.3">
      <c r="A74" s="19">
        <v>27</v>
      </c>
      <c r="B74" s="19">
        <f t="shared" si="9"/>
        <v>28</v>
      </c>
      <c r="C74" s="19">
        <v>3.7999999999999999E-2</v>
      </c>
      <c r="D74" s="19">
        <v>-0.32500000000000001</v>
      </c>
      <c r="E74" s="19">
        <v>4.0000000000000001E-3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6.9950000000000001</v>
      </c>
      <c r="P74" s="19">
        <v>-0.39700000000000002</v>
      </c>
      <c r="Q74" s="19">
        <v>-0.185</v>
      </c>
      <c r="R74" s="19">
        <v>-0.221</v>
      </c>
      <c r="S74" s="19">
        <v>-0.02</v>
      </c>
      <c r="T74" s="19">
        <v>-1.9E-2</v>
      </c>
      <c r="U74" s="19">
        <v>-0.02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</row>
    <row r="75" spans="1:29" x14ac:dyDescent="0.3">
      <c r="A75" s="19">
        <v>29</v>
      </c>
      <c r="B75" s="19">
        <f t="shared" si="9"/>
        <v>30</v>
      </c>
      <c r="C75" s="19">
        <v>-7.9000000000000001E-2</v>
      </c>
      <c r="D75" s="19">
        <v>-2.8000000000000001E-2</v>
      </c>
      <c r="E75" s="19">
        <v>-5.3999999999999999E-2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5">
        <v>6.9950000000000001</v>
      </c>
      <c r="O75" s="19">
        <v>0</v>
      </c>
      <c r="P75" s="19">
        <v>3.133</v>
      </c>
      <c r="Q75" s="19">
        <v>13.475</v>
      </c>
      <c r="R75" s="19">
        <v>4.79</v>
      </c>
      <c r="S75" s="19">
        <v>0.122</v>
      </c>
      <c r="T75" s="19">
        <v>0.13200000000000001</v>
      </c>
      <c r="U75" s="19">
        <v>1.6E-2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</row>
    <row r="76" spans="1:29" x14ac:dyDescent="0.3">
      <c r="A76" s="19">
        <v>31</v>
      </c>
      <c r="B76" s="19">
        <f t="shared" si="9"/>
        <v>32</v>
      </c>
      <c r="C76" s="19">
        <v>1.0999999999999999E-2</v>
      </c>
      <c r="D76" s="19">
        <v>5.0000000000000001E-3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6">
        <v>-0.39700000000000002</v>
      </c>
      <c r="O76" s="27">
        <v>3.133</v>
      </c>
      <c r="P76" s="19">
        <v>0</v>
      </c>
      <c r="Q76" s="19">
        <v>-13.208</v>
      </c>
      <c r="R76" s="19">
        <v>-13.946</v>
      </c>
      <c r="S76" s="19">
        <v>0.02</v>
      </c>
      <c r="T76" s="19">
        <v>1.0999999999999999E-2</v>
      </c>
      <c r="U76" s="19">
        <v>-1E-3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</row>
    <row r="77" spans="1:29" x14ac:dyDescent="0.3">
      <c r="A77" s="19">
        <v>32</v>
      </c>
      <c r="B77" s="19">
        <f t="shared" si="9"/>
        <v>33</v>
      </c>
      <c r="C77" s="19">
        <v>-1E-3</v>
      </c>
      <c r="D77" s="19">
        <v>-2E-3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6">
        <v>-0.185</v>
      </c>
      <c r="O77" s="27">
        <v>13.475</v>
      </c>
      <c r="P77" s="24">
        <v>-13.208</v>
      </c>
      <c r="Q77" s="19">
        <v>0</v>
      </c>
      <c r="R77" s="19">
        <v>-11.763999999999999</v>
      </c>
      <c r="S77" s="19">
        <v>-2.4E-2</v>
      </c>
      <c r="T77" s="19">
        <v>-2.1999999999999999E-2</v>
      </c>
      <c r="U77" s="19">
        <v>1E-3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</row>
    <row r="78" spans="1:29" x14ac:dyDescent="0.3">
      <c r="A78" s="19">
        <v>33</v>
      </c>
      <c r="B78" s="19">
        <f t="shared" si="9"/>
        <v>34</v>
      </c>
      <c r="C78" s="19">
        <v>3.0000000000000001E-3</v>
      </c>
      <c r="D78" s="19">
        <v>-1E-3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6">
        <v>-0.221</v>
      </c>
      <c r="O78" s="27">
        <v>4.79</v>
      </c>
      <c r="P78" s="24">
        <v>-13.946</v>
      </c>
      <c r="Q78" s="24">
        <v>-11.763999999999999</v>
      </c>
      <c r="R78" s="19">
        <v>0</v>
      </c>
      <c r="S78" s="19">
        <v>8.1000000000000003E-2</v>
      </c>
      <c r="T78" s="19">
        <v>2.4E-2</v>
      </c>
      <c r="U78" s="19">
        <v>2E-3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</row>
    <row r="79" spans="1:29" x14ac:dyDescent="0.3">
      <c r="A79" s="19">
        <v>38</v>
      </c>
      <c r="B79" s="19">
        <f t="shared" si="9"/>
        <v>39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-0.02</v>
      </c>
      <c r="O79" s="19">
        <v>0.122</v>
      </c>
      <c r="P79" s="19">
        <v>0.02</v>
      </c>
      <c r="Q79" s="19">
        <v>-2.4E-2</v>
      </c>
      <c r="R79" s="19">
        <v>8.1000000000000003E-2</v>
      </c>
      <c r="S79" s="19">
        <v>0</v>
      </c>
      <c r="T79" s="19">
        <v>-10.381</v>
      </c>
      <c r="U79" s="19">
        <v>-10.407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</row>
    <row r="80" spans="1:29" x14ac:dyDescent="0.3">
      <c r="A80" s="19">
        <v>39</v>
      </c>
      <c r="B80" s="19">
        <f t="shared" si="9"/>
        <v>40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-1.9E-2</v>
      </c>
      <c r="O80" s="19">
        <v>0.13200000000000001</v>
      </c>
      <c r="P80" s="19">
        <v>1.0999999999999999E-2</v>
      </c>
      <c r="Q80" s="19">
        <v>-2.1999999999999999E-2</v>
      </c>
      <c r="R80" s="19">
        <v>2.4E-2</v>
      </c>
      <c r="S80" s="24">
        <v>-10.381</v>
      </c>
      <c r="T80" s="19">
        <v>0</v>
      </c>
      <c r="U80" s="19">
        <v>-10.582000000000001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</row>
    <row r="81" spans="1:29" x14ac:dyDescent="0.3">
      <c r="A81" s="19">
        <v>40</v>
      </c>
      <c r="B81" s="19">
        <f t="shared" si="9"/>
        <v>41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-0.02</v>
      </c>
      <c r="O81" s="19">
        <v>1.6E-2</v>
      </c>
      <c r="P81" s="19">
        <v>-1E-3</v>
      </c>
      <c r="Q81" s="19">
        <v>1E-3</v>
      </c>
      <c r="R81" s="19">
        <v>2E-3</v>
      </c>
      <c r="S81" s="24">
        <v>-10.407</v>
      </c>
      <c r="T81" s="24">
        <v>-10.582000000000001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</row>
    <row r="82" spans="1:29" x14ac:dyDescent="0.3">
      <c r="A82" s="19">
        <v>44</v>
      </c>
      <c r="B82" s="19">
        <f t="shared" si="9"/>
        <v>45</v>
      </c>
      <c r="C82" s="19">
        <v>4.7E-2</v>
      </c>
      <c r="D82" s="19">
        <v>1.7000000000000001E-2</v>
      </c>
      <c r="E82" s="19">
        <v>-0.36599999999999999</v>
      </c>
      <c r="F82" s="19">
        <v>0</v>
      </c>
      <c r="G82" s="19">
        <v>0</v>
      </c>
      <c r="H82" s="19">
        <v>0</v>
      </c>
      <c r="I82" s="19">
        <v>1E-3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4.548</v>
      </c>
      <c r="X82" s="19">
        <v>-0.216</v>
      </c>
      <c r="Y82" s="19">
        <v>-0.26200000000000001</v>
      </c>
      <c r="Z82" s="19">
        <v>-0.432</v>
      </c>
      <c r="AA82" s="19">
        <v>-2.9000000000000001E-2</v>
      </c>
      <c r="AB82" s="19">
        <v>-1.9E-2</v>
      </c>
      <c r="AC82" s="19">
        <v>-3.5999999999999997E-2</v>
      </c>
    </row>
    <row r="83" spans="1:29" x14ac:dyDescent="0.3">
      <c r="A83" s="19">
        <v>46</v>
      </c>
      <c r="B83" s="19">
        <f t="shared" si="9"/>
        <v>47</v>
      </c>
      <c r="C83" s="19">
        <v>-7.5999999999999998E-2</v>
      </c>
      <c r="D83" s="19">
        <v>-4.5999999999999999E-2</v>
      </c>
      <c r="E83" s="19">
        <v>-3.1E-2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25">
        <v>4.548</v>
      </c>
      <c r="W83" s="19">
        <v>0</v>
      </c>
      <c r="X83" s="19">
        <v>13.500999999999999</v>
      </c>
      <c r="Y83" s="19">
        <v>4.8620000000000001</v>
      </c>
      <c r="Z83" s="19">
        <v>3.0030000000000001</v>
      </c>
      <c r="AA83" s="19">
        <v>0.13200000000000001</v>
      </c>
      <c r="AB83" s="19">
        <v>1.4E-2</v>
      </c>
      <c r="AC83" s="19">
        <v>0.121</v>
      </c>
    </row>
    <row r="84" spans="1:29" x14ac:dyDescent="0.3">
      <c r="A84" s="19">
        <v>48</v>
      </c>
      <c r="B84" s="19">
        <f t="shared" si="9"/>
        <v>49</v>
      </c>
      <c r="C84" s="19">
        <v>2E-3</v>
      </c>
      <c r="D84" s="19">
        <v>0</v>
      </c>
      <c r="E84" s="19">
        <v>-3.0000000000000001E-3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26">
        <v>-0.216</v>
      </c>
      <c r="W84" s="27">
        <v>13.500999999999999</v>
      </c>
      <c r="X84" s="19">
        <v>0</v>
      </c>
      <c r="Y84" s="19">
        <v>-11.683999999999999</v>
      </c>
      <c r="Z84" s="19">
        <v>-13.151999999999999</v>
      </c>
      <c r="AA84" s="19">
        <v>-2.1999999999999999E-2</v>
      </c>
      <c r="AB84" s="19">
        <v>2E-3</v>
      </c>
      <c r="AC84" s="19">
        <v>-2.4E-2</v>
      </c>
    </row>
    <row r="85" spans="1:29" x14ac:dyDescent="0.3">
      <c r="A85" s="19">
        <v>49</v>
      </c>
      <c r="B85" s="19">
        <f t="shared" si="9"/>
        <v>50</v>
      </c>
      <c r="C85" s="19">
        <v>0</v>
      </c>
      <c r="D85" s="19">
        <v>0</v>
      </c>
      <c r="E85" s="19">
        <v>-2E-3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26">
        <v>-0.26200000000000001</v>
      </c>
      <c r="W85" s="27">
        <v>4.8620000000000001</v>
      </c>
      <c r="X85" s="24">
        <v>-11.683999999999999</v>
      </c>
      <c r="Y85" s="19">
        <v>0</v>
      </c>
      <c r="Z85" s="19">
        <v>-14.025</v>
      </c>
      <c r="AA85" s="19">
        <v>2.5000000000000001E-2</v>
      </c>
      <c r="AB85" s="19">
        <v>4.0000000000000001E-3</v>
      </c>
      <c r="AC85" s="19">
        <v>7.9000000000000001E-2</v>
      </c>
    </row>
    <row r="86" spans="1:29" x14ac:dyDescent="0.3">
      <c r="A86" s="19">
        <v>50</v>
      </c>
      <c r="B86" s="19">
        <f t="shared" si="9"/>
        <v>51</v>
      </c>
      <c r="C86" s="19">
        <v>1.2E-2</v>
      </c>
      <c r="D86" s="19">
        <v>0</v>
      </c>
      <c r="E86" s="19">
        <v>5.0000000000000001E-3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26">
        <v>-0.432</v>
      </c>
      <c r="W86" s="27">
        <v>3.0030000000000001</v>
      </c>
      <c r="X86" s="24">
        <v>-13.151999999999999</v>
      </c>
      <c r="Y86" s="24">
        <v>-14.025</v>
      </c>
      <c r="Z86" s="19">
        <v>0</v>
      </c>
      <c r="AA86" s="19">
        <v>8.9999999999999993E-3</v>
      </c>
      <c r="AB86" s="19">
        <v>-1E-3</v>
      </c>
      <c r="AC86" s="19">
        <v>1.9E-2</v>
      </c>
    </row>
    <row r="87" spans="1:29" x14ac:dyDescent="0.3">
      <c r="A87" s="19">
        <v>55</v>
      </c>
      <c r="B87" s="19">
        <f t="shared" si="9"/>
        <v>56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-2.9000000000000001E-2</v>
      </c>
      <c r="W87" s="19">
        <v>0.13200000000000001</v>
      </c>
      <c r="X87" s="19">
        <v>-2.1999999999999999E-2</v>
      </c>
      <c r="Y87" s="19">
        <v>2.5000000000000001E-2</v>
      </c>
      <c r="Z87" s="19">
        <v>8.9999999999999993E-3</v>
      </c>
      <c r="AA87" s="19">
        <v>0</v>
      </c>
      <c r="AB87" s="19">
        <v>-10.613</v>
      </c>
      <c r="AC87" s="19">
        <v>-10.398</v>
      </c>
    </row>
    <row r="88" spans="1:29" x14ac:dyDescent="0.3">
      <c r="A88" s="19">
        <v>56</v>
      </c>
      <c r="B88" s="19">
        <f t="shared" si="9"/>
        <v>57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-1.9E-2</v>
      </c>
      <c r="W88" s="19">
        <v>1.4E-2</v>
      </c>
      <c r="X88" s="19">
        <v>2E-3</v>
      </c>
      <c r="Y88" s="19">
        <v>4.0000000000000001E-3</v>
      </c>
      <c r="Z88" s="19">
        <v>-1E-3</v>
      </c>
      <c r="AA88" s="24">
        <v>-10.613</v>
      </c>
      <c r="AB88" s="19">
        <v>0</v>
      </c>
      <c r="AC88" s="19">
        <v>-10.43</v>
      </c>
    </row>
    <row r="89" spans="1:29" x14ac:dyDescent="0.3">
      <c r="A89" s="19">
        <v>57</v>
      </c>
      <c r="B89" s="19">
        <f t="shared" si="9"/>
        <v>58</v>
      </c>
      <c r="C89" s="19">
        <v>0</v>
      </c>
      <c r="D89" s="19">
        <v>0</v>
      </c>
      <c r="E89" s="19">
        <v>1E-3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-3.5999999999999997E-2</v>
      </c>
      <c r="W89" s="19">
        <v>0.121</v>
      </c>
      <c r="X89" s="19">
        <v>-2.4E-2</v>
      </c>
      <c r="Y89" s="19">
        <v>7.9000000000000001E-2</v>
      </c>
      <c r="Z89" s="19">
        <v>1.9E-2</v>
      </c>
      <c r="AA89" s="24">
        <v>-10.398</v>
      </c>
      <c r="AB89" s="24">
        <v>-10.43</v>
      </c>
      <c r="AC89" s="19">
        <v>0</v>
      </c>
    </row>
    <row r="90" spans="1:29" x14ac:dyDescent="0.3">
      <c r="B90" s="28"/>
    </row>
    <row r="91" spans="1:29" x14ac:dyDescent="0.3">
      <c r="A91" s="29" t="s">
        <v>37</v>
      </c>
      <c r="B91" s="4">
        <f>MAX(ABS(MIN(C66:E89,F74:M89,N79:R89,S82:U89,V87:Z89)),MAX(C66:E89,F74:M89,N79:R89,S82:U89,V87:Z89))</f>
        <v>0.36599999999999999</v>
      </c>
    </row>
    <row r="92" spans="1:29" x14ac:dyDescent="0.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29" x14ac:dyDescent="0.3">
      <c r="H93" s="1"/>
      <c r="I93" s="29"/>
      <c r="J93" s="4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29" x14ac:dyDescent="0.3">
      <c r="A94" s="3" t="s">
        <v>11</v>
      </c>
      <c r="C94" s="1"/>
      <c r="D94" s="1"/>
      <c r="E94" s="1"/>
      <c r="F94" s="1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1:29" x14ac:dyDescent="0.3">
      <c r="A95" s="38" t="s">
        <v>12</v>
      </c>
      <c r="B95" s="5" t="s">
        <v>13</v>
      </c>
      <c r="C95" s="34" t="s">
        <v>14</v>
      </c>
      <c r="D95" s="34" t="s">
        <v>15</v>
      </c>
      <c r="E95" s="34" t="s">
        <v>16</v>
      </c>
      <c r="F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1:29" x14ac:dyDescent="0.3">
      <c r="A96" s="38">
        <f>AVERAGE(F67)</f>
        <v>-9.0459999999999994</v>
      </c>
      <c r="B96" s="5">
        <f>AVERAGE(H69,H70,I70)</f>
        <v>-12.674333333333331</v>
      </c>
      <c r="C96" s="34">
        <f>AVERAGE(K72,K73,L73)</f>
        <v>-12.757</v>
      </c>
      <c r="D96" s="34">
        <f>AVERAGE(P77,P78,Q78,X85,X86,Y86)</f>
        <v>-12.963166666666666</v>
      </c>
      <c r="E96" s="34">
        <f>AVERAGE(S80,S81,T81,AA88,AA89,AB89)</f>
        <v>-10.468500000000001</v>
      </c>
      <c r="F96" s="39"/>
      <c r="G96" s="1"/>
      <c r="H96" s="1"/>
      <c r="I96" s="1"/>
      <c r="J96" s="1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1:29" x14ac:dyDescent="0.3">
      <c r="C97" s="1"/>
      <c r="D97" s="1"/>
      <c r="E97" s="1"/>
      <c r="F97" s="1"/>
      <c r="G97" s="1"/>
      <c r="H97" s="1"/>
      <c r="I97" s="1"/>
      <c r="J97" s="1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1:29" x14ac:dyDescent="0.3">
      <c r="A98" s="3" t="s">
        <v>17</v>
      </c>
      <c r="C98" s="1"/>
      <c r="D98" s="1"/>
      <c r="E98" s="1"/>
      <c r="F98" s="1"/>
      <c r="G98" s="1"/>
      <c r="H98" s="1"/>
      <c r="I98" s="1"/>
      <c r="J98" s="1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1:29" x14ac:dyDescent="0.3">
      <c r="A99" s="35" t="s">
        <v>18</v>
      </c>
      <c r="B99" s="37" t="s">
        <v>19</v>
      </c>
      <c r="C99" s="1"/>
      <c r="D99" s="1"/>
      <c r="E99" s="1"/>
      <c r="F99" s="1"/>
      <c r="G99" s="1"/>
      <c r="H99" s="1"/>
      <c r="I99" s="1"/>
      <c r="J99" s="1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1:29" x14ac:dyDescent="0.3">
      <c r="A100" s="35">
        <f>AVERAGE(N75,V83)</f>
        <v>5.7714999999999996</v>
      </c>
      <c r="B100" s="37">
        <f>AVERAGE(W84:W86,O76:O78)</f>
        <v>7.1273333333333326</v>
      </c>
      <c r="C100" s="1"/>
      <c r="D100" s="1"/>
      <c r="E100" s="1"/>
      <c r="F100" s="1"/>
      <c r="G100" s="1"/>
      <c r="H100" s="1"/>
      <c r="I100" s="1"/>
      <c r="J100" s="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1:29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1:29" x14ac:dyDescent="0.3">
      <c r="A102" s="1" t="s">
        <v>20</v>
      </c>
      <c r="B102" s="1"/>
      <c r="C102" s="1"/>
      <c r="D102" s="1"/>
      <c r="E102" s="1"/>
      <c r="F102" s="1"/>
      <c r="G102" s="1"/>
      <c r="H102" s="1"/>
      <c r="I102" s="1"/>
      <c r="J102" s="1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1:29" x14ac:dyDescent="0.3">
      <c r="A103" s="31" t="s">
        <v>21</v>
      </c>
      <c r="B103" s="32" t="s">
        <v>22</v>
      </c>
      <c r="C103" s="33" t="s">
        <v>23</v>
      </c>
      <c r="D103" s="33" t="s">
        <v>24</v>
      </c>
      <c r="E103" s="33" t="s">
        <v>25</v>
      </c>
      <c r="F103" s="36" t="s">
        <v>38</v>
      </c>
      <c r="G103" s="1"/>
      <c r="H103" s="1"/>
      <c r="I103" s="1"/>
      <c r="J103" s="1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1:29" x14ac:dyDescent="0.3">
      <c r="A104" s="31">
        <f>AVERAGE(C64,C65)</f>
        <v>0.97550000000000003</v>
      </c>
      <c r="B104" s="32">
        <f>AVERAGE(D65)</f>
        <v>0.60199999999999998</v>
      </c>
      <c r="C104" s="33">
        <f>AVERAGE(F68:F70,G71:G73)</f>
        <v>0.13266666666666668</v>
      </c>
      <c r="D104" s="33">
        <f>AVERAGE(F71:F73,G68:G70)</f>
        <v>-9.9000000000000019E-2</v>
      </c>
      <c r="E104" s="33">
        <f>AVERAGE(H71:J73)</f>
        <v>0.23644444444444451</v>
      </c>
      <c r="F104" s="40">
        <f>AVERAGE(N76:N78,V84:V86)</f>
        <v>-0.28550000000000003</v>
      </c>
      <c r="G104" s="1"/>
      <c r="H104" s="1"/>
      <c r="I104" s="1"/>
      <c r="J104" s="1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8DDEA-E970-40F3-A371-C79C92EBD619}">
  <dimension ref="A1:AC104"/>
  <sheetViews>
    <sheetView topLeftCell="A35" workbookViewId="0">
      <selection activeCell="K25" sqref="K25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7">
        <v>1</v>
      </c>
      <c r="B3" s="7">
        <f t="shared" ref="B3:B29" si="0">A3+1</f>
        <v>2</v>
      </c>
      <c r="C3" s="4">
        <v>22.462</v>
      </c>
      <c r="D3" s="4">
        <f>AVERAGE(C3)</f>
        <v>22.462</v>
      </c>
      <c r="E3" s="4">
        <f>AVERAGE(C3)</f>
        <v>22.462</v>
      </c>
      <c r="F3" s="4">
        <f>31.732-D3</f>
        <v>9.27</v>
      </c>
      <c r="G3" s="4">
        <f>31.732-E3</f>
        <v>9.27</v>
      </c>
      <c r="H3" s="8">
        <v>8.19</v>
      </c>
      <c r="I3" s="9">
        <v>8.2899999999999991</v>
      </c>
      <c r="J3" s="10">
        <f t="shared" ref="J3:J16" si="1">D3*(-0.8775)+27.916</f>
        <v>8.2055950000000024</v>
      </c>
      <c r="K3" s="10">
        <f t="shared" ref="K3:K16" si="2">E3*(-0.8945)+28.385</f>
        <v>8.292741000000003</v>
      </c>
      <c r="L3" s="11"/>
      <c r="M3" s="11"/>
      <c r="N3" s="7">
        <v>0</v>
      </c>
      <c r="O3" s="7">
        <v>1</v>
      </c>
      <c r="P3" s="4">
        <v>44.99</v>
      </c>
      <c r="Q3" s="4">
        <f>AVERAGE(P3)</f>
        <v>44.99</v>
      </c>
      <c r="R3" s="4">
        <f>190.298-Q3</f>
        <v>145.30799999999999</v>
      </c>
      <c r="S3" s="8">
        <v>129.679</v>
      </c>
      <c r="T3" s="6">
        <f t="shared" ref="T3:T17" si="3">Q3*(-0.9389)+171.39</f>
        <v>129.148889</v>
      </c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3">
      <c r="A4" s="7">
        <v>4</v>
      </c>
      <c r="B4" s="7">
        <f t="shared" si="0"/>
        <v>5</v>
      </c>
      <c r="C4" s="4">
        <v>22.145</v>
      </c>
      <c r="D4" s="4">
        <f>AVERAGE(C4:C5)</f>
        <v>22.227499999999999</v>
      </c>
      <c r="E4" s="4">
        <f>AVERAGE(C4:C5)</f>
        <v>22.227499999999999</v>
      </c>
      <c r="F4" s="4">
        <f>31.732-D4</f>
        <v>9.5045000000000002</v>
      </c>
      <c r="G4" s="4">
        <f>31.732-E4</f>
        <v>9.5045000000000002</v>
      </c>
      <c r="H4" s="8">
        <v>8.2200000000000006</v>
      </c>
      <c r="I4" s="9">
        <v>8.2899999999999991</v>
      </c>
      <c r="J4" s="10">
        <f t="shared" si="1"/>
        <v>8.4113687500000012</v>
      </c>
      <c r="K4" s="10">
        <f t="shared" si="2"/>
        <v>8.5025012500000017</v>
      </c>
      <c r="L4" s="11"/>
      <c r="M4" s="11"/>
      <c r="N4" s="7">
        <v>2</v>
      </c>
      <c r="O4" s="7">
        <v>3</v>
      </c>
      <c r="P4" s="4">
        <v>40.530999999999999</v>
      </c>
      <c r="Q4" s="4">
        <f>AVERAGE(P4,P8)</f>
        <v>40.17</v>
      </c>
      <c r="R4" s="4">
        <f t="shared" ref="R4:R18" si="4">190.298-Q4</f>
        <v>150.12799999999999</v>
      </c>
      <c r="S4" s="8">
        <v>134.90299999999999</v>
      </c>
      <c r="T4" s="6">
        <f t="shared" si="3"/>
        <v>133.674387</v>
      </c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3">
      <c r="A5" s="7">
        <v>7</v>
      </c>
      <c r="B5" s="7">
        <f t="shared" si="0"/>
        <v>8</v>
      </c>
      <c r="C5" s="4">
        <v>22.31</v>
      </c>
      <c r="D5" s="4"/>
      <c r="E5" s="4"/>
      <c r="F5" s="4"/>
      <c r="G5" s="4"/>
      <c r="H5" s="8"/>
      <c r="I5" s="9"/>
      <c r="J5" s="10"/>
      <c r="K5" s="10"/>
      <c r="L5" s="11"/>
      <c r="M5" s="11"/>
      <c r="N5" s="7">
        <v>3</v>
      </c>
      <c r="O5" s="7">
        <v>4</v>
      </c>
      <c r="P5" s="4">
        <v>44.959000000000003</v>
      </c>
      <c r="Q5" s="4">
        <f>AVERAGE(P5,P7)</f>
        <v>43.6845</v>
      </c>
      <c r="R5" s="4">
        <f t="shared" si="4"/>
        <v>146.61349999999999</v>
      </c>
      <c r="S5" s="8">
        <v>129.083</v>
      </c>
      <c r="T5" s="6">
        <f t="shared" si="3"/>
        <v>130.37462295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3">
      <c r="A6" s="7">
        <v>14</v>
      </c>
      <c r="B6" s="7">
        <f t="shared" si="0"/>
        <v>15</v>
      </c>
      <c r="C6" s="4">
        <v>26.832000000000001</v>
      </c>
      <c r="D6" s="4">
        <f>AVERAGE(C6)</f>
        <v>26.832000000000001</v>
      </c>
      <c r="E6" s="4">
        <f>AVERAGE(C6,C7)</f>
        <v>26.9665</v>
      </c>
      <c r="F6" s="4">
        <f t="shared" ref="F6:F19" si="5">31.732-D6</f>
        <v>4.8999999999999986</v>
      </c>
      <c r="G6" s="4">
        <f>31.732-E6</f>
        <v>4.7654999999999994</v>
      </c>
      <c r="H6" s="8">
        <v>4.1900000000000004</v>
      </c>
      <c r="I6" s="9">
        <v>4.16</v>
      </c>
      <c r="J6" s="10">
        <f t="shared" si="1"/>
        <v>4.3709200000000017</v>
      </c>
      <c r="K6" s="10">
        <f t="shared" si="2"/>
        <v>4.2634657500000017</v>
      </c>
      <c r="L6" s="11"/>
      <c r="M6" s="11"/>
      <c r="N6" s="7">
        <v>5</v>
      </c>
      <c r="O6" s="7">
        <v>6</v>
      </c>
      <c r="P6" s="4">
        <v>46.115000000000002</v>
      </c>
      <c r="Q6" s="4">
        <f>AVERAGE(P6,P28)</f>
        <v>46.115000000000002</v>
      </c>
      <c r="R6" s="4">
        <f t="shared" si="4"/>
        <v>144.18299999999999</v>
      </c>
      <c r="S6" s="8">
        <v>128.334</v>
      </c>
      <c r="T6" s="6">
        <f t="shared" si="3"/>
        <v>128.09262649999999</v>
      </c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3">
      <c r="A7" s="7">
        <v>15</v>
      </c>
      <c r="B7" s="7">
        <f t="shared" si="0"/>
        <v>16</v>
      </c>
      <c r="C7" s="4">
        <v>27.100999999999999</v>
      </c>
      <c r="D7" s="4">
        <f>AVERAGE(C7)</f>
        <v>27.100999999999999</v>
      </c>
      <c r="E7" s="4"/>
      <c r="F7" s="4">
        <f t="shared" si="5"/>
        <v>4.6310000000000002</v>
      </c>
      <c r="G7" s="4"/>
      <c r="H7" s="8">
        <v>4.17</v>
      </c>
      <c r="I7" s="9"/>
      <c r="J7" s="10">
        <f t="shared" si="1"/>
        <v>4.1348725000000037</v>
      </c>
      <c r="K7" s="10"/>
      <c r="L7" s="11"/>
      <c r="M7" s="11"/>
      <c r="N7" s="7">
        <v>6</v>
      </c>
      <c r="O7" s="7">
        <f t="shared" ref="O7:O23" si="6">N7+1</f>
        <v>7</v>
      </c>
      <c r="P7" s="4">
        <v>42.41</v>
      </c>
      <c r="Q7" s="4"/>
      <c r="R7" s="4"/>
      <c r="S7" s="8"/>
      <c r="T7" s="6"/>
      <c r="U7" s="11"/>
      <c r="V7" s="11"/>
      <c r="W7" s="11"/>
      <c r="X7" s="11"/>
      <c r="Y7" s="11"/>
      <c r="Z7" s="11"/>
      <c r="AA7" s="11"/>
      <c r="AB7" s="11"/>
      <c r="AC7" s="11"/>
    </row>
    <row r="8" spans="1:29" x14ac:dyDescent="0.3">
      <c r="A8" s="7">
        <v>17</v>
      </c>
      <c r="B8" s="7">
        <f t="shared" si="0"/>
        <v>18</v>
      </c>
      <c r="C8" s="4">
        <v>29.731999999999999</v>
      </c>
      <c r="D8" s="4">
        <f>AVERAGE(C8:C10)</f>
        <v>29.949000000000002</v>
      </c>
      <c r="E8" s="4">
        <f>AVERAGE(C8:C10)</f>
        <v>29.949000000000002</v>
      </c>
      <c r="F8" s="4">
        <f>31.732-D8</f>
        <v>1.7829999999999977</v>
      </c>
      <c r="G8" s="4">
        <f>31.732-E8</f>
        <v>1.7829999999999977</v>
      </c>
      <c r="H8" s="8">
        <v>1.54</v>
      </c>
      <c r="I8" s="9">
        <v>1.4650000000000001</v>
      </c>
      <c r="J8" s="10">
        <f t="shared" si="1"/>
        <v>1.6357524999999988</v>
      </c>
      <c r="K8" s="10">
        <f t="shared" si="2"/>
        <v>1.5956195000000015</v>
      </c>
      <c r="L8" s="11"/>
      <c r="M8" s="11"/>
      <c r="N8" s="7">
        <v>8</v>
      </c>
      <c r="O8" s="7">
        <f t="shared" si="6"/>
        <v>9</v>
      </c>
      <c r="P8" s="4">
        <v>39.808999999999997</v>
      </c>
      <c r="Q8" s="4"/>
      <c r="R8" s="4"/>
      <c r="S8" s="8"/>
      <c r="T8" s="6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3">
      <c r="A9" s="7">
        <v>18</v>
      </c>
      <c r="B9" s="7">
        <f t="shared" si="0"/>
        <v>19</v>
      </c>
      <c r="C9" s="4">
        <v>29.95</v>
      </c>
      <c r="D9" s="4"/>
      <c r="E9" s="4"/>
      <c r="F9" s="4"/>
      <c r="G9" s="4"/>
      <c r="H9" s="8"/>
      <c r="I9" s="9"/>
      <c r="J9" s="10"/>
      <c r="K9" s="10"/>
      <c r="L9" s="11"/>
      <c r="M9" s="11"/>
      <c r="N9" s="7">
        <v>10</v>
      </c>
      <c r="O9" s="7">
        <f t="shared" si="6"/>
        <v>11</v>
      </c>
      <c r="P9" s="4">
        <v>10.647</v>
      </c>
      <c r="Q9" s="4">
        <f>AVERAGE(P9)</f>
        <v>10.647</v>
      </c>
      <c r="R9" s="4">
        <f t="shared" si="4"/>
        <v>179.65100000000001</v>
      </c>
      <c r="S9" s="8">
        <v>161.78100000000001</v>
      </c>
      <c r="T9" s="6">
        <f t="shared" si="3"/>
        <v>161.39353169999998</v>
      </c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3">
      <c r="A10" s="7">
        <v>19</v>
      </c>
      <c r="B10" s="7">
        <f t="shared" si="0"/>
        <v>20</v>
      </c>
      <c r="C10" s="4">
        <v>30.164999999999999</v>
      </c>
      <c r="D10" s="4"/>
      <c r="E10" s="4"/>
      <c r="F10" s="4"/>
      <c r="G10" s="4"/>
      <c r="H10" s="8"/>
      <c r="I10" s="9"/>
      <c r="J10" s="10"/>
      <c r="K10" s="10"/>
      <c r="L10" s="11"/>
      <c r="M10" s="11"/>
      <c r="N10" s="7">
        <v>12</v>
      </c>
      <c r="O10" s="7">
        <f t="shared" si="6"/>
        <v>13</v>
      </c>
      <c r="P10" s="4">
        <v>110.16</v>
      </c>
      <c r="Q10" s="4">
        <f>AVERAGE(P10)</f>
        <v>110.16</v>
      </c>
      <c r="R10" s="4">
        <f t="shared" si="4"/>
        <v>80.138000000000005</v>
      </c>
      <c r="S10" s="8">
        <v>67.471999999999994</v>
      </c>
      <c r="T10" s="6">
        <f t="shared" si="3"/>
        <v>67.960775999999996</v>
      </c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3">
      <c r="A11" s="7">
        <v>21</v>
      </c>
      <c r="B11" s="7">
        <f t="shared" si="0"/>
        <v>22</v>
      </c>
      <c r="C11" s="4">
        <v>30.071000000000002</v>
      </c>
      <c r="D11" s="4">
        <f>AVERAGE(C11:C13)</f>
        <v>30.039333333333335</v>
      </c>
      <c r="E11" s="4">
        <f>AVERAGE(C11:C13)</f>
        <v>30.039333333333335</v>
      </c>
      <c r="F11" s="4">
        <f t="shared" si="5"/>
        <v>1.6926666666666641</v>
      </c>
      <c r="G11" s="4">
        <f>31.732-E11</f>
        <v>1.6926666666666641</v>
      </c>
      <c r="H11" s="8">
        <v>1.42</v>
      </c>
      <c r="I11" s="9">
        <v>1.41</v>
      </c>
      <c r="J11" s="10">
        <f t="shared" si="1"/>
        <v>1.5564849999999986</v>
      </c>
      <c r="K11" s="10">
        <f t="shared" si="2"/>
        <v>1.5148163333333358</v>
      </c>
      <c r="L11" s="11"/>
      <c r="M11" s="11"/>
      <c r="N11" s="7">
        <v>13</v>
      </c>
      <c r="O11" s="7">
        <f t="shared" si="6"/>
        <v>14</v>
      </c>
      <c r="P11" s="4">
        <v>98.42</v>
      </c>
      <c r="Q11" s="4">
        <f>AVERAGE(P11)</f>
        <v>98.42</v>
      </c>
      <c r="R11" s="4">
        <f t="shared" si="4"/>
        <v>91.878</v>
      </c>
      <c r="S11" s="8">
        <v>79.352000000000004</v>
      </c>
      <c r="T11" s="6">
        <f t="shared" si="3"/>
        <v>78.983461999999989</v>
      </c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3">
      <c r="A12" s="7">
        <v>22</v>
      </c>
      <c r="B12" s="7">
        <f t="shared" si="0"/>
        <v>23</v>
      </c>
      <c r="C12" s="4">
        <v>29.936</v>
      </c>
      <c r="D12" s="4"/>
      <c r="E12" s="4"/>
      <c r="F12" s="4"/>
      <c r="G12" s="4"/>
      <c r="H12" s="8"/>
      <c r="I12" s="9"/>
      <c r="J12" s="10"/>
      <c r="K12" s="10"/>
      <c r="L12" s="11"/>
      <c r="M12" s="11"/>
      <c r="N12" s="7">
        <v>16</v>
      </c>
      <c r="O12" s="7">
        <f t="shared" si="6"/>
        <v>17</v>
      </c>
      <c r="P12" s="4">
        <v>154.798</v>
      </c>
      <c r="Q12" s="4">
        <f>AVERAGE(P12,P34)</f>
        <v>154.798</v>
      </c>
      <c r="R12" s="4">
        <f t="shared" si="4"/>
        <v>35.5</v>
      </c>
      <c r="S12" s="8">
        <v>27.001999999999999</v>
      </c>
      <c r="T12" s="6">
        <f t="shared" si="3"/>
        <v>26.050157799999994</v>
      </c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3">
      <c r="A13" s="7">
        <v>23</v>
      </c>
      <c r="B13" s="7">
        <f t="shared" si="0"/>
        <v>24</v>
      </c>
      <c r="C13" s="4">
        <v>30.111000000000001</v>
      </c>
      <c r="D13" s="4"/>
      <c r="E13" s="4"/>
      <c r="F13" s="4"/>
      <c r="G13" s="4"/>
      <c r="H13" s="8"/>
      <c r="I13" s="9"/>
      <c r="J13" s="10"/>
      <c r="K13" s="10"/>
      <c r="L13" s="11"/>
      <c r="M13" s="11"/>
      <c r="N13" s="7">
        <v>20</v>
      </c>
      <c r="O13" s="7">
        <f t="shared" si="6"/>
        <v>21</v>
      </c>
      <c r="P13" s="4">
        <v>154.31200000000001</v>
      </c>
      <c r="Q13" s="4"/>
      <c r="R13" s="4"/>
      <c r="S13" s="8"/>
      <c r="T13" s="6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3">
      <c r="A14" s="7">
        <v>27</v>
      </c>
      <c r="B14" s="7">
        <f t="shared" si="0"/>
        <v>28</v>
      </c>
      <c r="C14" s="4">
        <v>24.158999999999999</v>
      </c>
      <c r="D14" s="4">
        <f>AVERAGE(C14,C22)</f>
        <v>24.243000000000002</v>
      </c>
      <c r="E14" s="4">
        <f>AVERAGE(C14,C22)</f>
        <v>24.243000000000002</v>
      </c>
      <c r="F14" s="4">
        <f t="shared" si="5"/>
        <v>7.4889999999999972</v>
      </c>
      <c r="G14" s="4">
        <f>31.732-E14</f>
        <v>7.4889999999999972</v>
      </c>
      <c r="H14" s="8">
        <v>8.1199999999999992</v>
      </c>
      <c r="I14" s="9">
        <v>7.6150000000000002</v>
      </c>
      <c r="J14" s="10">
        <f t="shared" si="1"/>
        <v>6.6427675000000015</v>
      </c>
      <c r="K14" s="10">
        <f t="shared" si="2"/>
        <v>6.6996365000000004</v>
      </c>
      <c r="L14" s="11"/>
      <c r="M14" s="11"/>
      <c r="N14" s="7">
        <v>24</v>
      </c>
      <c r="O14" s="7">
        <f t="shared" si="6"/>
        <v>25</v>
      </c>
      <c r="P14" s="4">
        <v>7.2939999999999996</v>
      </c>
      <c r="Q14" s="4">
        <f>AVERAGE(P14,P19)</f>
        <v>6.7560000000000002</v>
      </c>
      <c r="R14" s="4">
        <f t="shared" si="4"/>
        <v>183.542</v>
      </c>
      <c r="S14" s="8">
        <v>166.965</v>
      </c>
      <c r="T14" s="6">
        <f t="shared" si="3"/>
        <v>165.04679159999998</v>
      </c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3">
      <c r="A15" s="7">
        <v>29</v>
      </c>
      <c r="B15" s="7">
        <f t="shared" si="0"/>
        <v>30</v>
      </c>
      <c r="C15" s="4">
        <v>26.905000000000001</v>
      </c>
      <c r="D15" s="4">
        <f>AVERAGE(C15,C23)</f>
        <v>26.919</v>
      </c>
      <c r="E15" s="4">
        <f>AVERAGE(C15,C23)</f>
        <v>26.919</v>
      </c>
      <c r="F15" s="4">
        <f t="shared" si="5"/>
        <v>4.8129999999999988</v>
      </c>
      <c r="G15" s="4">
        <f>31.732-E15</f>
        <v>4.8129999999999988</v>
      </c>
      <c r="H15" s="8">
        <v>4.8600000000000003</v>
      </c>
      <c r="I15" s="9">
        <v>4.84</v>
      </c>
      <c r="J15" s="10">
        <f t="shared" si="1"/>
        <v>4.2945775000000026</v>
      </c>
      <c r="K15" s="10">
        <f t="shared" si="2"/>
        <v>4.3059545000000021</v>
      </c>
      <c r="L15" s="11"/>
      <c r="M15" s="11"/>
      <c r="N15" s="7">
        <v>28</v>
      </c>
      <c r="O15" s="7">
        <f t="shared" si="6"/>
        <v>29</v>
      </c>
      <c r="P15" s="4">
        <v>127.554</v>
      </c>
      <c r="Q15" s="4">
        <f>AVERAGE(P15,P20)</f>
        <v>127.52500000000001</v>
      </c>
      <c r="R15" s="4">
        <f t="shared" si="4"/>
        <v>62.772999999999996</v>
      </c>
      <c r="S15" s="8">
        <v>48.85</v>
      </c>
      <c r="T15" s="6">
        <f t="shared" si="3"/>
        <v>51.65677749999999</v>
      </c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3">
      <c r="A16" s="7">
        <v>31</v>
      </c>
      <c r="B16" s="7">
        <f t="shared" si="0"/>
        <v>32</v>
      </c>
      <c r="C16" s="4">
        <v>29.797999999999998</v>
      </c>
      <c r="D16" s="4">
        <f>AVERAGE(C16:C18,C24:C26)</f>
        <v>29.825833333333332</v>
      </c>
      <c r="E16" s="4">
        <f>AVERAGE(C16:C18,C24:C26)</f>
        <v>29.825833333333332</v>
      </c>
      <c r="F16" s="4">
        <f t="shared" si="5"/>
        <v>1.9061666666666675</v>
      </c>
      <c r="G16" s="4">
        <f>31.732-E16</f>
        <v>1.9061666666666675</v>
      </c>
      <c r="H16" s="8">
        <v>1.61</v>
      </c>
      <c r="I16" s="9">
        <v>1.57</v>
      </c>
      <c r="J16" s="10">
        <f t="shared" si="1"/>
        <v>1.7438312500000031</v>
      </c>
      <c r="K16" s="10">
        <f t="shared" si="2"/>
        <v>1.7057920833333391</v>
      </c>
      <c r="L16" s="11"/>
      <c r="M16" s="11"/>
      <c r="N16" s="7">
        <v>30</v>
      </c>
      <c r="O16" s="7">
        <f t="shared" si="6"/>
        <v>31</v>
      </c>
      <c r="P16" s="4">
        <v>166.89699999999999</v>
      </c>
      <c r="Q16" s="4">
        <f>AVERAGE(P16,P21)</f>
        <v>166.834</v>
      </c>
      <c r="R16" s="4">
        <f t="shared" si="4"/>
        <v>23.463999999999999</v>
      </c>
      <c r="S16" s="8">
        <v>15.823</v>
      </c>
      <c r="T16" s="6">
        <f t="shared" si="3"/>
        <v>14.749557399999986</v>
      </c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3">
      <c r="A17" s="7">
        <v>32</v>
      </c>
      <c r="B17" s="7">
        <f t="shared" si="0"/>
        <v>33</v>
      </c>
      <c r="C17" s="4">
        <v>29.725000000000001</v>
      </c>
      <c r="D17" s="4"/>
      <c r="E17" s="4"/>
      <c r="F17" s="4"/>
      <c r="G17" s="4"/>
      <c r="H17" s="8"/>
      <c r="I17" s="9"/>
      <c r="J17" s="10"/>
      <c r="K17" s="10"/>
      <c r="L17" s="11"/>
      <c r="M17" s="11"/>
      <c r="N17" s="7">
        <v>34</v>
      </c>
      <c r="O17" s="7">
        <f t="shared" si="6"/>
        <v>35</v>
      </c>
      <c r="P17" s="4">
        <v>-4.0739999999999998</v>
      </c>
      <c r="Q17" s="4">
        <f>AVERAGE(P17,P22)</f>
        <v>-4.17</v>
      </c>
      <c r="R17" s="4">
        <f t="shared" si="4"/>
        <v>194.46799999999999</v>
      </c>
      <c r="S17" s="8">
        <v>173.23</v>
      </c>
      <c r="T17" s="6">
        <f t="shared" si="3"/>
        <v>175.30521299999998</v>
      </c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3">
      <c r="A18" s="7">
        <v>33</v>
      </c>
      <c r="B18" s="7">
        <f t="shared" si="0"/>
        <v>34</v>
      </c>
      <c r="C18" s="4">
        <v>29.928000000000001</v>
      </c>
      <c r="D18" s="4"/>
      <c r="E18" s="4"/>
      <c r="F18" s="4"/>
      <c r="G18" s="4"/>
      <c r="H18" s="8"/>
      <c r="I18" s="9"/>
      <c r="J18" s="10"/>
      <c r="K18" s="10"/>
      <c r="L18" s="11"/>
      <c r="M18" s="11"/>
      <c r="N18" s="7">
        <v>37</v>
      </c>
      <c r="O18" s="7">
        <f t="shared" si="6"/>
        <v>38</v>
      </c>
      <c r="P18" s="4">
        <v>127.625</v>
      </c>
      <c r="Q18" s="4">
        <f>AVERAGE(P18,P23)</f>
        <v>127.682</v>
      </c>
      <c r="R18" s="4">
        <f t="shared" si="4"/>
        <v>62.616</v>
      </c>
      <c r="S18" s="8">
        <v>51.445</v>
      </c>
      <c r="T18" s="6">
        <f>Q18*(-0.9389)+171.39</f>
        <v>51.509370199999992</v>
      </c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3">
      <c r="A19" s="7">
        <v>38</v>
      </c>
      <c r="B19" s="7">
        <f t="shared" si="0"/>
        <v>39</v>
      </c>
      <c r="C19" s="4">
        <v>27.574000000000002</v>
      </c>
      <c r="D19" s="4">
        <f>AVERAGE(C19:C21,C27:C29)</f>
        <v>27.647000000000002</v>
      </c>
      <c r="E19" s="4">
        <f>AVERAGE(C19:C21,C27:C29)</f>
        <v>27.647000000000002</v>
      </c>
      <c r="F19" s="4">
        <f t="shared" si="5"/>
        <v>4.0849999999999973</v>
      </c>
      <c r="G19" s="4">
        <f>31.732-E19</f>
        <v>4.0849999999999973</v>
      </c>
      <c r="H19" s="8">
        <v>3.82</v>
      </c>
      <c r="I19" s="9">
        <v>3.81</v>
      </c>
      <c r="J19" s="10">
        <f>D19*(-0.8775)+27.916</f>
        <v>3.6557575</v>
      </c>
      <c r="K19" s="10">
        <f>E19*(-0.8945)+28.385</f>
        <v>3.6547584999999998</v>
      </c>
      <c r="L19" s="11"/>
      <c r="M19" s="11"/>
      <c r="N19" s="7">
        <v>41</v>
      </c>
      <c r="O19" s="7">
        <f t="shared" si="6"/>
        <v>42</v>
      </c>
      <c r="P19" s="4">
        <v>6.218</v>
      </c>
      <c r="Q19" s="4"/>
      <c r="R19" s="4"/>
      <c r="S19" s="6"/>
      <c r="T19" s="6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3">
      <c r="A20" s="7">
        <v>39</v>
      </c>
      <c r="B20" s="7">
        <f t="shared" si="0"/>
        <v>40</v>
      </c>
      <c r="C20" s="4">
        <v>27.716999999999999</v>
      </c>
      <c r="D20" s="4"/>
      <c r="E20" s="4"/>
      <c r="F20" s="4"/>
      <c r="G20" s="4"/>
      <c r="H20" s="4"/>
      <c r="I20" s="12"/>
      <c r="J20" s="11"/>
      <c r="K20" s="11"/>
      <c r="L20" s="11"/>
      <c r="M20" s="11"/>
      <c r="N20" s="7">
        <v>45</v>
      </c>
      <c r="O20" s="7">
        <f t="shared" si="6"/>
        <v>46</v>
      </c>
      <c r="P20" s="4">
        <v>127.496</v>
      </c>
      <c r="Q20" s="4"/>
      <c r="R20" s="4"/>
      <c r="S20" s="13" t="s">
        <v>34</v>
      </c>
      <c r="T20" s="14">
        <f>AVERAGE(ABS(T3-S3),ABS(T4-S4),ABS(T5-S5),ABS(T6-S6),ABS(T9-S9),ABS(T10-S10),ABS(T11-S11),ABS(T12-S12),ABS(T14-S14),ABS(T15-S15),ABS(T16-S16),ABS(T17-S17),ABS(T18-S18))</f>
        <v>1.0327966653846208</v>
      </c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3">
      <c r="A21" s="7">
        <v>40</v>
      </c>
      <c r="B21" s="7">
        <f t="shared" si="0"/>
        <v>41</v>
      </c>
      <c r="C21" s="4">
        <v>27.61</v>
      </c>
      <c r="D21" s="4"/>
      <c r="E21" s="4"/>
      <c r="F21" s="4"/>
      <c r="G21" s="4"/>
      <c r="H21" s="4"/>
      <c r="I21" s="13" t="s">
        <v>35</v>
      </c>
      <c r="J21" s="14">
        <f>AVERAGE(ABS(J3-H3),ABS(J4-H4),ABS(J6-H6),ABS(J7-H7),ABS(J8-H8),ABS(J11-H11),ABS(J15-H15),ABS(J16-H16),ABS(J19-H19))</f>
        <v>0.16874944444444431</v>
      </c>
      <c r="K21" s="14">
        <f>AVERAGE(ABS(K3-I3),ABS(K4-I4),ABS(K6-I6),ABS(K8-I8),ABS(K11-I11),ABS(K15-I15),ABS(K16-I16),ABS(K19-I19))</f>
        <v>0.17240286458333529</v>
      </c>
      <c r="L21" s="11"/>
      <c r="M21" s="11"/>
      <c r="N21" s="7">
        <v>47</v>
      </c>
      <c r="O21" s="7">
        <f t="shared" si="6"/>
        <v>48</v>
      </c>
      <c r="P21" s="4">
        <v>166.77099999999999</v>
      </c>
      <c r="Q21" s="4"/>
      <c r="R21" s="4"/>
      <c r="S21" s="6"/>
      <c r="T21" s="6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3">
      <c r="A22" s="7">
        <v>44</v>
      </c>
      <c r="B22" s="7">
        <f t="shared" si="0"/>
        <v>45</v>
      </c>
      <c r="C22" s="4">
        <v>24.327000000000002</v>
      </c>
      <c r="D22" s="4"/>
      <c r="E22" s="4"/>
      <c r="F22" s="4"/>
      <c r="G22" s="4"/>
      <c r="H22" s="4"/>
      <c r="I22" s="13" t="s">
        <v>36</v>
      </c>
      <c r="J22" s="14">
        <f>ABS(J14-H14)</f>
        <v>1.4772324999999977</v>
      </c>
      <c r="K22" s="14">
        <f>ABS(K14-I14)</f>
        <v>0.91536349999999977</v>
      </c>
      <c r="L22" s="11"/>
      <c r="M22" s="11"/>
      <c r="N22" s="7">
        <v>51</v>
      </c>
      <c r="O22" s="7">
        <f t="shared" si="6"/>
        <v>52</v>
      </c>
      <c r="P22" s="4">
        <v>-4.266</v>
      </c>
      <c r="Q22" s="4"/>
      <c r="R22" s="4"/>
      <c r="S22" s="6"/>
      <c r="T22" s="6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3">
      <c r="A23" s="7">
        <v>46</v>
      </c>
      <c r="B23" s="7">
        <f t="shared" si="0"/>
        <v>47</v>
      </c>
      <c r="C23" s="4">
        <v>26.933</v>
      </c>
      <c r="D23" s="4"/>
      <c r="E23" s="4"/>
      <c r="F23" s="4"/>
      <c r="G23" s="4"/>
      <c r="H23" s="4"/>
      <c r="I23" s="12"/>
      <c r="J23" s="11"/>
      <c r="K23" s="11"/>
      <c r="L23" s="11"/>
      <c r="M23" s="11"/>
      <c r="N23" s="7">
        <v>54</v>
      </c>
      <c r="O23" s="7">
        <f t="shared" si="6"/>
        <v>55</v>
      </c>
      <c r="P23" s="4">
        <v>127.739</v>
      </c>
      <c r="Q23" s="4"/>
      <c r="R23" s="4"/>
      <c r="S23" s="6"/>
      <c r="T23" s="6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3">
      <c r="A24" s="7">
        <v>48</v>
      </c>
      <c r="B24" s="7">
        <f t="shared" si="0"/>
        <v>49</v>
      </c>
      <c r="C24" s="4">
        <v>29.710999999999999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7"/>
      <c r="O24" s="7"/>
      <c r="P24" s="12"/>
      <c r="Q24" s="12"/>
      <c r="R24" s="1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3">
      <c r="A25" s="7">
        <v>49</v>
      </c>
      <c r="B25" s="7">
        <f t="shared" si="0"/>
        <v>50</v>
      </c>
      <c r="C25" s="4">
        <v>29.745000000000001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5"/>
      <c r="O25" s="7"/>
      <c r="P25" s="2"/>
      <c r="Q25" s="12"/>
      <c r="R25" s="12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3">
      <c r="A26" s="7">
        <v>50</v>
      </c>
      <c r="B26" s="7">
        <f t="shared" si="0"/>
        <v>51</v>
      </c>
      <c r="C26" s="4">
        <v>30.047999999999998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5"/>
      <c r="O26" s="7"/>
      <c r="P26" s="2"/>
      <c r="Q26" s="12"/>
      <c r="R26" s="12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3">
      <c r="A27" s="7">
        <v>55</v>
      </c>
      <c r="B27" s="7">
        <f t="shared" si="0"/>
        <v>56</v>
      </c>
      <c r="C27" s="4">
        <v>27.776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5"/>
      <c r="O27" s="7"/>
      <c r="P27" s="2"/>
      <c r="Q27" s="12"/>
      <c r="R27" s="1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3">
      <c r="A28" s="7">
        <v>56</v>
      </c>
      <c r="B28" s="7">
        <f t="shared" si="0"/>
        <v>57</v>
      </c>
      <c r="C28" s="4">
        <v>27.596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5"/>
      <c r="O28" s="7"/>
      <c r="P28" s="2"/>
      <c r="Q28" s="12"/>
      <c r="R28" s="1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3">
      <c r="A29" s="15">
        <v>57</v>
      </c>
      <c r="B29" s="15">
        <f t="shared" si="0"/>
        <v>58</v>
      </c>
      <c r="C29" s="2">
        <v>27.609000000000002</v>
      </c>
      <c r="D29" s="2"/>
      <c r="E29" s="12"/>
      <c r="F29" s="12"/>
      <c r="G29" s="12"/>
      <c r="H29" s="12"/>
      <c r="I29" s="12"/>
      <c r="J29" s="11"/>
      <c r="K29" s="11"/>
      <c r="L29" s="11"/>
      <c r="M29" s="11"/>
      <c r="N29" s="15"/>
      <c r="O29" s="7"/>
      <c r="P29" s="2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3">
      <c r="A30" s="16"/>
      <c r="B30" s="15"/>
      <c r="C30" s="12"/>
      <c r="D30" s="12"/>
      <c r="E30" s="12"/>
      <c r="F30" s="12"/>
      <c r="G30" s="12"/>
      <c r="H30" s="12"/>
      <c r="I30" s="12"/>
      <c r="J30" s="11"/>
      <c r="K30" s="11"/>
      <c r="L30" s="11"/>
      <c r="M30" s="11"/>
      <c r="N30" s="15"/>
      <c r="O30" s="7"/>
      <c r="P30" s="2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3">
      <c r="A31" s="15"/>
      <c r="B31" s="15"/>
      <c r="C31" s="2"/>
      <c r="D31" s="12"/>
      <c r="E31" s="12"/>
      <c r="F31" s="12"/>
      <c r="G31" s="12"/>
      <c r="H31" s="12"/>
      <c r="I31" s="12"/>
      <c r="J31" s="11"/>
      <c r="K31" s="11"/>
      <c r="L31" s="11"/>
      <c r="M31" s="11"/>
      <c r="N31" s="15"/>
      <c r="O31" s="7"/>
      <c r="P31" s="2"/>
      <c r="Q31" s="12"/>
      <c r="R31" s="1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3">
      <c r="A32" s="15"/>
      <c r="B32" s="15"/>
      <c r="C32" s="2"/>
      <c r="D32" s="12"/>
      <c r="E32" s="12"/>
      <c r="F32" s="12"/>
      <c r="G32" s="12"/>
      <c r="H32" s="12"/>
      <c r="I32" s="12"/>
      <c r="J32" s="11"/>
      <c r="K32" s="11"/>
      <c r="L32" s="11"/>
      <c r="M32" s="11"/>
      <c r="N32" s="15"/>
      <c r="O32" s="7"/>
      <c r="P32" s="2"/>
      <c r="Q32" s="12"/>
      <c r="R32" s="1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3">
      <c r="A33" s="15"/>
      <c r="B33" s="15"/>
      <c r="C33" s="2"/>
      <c r="D33" s="12"/>
      <c r="E33" s="12"/>
      <c r="F33" s="12"/>
      <c r="G33" s="12"/>
      <c r="H33" s="12"/>
      <c r="I33" s="12"/>
      <c r="J33" s="11"/>
      <c r="K33" s="11"/>
      <c r="L33" s="11"/>
      <c r="M33" s="11"/>
      <c r="N33" s="15"/>
      <c r="O33" s="7"/>
      <c r="P33" s="2"/>
      <c r="Q33" s="12"/>
      <c r="R33" s="1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3">
      <c r="A34" s="15"/>
      <c r="B34" s="15"/>
      <c r="C34" s="2"/>
      <c r="D34" s="12"/>
      <c r="E34" s="12"/>
      <c r="F34" s="12"/>
      <c r="G34" s="12"/>
      <c r="H34" s="12"/>
      <c r="I34" s="12"/>
      <c r="J34" s="11"/>
      <c r="K34" s="11"/>
      <c r="L34" s="11"/>
      <c r="M34" s="11"/>
      <c r="N34" s="15"/>
      <c r="O34" s="7"/>
      <c r="P34" s="2"/>
      <c r="Q34" s="12"/>
      <c r="R34" s="1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3">
      <c r="A35" s="15"/>
      <c r="B35" s="15"/>
      <c r="C35" s="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5"/>
      <c r="O35" s="7"/>
      <c r="P35" s="2"/>
      <c r="Q35" s="12"/>
      <c r="R35" s="12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3">
      <c r="A36" s="15"/>
      <c r="B36" s="15"/>
      <c r="C36" s="2"/>
      <c r="D36" s="12"/>
      <c r="E36" s="12"/>
      <c r="F36" s="12"/>
      <c r="G36" s="12"/>
      <c r="H36" s="12"/>
      <c r="I36" s="12"/>
      <c r="J36" s="11"/>
      <c r="K36" s="11"/>
      <c r="L36" s="11"/>
      <c r="M36" s="11"/>
      <c r="N36" s="15"/>
      <c r="O36" s="7"/>
      <c r="P36" s="2"/>
      <c r="Q36" s="12"/>
      <c r="R36" s="12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3">
      <c r="A37" s="15"/>
      <c r="B37" s="15"/>
      <c r="C37" s="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5"/>
      <c r="O37" s="7"/>
      <c r="P37" s="2"/>
      <c r="Q37" s="12"/>
      <c r="R37" s="1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3">
      <c r="A38" s="15"/>
      <c r="B38" s="15"/>
      <c r="C38" s="2"/>
      <c r="D38" s="12"/>
      <c r="E38" s="12"/>
      <c r="F38" s="12"/>
      <c r="G38" s="12"/>
      <c r="H38" s="12"/>
      <c r="I38" s="12"/>
      <c r="J38" s="11"/>
      <c r="K38" s="11"/>
      <c r="L38" s="11"/>
      <c r="M38" s="11"/>
      <c r="N38" s="15"/>
      <c r="O38" s="7"/>
      <c r="P38" s="2"/>
      <c r="Q38" s="12"/>
      <c r="R38" s="1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3">
      <c r="A39" s="15"/>
      <c r="B39" s="15"/>
      <c r="C39" s="2"/>
      <c r="D39" s="12"/>
      <c r="E39" s="12"/>
      <c r="F39" s="12"/>
      <c r="G39" s="12"/>
      <c r="H39" s="12"/>
      <c r="I39" s="12"/>
      <c r="J39" s="11"/>
      <c r="K39" s="11"/>
      <c r="L39" s="11"/>
      <c r="M39" s="11"/>
      <c r="N39" s="15"/>
      <c r="O39" s="7"/>
      <c r="P39" s="2"/>
      <c r="Q39" s="12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3">
      <c r="A40" s="15"/>
      <c r="B40" s="15"/>
      <c r="C40" s="2"/>
      <c r="D40" s="12"/>
      <c r="E40" s="12"/>
      <c r="F40" s="12"/>
      <c r="G40" s="12"/>
      <c r="H40" s="12"/>
      <c r="I40" s="12"/>
      <c r="J40" s="11"/>
      <c r="K40" s="11"/>
      <c r="L40" s="11"/>
      <c r="M40" s="11"/>
      <c r="N40" s="15"/>
      <c r="O40" s="7"/>
      <c r="P40" s="2"/>
      <c r="Q40" s="12"/>
      <c r="R40" s="1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3">
      <c r="A41" s="15"/>
      <c r="B41" s="15"/>
      <c r="C41" s="2"/>
      <c r="E41" s="12"/>
      <c r="F41" s="12"/>
      <c r="G41" s="12"/>
      <c r="H41" s="12"/>
      <c r="I41" s="12"/>
      <c r="J41" s="11"/>
      <c r="K41" s="11"/>
      <c r="L41" s="11"/>
      <c r="M41" s="11"/>
      <c r="N41" s="15"/>
      <c r="O41" s="7"/>
      <c r="P41" s="2"/>
      <c r="Q41" s="12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3">
      <c r="A42" s="15"/>
      <c r="B42" s="15"/>
      <c r="C42" s="2"/>
      <c r="D42" s="12"/>
      <c r="E42" s="12"/>
      <c r="F42" s="12"/>
      <c r="G42" s="12"/>
      <c r="H42" s="12"/>
      <c r="I42" s="12"/>
      <c r="J42" s="11"/>
      <c r="K42" s="11"/>
      <c r="L42" s="11"/>
      <c r="M42" s="11"/>
      <c r="N42" s="15"/>
      <c r="O42" s="7"/>
      <c r="P42" s="2"/>
      <c r="Q42" s="12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3">
      <c r="A43" s="15"/>
      <c r="B43" s="15"/>
      <c r="C43" s="2"/>
      <c r="D43" s="12"/>
      <c r="E43" s="12"/>
      <c r="F43" s="12"/>
      <c r="G43" s="12"/>
      <c r="H43" s="12"/>
      <c r="I43" s="12"/>
      <c r="J43" s="11"/>
      <c r="K43" s="11"/>
      <c r="L43" s="11"/>
      <c r="M43" s="11"/>
      <c r="N43" s="15"/>
      <c r="O43" s="7"/>
      <c r="P43" s="2"/>
      <c r="Q43" s="12"/>
      <c r="R43" s="1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3">
      <c r="A44" s="15"/>
      <c r="B44" s="15"/>
      <c r="C44" s="2"/>
      <c r="D44" s="12"/>
      <c r="E44" s="12"/>
      <c r="F44" s="12"/>
      <c r="G44" s="12"/>
      <c r="H44" s="12"/>
      <c r="I44" s="12"/>
      <c r="J44" s="11"/>
      <c r="K44" s="11"/>
      <c r="L44" s="11"/>
      <c r="M44" s="11"/>
      <c r="N44" s="15"/>
      <c r="O44" s="7"/>
      <c r="P44" s="2"/>
      <c r="Q44" s="12"/>
      <c r="R44" s="1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3">
      <c r="A45" s="15"/>
      <c r="B45" s="15"/>
      <c r="C45" s="2"/>
      <c r="D45" s="12"/>
      <c r="E45" s="12"/>
      <c r="F45" s="12"/>
      <c r="G45" s="12"/>
      <c r="H45" s="12"/>
      <c r="I45" s="12"/>
      <c r="J45" s="11"/>
      <c r="K45" s="11"/>
      <c r="L45" s="11"/>
      <c r="M45" s="11"/>
      <c r="N45" s="15"/>
      <c r="O45" s="7"/>
      <c r="P45" s="2"/>
      <c r="Q45" s="12"/>
      <c r="R45" s="1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3">
      <c r="A46" s="15"/>
      <c r="B46" s="15"/>
      <c r="C46" s="2"/>
      <c r="D46" s="12"/>
      <c r="E46" s="12"/>
      <c r="F46" s="12"/>
      <c r="G46" s="12"/>
      <c r="H46" s="12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3">
      <c r="A47" s="15"/>
      <c r="B47" s="15"/>
      <c r="C47" s="2"/>
      <c r="D47" s="12"/>
      <c r="E47" s="12"/>
      <c r="F47" s="12"/>
      <c r="G47" s="12"/>
      <c r="H47" s="12"/>
      <c r="I47" s="12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3">
      <c r="A48" s="15"/>
      <c r="B48" s="15"/>
      <c r="C48" s="2"/>
      <c r="D48" s="12"/>
      <c r="E48" s="12"/>
      <c r="F48" s="12"/>
      <c r="G48" s="12"/>
      <c r="H48" s="12"/>
      <c r="I48" s="1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3">
      <c r="A49" s="15"/>
      <c r="B49" s="15"/>
      <c r="C49" s="2"/>
      <c r="D49" s="12"/>
      <c r="E49" s="12"/>
      <c r="F49" s="12"/>
      <c r="G49" s="12"/>
      <c r="H49" s="12"/>
      <c r="I49" s="1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3">
      <c r="A50" s="15"/>
      <c r="B50" s="15"/>
      <c r="C50" s="2"/>
      <c r="D50" s="12"/>
      <c r="E50" s="12"/>
      <c r="F50" s="12"/>
      <c r="G50" s="12"/>
      <c r="H50" s="12"/>
      <c r="I50" s="1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x14ac:dyDescent="0.3">
      <c r="A51" s="15"/>
      <c r="B51" s="15"/>
      <c r="C51" s="2"/>
      <c r="D51" s="12"/>
      <c r="E51" s="12"/>
      <c r="F51" s="12"/>
      <c r="G51" s="12"/>
      <c r="H51" s="12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x14ac:dyDescent="0.3">
      <c r="A52" s="15"/>
      <c r="B52" s="15"/>
      <c r="C52" s="2"/>
      <c r="D52" s="12"/>
      <c r="E52" s="12"/>
      <c r="F52" s="12"/>
      <c r="G52" s="12"/>
      <c r="H52" s="12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x14ac:dyDescent="0.3">
      <c r="A53" s="15"/>
      <c r="B53" s="15"/>
      <c r="C53" s="2"/>
      <c r="D53" s="12"/>
      <c r="E53" s="12"/>
      <c r="F53" s="12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x14ac:dyDescent="0.3">
      <c r="A54" s="15"/>
      <c r="B54" s="15"/>
      <c r="C54" s="2"/>
      <c r="D54" s="12"/>
      <c r="E54" s="12"/>
      <c r="F54" s="12"/>
      <c r="G54" s="12"/>
      <c r="H54" s="12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x14ac:dyDescent="0.3">
      <c r="A55" s="15"/>
      <c r="B55" s="15"/>
      <c r="C55" s="2"/>
      <c r="D55" s="12"/>
      <c r="E55" s="12"/>
      <c r="F55" s="12"/>
      <c r="G55" s="12"/>
      <c r="H55" s="12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x14ac:dyDescent="0.3">
      <c r="A56" s="15"/>
      <c r="B56" s="15"/>
      <c r="C56" s="2"/>
      <c r="D56" s="12"/>
      <c r="E56" s="12"/>
      <c r="F56" s="12"/>
      <c r="G56" s="12"/>
      <c r="H56" s="12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x14ac:dyDescent="0.3">
      <c r="A57" s="15"/>
      <c r="B57" s="15"/>
      <c r="C57" s="2"/>
      <c r="D57" s="12"/>
      <c r="E57" s="12"/>
      <c r="F57" s="12"/>
      <c r="G57" s="12"/>
      <c r="H57" s="12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7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x14ac:dyDescent="0.3">
      <c r="A61" s="7" t="s">
        <v>9</v>
      </c>
      <c r="B61" s="7"/>
      <c r="C61" s="18">
        <v>1</v>
      </c>
      <c r="D61" s="18">
        <v>4</v>
      </c>
      <c r="E61" s="18">
        <v>7</v>
      </c>
      <c r="F61" s="18">
        <v>14</v>
      </c>
      <c r="G61" s="18">
        <v>15</v>
      </c>
      <c r="H61" s="18">
        <v>17</v>
      </c>
      <c r="I61" s="18">
        <v>18</v>
      </c>
      <c r="J61" s="18">
        <v>19</v>
      </c>
      <c r="K61" s="18">
        <v>21</v>
      </c>
      <c r="L61" s="18">
        <v>22</v>
      </c>
      <c r="M61" s="18">
        <v>23</v>
      </c>
      <c r="N61" s="18">
        <v>27</v>
      </c>
      <c r="O61" s="18">
        <v>29</v>
      </c>
      <c r="P61" s="18">
        <v>31</v>
      </c>
      <c r="Q61" s="18">
        <v>32</v>
      </c>
      <c r="R61" s="18">
        <v>33</v>
      </c>
      <c r="S61" s="18">
        <v>38</v>
      </c>
      <c r="T61" s="18">
        <v>39</v>
      </c>
      <c r="U61" s="18">
        <v>40</v>
      </c>
      <c r="V61" s="18">
        <v>44</v>
      </c>
      <c r="W61" s="18">
        <v>46</v>
      </c>
      <c r="X61" s="18">
        <v>48</v>
      </c>
      <c r="Y61" s="18">
        <v>49</v>
      </c>
      <c r="Z61" s="18">
        <v>50</v>
      </c>
      <c r="AA61" s="18">
        <v>55</v>
      </c>
      <c r="AB61" s="18">
        <v>56</v>
      </c>
      <c r="AC61" s="18">
        <v>57</v>
      </c>
    </row>
    <row r="62" spans="1:29" x14ac:dyDescent="0.3">
      <c r="A62" s="7"/>
      <c r="B62" s="7" t="s">
        <v>10</v>
      </c>
      <c r="C62" s="18">
        <f>C61+1</f>
        <v>2</v>
      </c>
      <c r="D62" s="18">
        <f t="shared" ref="D62:V62" si="7">D61+1</f>
        <v>5</v>
      </c>
      <c r="E62" s="18">
        <f t="shared" si="7"/>
        <v>8</v>
      </c>
      <c r="F62" s="18">
        <f t="shared" si="7"/>
        <v>15</v>
      </c>
      <c r="G62" s="18">
        <f t="shared" si="7"/>
        <v>16</v>
      </c>
      <c r="H62" s="18">
        <f t="shared" si="7"/>
        <v>18</v>
      </c>
      <c r="I62" s="18">
        <f t="shared" si="7"/>
        <v>19</v>
      </c>
      <c r="J62" s="18">
        <f t="shared" si="7"/>
        <v>20</v>
      </c>
      <c r="K62" s="18">
        <f t="shared" si="7"/>
        <v>22</v>
      </c>
      <c r="L62" s="18">
        <f t="shared" si="7"/>
        <v>23</v>
      </c>
      <c r="M62" s="18">
        <f t="shared" si="7"/>
        <v>24</v>
      </c>
      <c r="N62" s="18">
        <f t="shared" si="7"/>
        <v>28</v>
      </c>
      <c r="O62" s="18">
        <f t="shared" si="7"/>
        <v>30</v>
      </c>
      <c r="P62" s="18">
        <f t="shared" si="7"/>
        <v>32</v>
      </c>
      <c r="Q62" s="18">
        <f t="shared" si="7"/>
        <v>33</v>
      </c>
      <c r="R62" s="18">
        <f t="shared" si="7"/>
        <v>34</v>
      </c>
      <c r="S62" s="18">
        <f t="shared" si="7"/>
        <v>39</v>
      </c>
      <c r="T62" s="18">
        <f t="shared" si="7"/>
        <v>40</v>
      </c>
      <c r="U62" s="18">
        <f t="shared" si="7"/>
        <v>41</v>
      </c>
      <c r="V62" s="18">
        <f t="shared" si="7"/>
        <v>45</v>
      </c>
      <c r="W62" s="18">
        <f>W61+1</f>
        <v>47</v>
      </c>
      <c r="X62" s="18">
        <f t="shared" ref="X62:AC62" si="8">X61+1</f>
        <v>49</v>
      </c>
      <c r="Y62" s="18">
        <f t="shared" si="8"/>
        <v>50</v>
      </c>
      <c r="Z62" s="18">
        <f t="shared" si="8"/>
        <v>51</v>
      </c>
      <c r="AA62" s="18">
        <f t="shared" si="8"/>
        <v>56</v>
      </c>
      <c r="AB62" s="18">
        <f t="shared" si="8"/>
        <v>57</v>
      </c>
      <c r="AC62" s="18">
        <f t="shared" si="8"/>
        <v>58</v>
      </c>
    </row>
    <row r="63" spans="1:29" x14ac:dyDescent="0.3">
      <c r="A63" s="19">
        <v>1</v>
      </c>
      <c r="B63" s="19">
        <f>A63+1</f>
        <v>2</v>
      </c>
      <c r="C63" s="19">
        <v>0</v>
      </c>
      <c r="D63" s="19">
        <v>0.82499999999999996</v>
      </c>
      <c r="E63" s="19">
        <v>0.96199999999999997</v>
      </c>
      <c r="F63" s="19">
        <v>0</v>
      </c>
      <c r="G63" s="19">
        <v>2E-3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1.4999999999999999E-2</v>
      </c>
      <c r="N63" s="19">
        <v>0.05</v>
      </c>
      <c r="O63" s="19">
        <v>-0.09</v>
      </c>
      <c r="P63" s="19">
        <v>0</v>
      </c>
      <c r="Q63" s="19">
        <v>1.2E-2</v>
      </c>
      <c r="R63" s="19">
        <v>2E-3</v>
      </c>
      <c r="S63" s="19">
        <v>0</v>
      </c>
      <c r="T63" s="19">
        <v>0</v>
      </c>
      <c r="U63" s="19">
        <v>0</v>
      </c>
      <c r="V63" s="19">
        <v>-0.318</v>
      </c>
      <c r="W63" s="19">
        <v>-4.2000000000000003E-2</v>
      </c>
      <c r="X63" s="19">
        <v>-1E-3</v>
      </c>
      <c r="Y63" s="19">
        <v>6.0000000000000001E-3</v>
      </c>
      <c r="Z63" s="19">
        <v>-2E-3</v>
      </c>
      <c r="AA63" s="19">
        <v>0</v>
      </c>
      <c r="AB63" s="19">
        <v>0</v>
      </c>
      <c r="AC63" s="19">
        <v>-1E-3</v>
      </c>
    </row>
    <row r="64" spans="1:29" x14ac:dyDescent="0.3">
      <c r="A64" s="19">
        <v>4</v>
      </c>
      <c r="B64" s="19">
        <f t="shared" ref="B64:B89" si="9">A64+1</f>
        <v>5</v>
      </c>
      <c r="C64" s="20">
        <v>0.82499999999999996</v>
      </c>
      <c r="D64" s="19">
        <v>0</v>
      </c>
      <c r="E64" s="19">
        <v>0.73199999999999998</v>
      </c>
      <c r="F64" s="19">
        <v>0</v>
      </c>
      <c r="G64" s="19">
        <v>4.0000000000000001E-3</v>
      </c>
      <c r="H64" s="19">
        <v>8.0000000000000002E-3</v>
      </c>
      <c r="I64" s="19">
        <v>-3.5000000000000003E-2</v>
      </c>
      <c r="J64" s="19">
        <v>1.0999999999999999E-2</v>
      </c>
      <c r="K64" s="19">
        <v>-7.6999999999999999E-2</v>
      </c>
      <c r="L64" s="19">
        <v>0.01</v>
      </c>
      <c r="M64" s="19">
        <v>1.4E-2</v>
      </c>
      <c r="N64" s="19">
        <v>-0.374</v>
      </c>
      <c r="O64" s="19">
        <v>-4.5999999999999999E-2</v>
      </c>
      <c r="P64" s="19">
        <v>-2E-3</v>
      </c>
      <c r="Q64" s="19">
        <v>5.0000000000000001E-3</v>
      </c>
      <c r="R64" s="19">
        <v>-3.0000000000000001E-3</v>
      </c>
      <c r="S64" s="19">
        <v>0</v>
      </c>
      <c r="T64" s="19">
        <v>0</v>
      </c>
      <c r="U64" s="19">
        <v>0</v>
      </c>
      <c r="V64" s="19">
        <v>0.01</v>
      </c>
      <c r="W64" s="19">
        <v>-0.06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</row>
    <row r="65" spans="1:29" x14ac:dyDescent="0.3">
      <c r="A65" s="19">
        <v>7</v>
      </c>
      <c r="B65" s="19">
        <f t="shared" si="9"/>
        <v>8</v>
      </c>
      <c r="C65" s="20">
        <v>0.96199999999999997</v>
      </c>
      <c r="D65" s="21">
        <v>0.73199999999999998</v>
      </c>
      <c r="E65" s="19">
        <v>0</v>
      </c>
      <c r="F65" s="19">
        <v>-5.0000000000000001E-3</v>
      </c>
      <c r="G65" s="19">
        <v>0.01</v>
      </c>
      <c r="H65" s="19">
        <v>5.0000000000000001E-3</v>
      </c>
      <c r="I65" s="19">
        <v>-0.04</v>
      </c>
      <c r="J65" s="19">
        <v>1.6E-2</v>
      </c>
      <c r="K65" s="19">
        <v>-8.4000000000000005E-2</v>
      </c>
      <c r="L65" s="19">
        <v>0.01</v>
      </c>
      <c r="M65" s="19">
        <v>1.9E-2</v>
      </c>
      <c r="N65" s="19">
        <v>2.1999999999999999E-2</v>
      </c>
      <c r="O65" s="19">
        <v>-5.7000000000000002E-2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0.04</v>
      </c>
      <c r="W65" s="19">
        <v>-8.5000000000000006E-2</v>
      </c>
      <c r="X65" s="19">
        <v>2E-3</v>
      </c>
      <c r="Y65" s="19">
        <v>1.0999999999999999E-2</v>
      </c>
      <c r="Z65" s="19">
        <v>-1E-3</v>
      </c>
      <c r="AA65" s="19">
        <v>0</v>
      </c>
      <c r="AB65" s="19">
        <v>0</v>
      </c>
      <c r="AC65" s="19">
        <v>-1E-3</v>
      </c>
    </row>
    <row r="66" spans="1:29" x14ac:dyDescent="0.3">
      <c r="A66" s="19">
        <v>14</v>
      </c>
      <c r="B66" s="19">
        <f t="shared" si="9"/>
        <v>15</v>
      </c>
      <c r="C66" s="19">
        <v>0</v>
      </c>
      <c r="D66" s="19">
        <v>0</v>
      </c>
      <c r="E66" s="19">
        <v>-5.0000000000000001E-3</v>
      </c>
      <c r="F66" s="19">
        <v>0</v>
      </c>
      <c r="G66" s="19">
        <v>-9.0169999999999995</v>
      </c>
      <c r="H66" s="19">
        <v>0.17199999999999999</v>
      </c>
      <c r="I66" s="19">
        <v>-0.252</v>
      </c>
      <c r="J66" s="19">
        <v>6.3E-2</v>
      </c>
      <c r="K66" s="19">
        <v>-0.29799999999999999</v>
      </c>
      <c r="L66" s="19">
        <v>0.46500000000000002</v>
      </c>
      <c r="M66" s="19">
        <v>-0.34200000000000003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</row>
    <row r="67" spans="1:29" x14ac:dyDescent="0.3">
      <c r="A67" s="19">
        <v>15</v>
      </c>
      <c r="B67" s="19">
        <f t="shared" si="9"/>
        <v>16</v>
      </c>
      <c r="C67" s="19">
        <v>2E-3</v>
      </c>
      <c r="D67" s="19">
        <v>4.0000000000000001E-3</v>
      </c>
      <c r="E67" s="19">
        <v>0.01</v>
      </c>
      <c r="F67" s="22">
        <v>-9.0169999999999995</v>
      </c>
      <c r="G67" s="19">
        <v>0</v>
      </c>
      <c r="H67" s="19">
        <v>0.27100000000000002</v>
      </c>
      <c r="I67" s="19">
        <v>-0.26100000000000001</v>
      </c>
      <c r="J67" s="19">
        <v>-0.40500000000000003</v>
      </c>
      <c r="K67" s="19">
        <v>-0.39400000000000002</v>
      </c>
      <c r="L67" s="19">
        <v>1.2490000000000001</v>
      </c>
      <c r="M67" s="19">
        <v>-0.03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</row>
    <row r="68" spans="1:29" x14ac:dyDescent="0.3">
      <c r="A68" s="19">
        <v>17</v>
      </c>
      <c r="B68" s="19">
        <f t="shared" si="9"/>
        <v>18</v>
      </c>
      <c r="C68" s="19">
        <v>0</v>
      </c>
      <c r="D68" s="19">
        <v>8.0000000000000002E-3</v>
      </c>
      <c r="E68" s="19">
        <v>5.0000000000000001E-3</v>
      </c>
      <c r="F68" s="23">
        <v>0.17199999999999999</v>
      </c>
      <c r="G68" s="23">
        <v>0.27100000000000002</v>
      </c>
      <c r="H68" s="19">
        <v>0</v>
      </c>
      <c r="I68" s="19">
        <v>-13.273</v>
      </c>
      <c r="J68" s="19">
        <v>-12.337999999999999</v>
      </c>
      <c r="K68" s="19">
        <v>-0.20699999999999999</v>
      </c>
      <c r="L68" s="19">
        <v>-0.186</v>
      </c>
      <c r="M68" s="19">
        <v>-5.0999999999999997E-2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</row>
    <row r="69" spans="1:29" x14ac:dyDescent="0.3">
      <c r="A69" s="19">
        <v>18</v>
      </c>
      <c r="B69" s="19">
        <f t="shared" si="9"/>
        <v>19</v>
      </c>
      <c r="C69" s="19">
        <v>0</v>
      </c>
      <c r="D69" s="19">
        <v>-3.5000000000000003E-2</v>
      </c>
      <c r="E69" s="19">
        <v>-0.04</v>
      </c>
      <c r="F69" s="23">
        <v>-0.252</v>
      </c>
      <c r="G69" s="23">
        <v>-0.26100000000000001</v>
      </c>
      <c r="H69" s="24">
        <v>-13.273</v>
      </c>
      <c r="I69" s="19">
        <v>0</v>
      </c>
      <c r="J69" s="19">
        <v>-12.526</v>
      </c>
      <c r="K69" s="19">
        <v>-0.154</v>
      </c>
      <c r="L69" s="19">
        <v>-0.188</v>
      </c>
      <c r="M69" s="19">
        <v>-6.4000000000000001E-2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</row>
    <row r="70" spans="1:29" x14ac:dyDescent="0.3">
      <c r="A70" s="19">
        <v>19</v>
      </c>
      <c r="B70" s="19">
        <f t="shared" si="9"/>
        <v>20</v>
      </c>
      <c r="C70" s="19">
        <v>0</v>
      </c>
      <c r="D70" s="19">
        <v>1.0999999999999999E-2</v>
      </c>
      <c r="E70" s="19">
        <v>1.6E-2</v>
      </c>
      <c r="F70" s="23">
        <v>6.3E-2</v>
      </c>
      <c r="G70" s="23">
        <v>-0.40500000000000003</v>
      </c>
      <c r="H70" s="24">
        <v>-12.337999999999999</v>
      </c>
      <c r="I70" s="24">
        <v>-12.526</v>
      </c>
      <c r="J70" s="19">
        <v>0</v>
      </c>
      <c r="K70" s="19">
        <v>4.8000000000000001E-2</v>
      </c>
      <c r="L70" s="19">
        <v>-0.18099999999999999</v>
      </c>
      <c r="M70" s="19">
        <v>3.1890000000000001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</row>
    <row r="71" spans="1:29" x14ac:dyDescent="0.3">
      <c r="A71" s="19">
        <v>21</v>
      </c>
      <c r="B71" s="19">
        <f t="shared" si="9"/>
        <v>22</v>
      </c>
      <c r="C71" s="19">
        <v>0</v>
      </c>
      <c r="D71" s="19">
        <v>-7.6999999999999999E-2</v>
      </c>
      <c r="E71" s="19">
        <v>-8.4000000000000005E-2</v>
      </c>
      <c r="F71" s="23">
        <v>-0.29799999999999999</v>
      </c>
      <c r="G71" s="23">
        <v>-0.39400000000000002</v>
      </c>
      <c r="H71" s="23">
        <v>-0.20699999999999999</v>
      </c>
      <c r="I71" s="23">
        <v>-0.154</v>
      </c>
      <c r="J71" s="23">
        <v>4.8000000000000001E-2</v>
      </c>
      <c r="K71" s="19">
        <v>0</v>
      </c>
      <c r="L71" s="19">
        <v>-13.114000000000001</v>
      </c>
      <c r="M71" s="19">
        <v>-12.44</v>
      </c>
      <c r="N71" s="19">
        <v>1E-3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</row>
    <row r="72" spans="1:29" x14ac:dyDescent="0.3">
      <c r="A72" s="19">
        <v>22</v>
      </c>
      <c r="B72" s="19">
        <f t="shared" si="9"/>
        <v>23</v>
      </c>
      <c r="C72" s="19">
        <v>0</v>
      </c>
      <c r="D72" s="19">
        <v>0.01</v>
      </c>
      <c r="E72" s="19">
        <v>0.01</v>
      </c>
      <c r="F72" s="23">
        <v>0.46500000000000002</v>
      </c>
      <c r="G72" s="23">
        <v>1.2490000000000001</v>
      </c>
      <c r="H72" s="23">
        <v>-0.186</v>
      </c>
      <c r="I72" s="23">
        <v>-0.188</v>
      </c>
      <c r="J72" s="23">
        <v>-0.18099999999999999</v>
      </c>
      <c r="K72" s="24">
        <v>-13.114000000000001</v>
      </c>
      <c r="L72" s="19">
        <v>0</v>
      </c>
      <c r="M72" s="19">
        <v>-12.497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</row>
    <row r="73" spans="1:29" x14ac:dyDescent="0.3">
      <c r="A73" s="19">
        <v>23</v>
      </c>
      <c r="B73" s="19">
        <f t="shared" si="9"/>
        <v>24</v>
      </c>
      <c r="C73" s="19">
        <v>1.4999999999999999E-2</v>
      </c>
      <c r="D73" s="19">
        <v>1.4E-2</v>
      </c>
      <c r="E73" s="19">
        <v>1.9E-2</v>
      </c>
      <c r="F73" s="23">
        <v>-0.34200000000000003</v>
      </c>
      <c r="G73" s="23">
        <v>-0.03</v>
      </c>
      <c r="H73" s="23">
        <v>-5.0999999999999997E-2</v>
      </c>
      <c r="I73" s="23">
        <v>-6.4000000000000001E-2</v>
      </c>
      <c r="J73" s="23">
        <v>3.1890000000000001</v>
      </c>
      <c r="K73" s="24">
        <v>-12.44</v>
      </c>
      <c r="L73" s="24">
        <v>-12.497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</row>
    <row r="74" spans="1:29" x14ac:dyDescent="0.3">
      <c r="A74" s="19">
        <v>27</v>
      </c>
      <c r="B74" s="19">
        <f t="shared" si="9"/>
        <v>28</v>
      </c>
      <c r="C74" s="19">
        <v>0.05</v>
      </c>
      <c r="D74" s="19">
        <v>-0.374</v>
      </c>
      <c r="E74" s="19">
        <v>2.1999999999999999E-2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1E-3</v>
      </c>
      <c r="L74" s="19">
        <v>0</v>
      </c>
      <c r="M74" s="19">
        <v>0</v>
      </c>
      <c r="N74" s="19">
        <v>0</v>
      </c>
      <c r="O74" s="19">
        <v>4.08</v>
      </c>
      <c r="P74" s="19">
        <v>-0.26300000000000001</v>
      </c>
      <c r="Q74" s="19">
        <v>-0.41699999999999998</v>
      </c>
      <c r="R74" s="19">
        <v>-0.217</v>
      </c>
      <c r="S74" s="19">
        <v>-2.4E-2</v>
      </c>
      <c r="T74" s="19">
        <v>-8.9999999999999993E-3</v>
      </c>
      <c r="U74" s="19">
        <v>3.0000000000000001E-3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</row>
    <row r="75" spans="1:29" x14ac:dyDescent="0.3">
      <c r="A75" s="19">
        <v>29</v>
      </c>
      <c r="B75" s="19">
        <f t="shared" si="9"/>
        <v>30</v>
      </c>
      <c r="C75" s="19">
        <v>-0.09</v>
      </c>
      <c r="D75" s="19">
        <v>-4.5999999999999999E-2</v>
      </c>
      <c r="E75" s="19">
        <v>-5.7000000000000002E-2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5">
        <v>4.08</v>
      </c>
      <c r="O75" s="19">
        <v>0</v>
      </c>
      <c r="P75" s="19">
        <v>5.0640000000000001</v>
      </c>
      <c r="Q75" s="19">
        <v>2.9049999999999998</v>
      </c>
      <c r="R75" s="19">
        <v>13.682</v>
      </c>
      <c r="S75" s="19">
        <v>0.106</v>
      </c>
      <c r="T75" s="19">
        <v>0.16800000000000001</v>
      </c>
      <c r="U75" s="19">
        <v>0.127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</row>
    <row r="76" spans="1:29" x14ac:dyDescent="0.3">
      <c r="A76" s="19">
        <v>31</v>
      </c>
      <c r="B76" s="19">
        <f t="shared" si="9"/>
        <v>32</v>
      </c>
      <c r="C76" s="19">
        <v>0</v>
      </c>
      <c r="D76" s="19">
        <v>-2E-3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6">
        <v>-0.26300000000000001</v>
      </c>
      <c r="O76" s="27">
        <v>5.0640000000000001</v>
      </c>
      <c r="P76" s="19">
        <v>0</v>
      </c>
      <c r="Q76" s="19">
        <v>-14.090999999999999</v>
      </c>
      <c r="R76" s="19">
        <v>-11.635999999999999</v>
      </c>
      <c r="S76" s="19">
        <v>9.2999999999999999E-2</v>
      </c>
      <c r="T76" s="19">
        <v>7.0000000000000001E-3</v>
      </c>
      <c r="U76" s="19">
        <v>2.5999999999999999E-2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</row>
    <row r="77" spans="1:29" x14ac:dyDescent="0.3">
      <c r="A77" s="19">
        <v>32</v>
      </c>
      <c r="B77" s="19">
        <f t="shared" si="9"/>
        <v>33</v>
      </c>
      <c r="C77" s="19">
        <v>1.2E-2</v>
      </c>
      <c r="D77" s="19">
        <v>5.0000000000000001E-3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6">
        <v>-0.41699999999999998</v>
      </c>
      <c r="O77" s="27">
        <v>2.9049999999999998</v>
      </c>
      <c r="P77" s="24">
        <v>-14.090999999999999</v>
      </c>
      <c r="Q77" s="19">
        <v>0</v>
      </c>
      <c r="R77" s="19">
        <v>-13.115</v>
      </c>
      <c r="S77" s="19">
        <v>-2.4E-2</v>
      </c>
      <c r="T77" s="19">
        <v>-1E-3</v>
      </c>
      <c r="U77" s="19">
        <v>-2.8000000000000001E-2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</row>
    <row r="78" spans="1:29" x14ac:dyDescent="0.3">
      <c r="A78" s="19">
        <v>33</v>
      </c>
      <c r="B78" s="19">
        <f t="shared" si="9"/>
        <v>34</v>
      </c>
      <c r="C78" s="19">
        <v>2E-3</v>
      </c>
      <c r="D78" s="19">
        <v>-3.0000000000000001E-3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6">
        <v>-0.217</v>
      </c>
      <c r="O78" s="27">
        <v>13.682</v>
      </c>
      <c r="P78" s="24">
        <v>-11.635999999999999</v>
      </c>
      <c r="Q78" s="24">
        <v>-13.115</v>
      </c>
      <c r="R78" s="19">
        <v>0</v>
      </c>
      <c r="S78" s="19">
        <v>-8.0000000000000002E-3</v>
      </c>
      <c r="T78" s="19">
        <v>-1E-3</v>
      </c>
      <c r="U78" s="19">
        <v>-1.2E-2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</row>
    <row r="79" spans="1:29" x14ac:dyDescent="0.3">
      <c r="A79" s="19">
        <v>38</v>
      </c>
      <c r="B79" s="19">
        <f t="shared" si="9"/>
        <v>39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-2.4E-2</v>
      </c>
      <c r="O79" s="19">
        <v>0.106</v>
      </c>
      <c r="P79" s="19">
        <v>9.2999999999999999E-2</v>
      </c>
      <c r="Q79" s="19">
        <v>-2.4E-2</v>
      </c>
      <c r="R79" s="19">
        <v>-8.0000000000000002E-3</v>
      </c>
      <c r="S79" s="19">
        <v>0</v>
      </c>
      <c r="T79" s="19">
        <v>-10.337999999999999</v>
      </c>
      <c r="U79" s="19">
        <v>-10.4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</row>
    <row r="80" spans="1:29" x14ac:dyDescent="0.3">
      <c r="A80" s="19">
        <v>39</v>
      </c>
      <c r="B80" s="19">
        <f t="shared" si="9"/>
        <v>40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-8.9999999999999993E-3</v>
      </c>
      <c r="O80" s="19">
        <v>0.16800000000000001</v>
      </c>
      <c r="P80" s="19">
        <v>7.0000000000000001E-3</v>
      </c>
      <c r="Q80" s="19">
        <v>-1E-3</v>
      </c>
      <c r="R80" s="19">
        <v>-1E-3</v>
      </c>
      <c r="S80" s="24">
        <v>-10.337999999999999</v>
      </c>
      <c r="T80" s="19">
        <v>0</v>
      </c>
      <c r="U80" s="19">
        <v>-10.564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</row>
    <row r="81" spans="1:29" x14ac:dyDescent="0.3">
      <c r="A81" s="19">
        <v>40</v>
      </c>
      <c r="B81" s="19">
        <f t="shared" si="9"/>
        <v>41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3.0000000000000001E-3</v>
      </c>
      <c r="O81" s="19">
        <v>0.127</v>
      </c>
      <c r="P81" s="19">
        <v>2.5999999999999999E-2</v>
      </c>
      <c r="Q81" s="19">
        <v>-2.8000000000000001E-2</v>
      </c>
      <c r="R81" s="19">
        <v>-1.2E-2</v>
      </c>
      <c r="S81" s="24">
        <v>-10.4</v>
      </c>
      <c r="T81" s="24">
        <v>-10.564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</row>
    <row r="82" spans="1:29" x14ac:dyDescent="0.3">
      <c r="A82" s="19">
        <v>44</v>
      </c>
      <c r="B82" s="19">
        <f t="shared" si="9"/>
        <v>45</v>
      </c>
      <c r="C82" s="19">
        <v>-0.318</v>
      </c>
      <c r="D82" s="19">
        <v>0.01</v>
      </c>
      <c r="E82" s="19">
        <v>0.04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6.0970000000000004</v>
      </c>
      <c r="X82" s="19">
        <v>-0.24299999999999999</v>
      </c>
      <c r="Y82" s="19">
        <v>-0.40799999999999997</v>
      </c>
      <c r="Z82" s="19">
        <v>-0.20699999999999999</v>
      </c>
      <c r="AA82" s="19">
        <v>-4.0000000000000001E-3</v>
      </c>
      <c r="AB82" s="19">
        <v>2E-3</v>
      </c>
      <c r="AC82" s="19">
        <v>-2.1000000000000001E-2</v>
      </c>
    </row>
    <row r="83" spans="1:29" x14ac:dyDescent="0.3">
      <c r="A83" s="19">
        <v>46</v>
      </c>
      <c r="B83" s="19">
        <f t="shared" si="9"/>
        <v>47</v>
      </c>
      <c r="C83" s="19">
        <v>-4.2000000000000003E-2</v>
      </c>
      <c r="D83" s="19">
        <v>-0.06</v>
      </c>
      <c r="E83" s="19">
        <v>-8.5000000000000006E-2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25">
        <v>6.0970000000000004</v>
      </c>
      <c r="W83" s="19">
        <v>0</v>
      </c>
      <c r="X83" s="19">
        <v>5.0049999999999999</v>
      </c>
      <c r="Y83" s="19">
        <v>2.99</v>
      </c>
      <c r="Z83" s="19">
        <v>13.647</v>
      </c>
      <c r="AA83" s="19">
        <v>0.16200000000000001</v>
      </c>
      <c r="AB83" s="19">
        <v>0.127</v>
      </c>
      <c r="AC83" s="19">
        <v>9.4E-2</v>
      </c>
    </row>
    <row r="84" spans="1:29" x14ac:dyDescent="0.3">
      <c r="A84" s="19">
        <v>48</v>
      </c>
      <c r="B84" s="19">
        <f t="shared" si="9"/>
        <v>49</v>
      </c>
      <c r="C84" s="19">
        <v>-1E-3</v>
      </c>
      <c r="D84" s="19">
        <v>0</v>
      </c>
      <c r="E84" s="19">
        <v>2E-3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26">
        <v>-0.24299999999999999</v>
      </c>
      <c r="W84" s="27">
        <v>5.0049999999999999</v>
      </c>
      <c r="X84" s="19">
        <v>0</v>
      </c>
      <c r="Y84" s="19">
        <v>-13.972</v>
      </c>
      <c r="Z84" s="19">
        <v>-11.74</v>
      </c>
      <c r="AA84" s="19">
        <v>7.0000000000000001E-3</v>
      </c>
      <c r="AB84" s="19">
        <v>2.5999999999999999E-2</v>
      </c>
      <c r="AC84" s="19">
        <v>9.1999999999999998E-2</v>
      </c>
    </row>
    <row r="85" spans="1:29" x14ac:dyDescent="0.3">
      <c r="A85" s="19">
        <v>49</v>
      </c>
      <c r="B85" s="19">
        <f t="shared" si="9"/>
        <v>50</v>
      </c>
      <c r="C85" s="19">
        <v>6.0000000000000001E-3</v>
      </c>
      <c r="D85" s="19">
        <v>0</v>
      </c>
      <c r="E85" s="19">
        <v>1.0999999999999999E-2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26">
        <v>-0.40799999999999997</v>
      </c>
      <c r="W85" s="27">
        <v>2.99</v>
      </c>
      <c r="X85" s="24">
        <v>-13.972</v>
      </c>
      <c r="Y85" s="19">
        <v>0</v>
      </c>
      <c r="Z85" s="19">
        <v>-13.183999999999999</v>
      </c>
      <c r="AA85" s="19">
        <v>-1E-3</v>
      </c>
      <c r="AB85" s="19">
        <v>-2.7E-2</v>
      </c>
      <c r="AC85" s="19">
        <v>-2.1999999999999999E-2</v>
      </c>
    </row>
    <row r="86" spans="1:29" x14ac:dyDescent="0.3">
      <c r="A86" s="19">
        <v>50</v>
      </c>
      <c r="B86" s="19">
        <f t="shared" si="9"/>
        <v>51</v>
      </c>
      <c r="C86" s="19">
        <v>-2E-3</v>
      </c>
      <c r="D86" s="19">
        <v>0</v>
      </c>
      <c r="E86" s="19">
        <v>-1E-3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26">
        <v>-0.20699999999999999</v>
      </c>
      <c r="W86" s="27">
        <v>13.647</v>
      </c>
      <c r="X86" s="24">
        <v>-11.74</v>
      </c>
      <c r="Y86" s="24">
        <v>-13.183999999999999</v>
      </c>
      <c r="Z86" s="19">
        <v>0</v>
      </c>
      <c r="AA86" s="19">
        <v>-1E-3</v>
      </c>
      <c r="AB86" s="19">
        <v>-1.0999999999999999E-2</v>
      </c>
      <c r="AC86" s="19">
        <v>-8.0000000000000002E-3</v>
      </c>
    </row>
    <row r="87" spans="1:29" x14ac:dyDescent="0.3">
      <c r="A87" s="19">
        <v>55</v>
      </c>
      <c r="B87" s="19">
        <f t="shared" si="9"/>
        <v>56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-4.0000000000000001E-3</v>
      </c>
      <c r="W87" s="19">
        <v>0.16200000000000001</v>
      </c>
      <c r="X87" s="19">
        <v>7.0000000000000001E-3</v>
      </c>
      <c r="Y87" s="19">
        <v>-1E-3</v>
      </c>
      <c r="Z87" s="19">
        <v>-1E-3</v>
      </c>
      <c r="AA87" s="19">
        <v>0</v>
      </c>
      <c r="AB87" s="19">
        <v>-10.611000000000001</v>
      </c>
      <c r="AC87" s="19">
        <v>-10.318</v>
      </c>
    </row>
    <row r="88" spans="1:29" x14ac:dyDescent="0.3">
      <c r="A88" s="19">
        <v>56</v>
      </c>
      <c r="B88" s="19">
        <f t="shared" si="9"/>
        <v>57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2E-3</v>
      </c>
      <c r="W88" s="19">
        <v>0.127</v>
      </c>
      <c r="X88" s="19">
        <v>2.5999999999999999E-2</v>
      </c>
      <c r="Y88" s="19">
        <v>-2.7E-2</v>
      </c>
      <c r="Z88" s="19">
        <v>-1.0999999999999999E-2</v>
      </c>
      <c r="AA88" s="24">
        <v>-10.611000000000001</v>
      </c>
      <c r="AB88" s="19">
        <v>0</v>
      </c>
      <c r="AC88" s="19">
        <v>-10.422000000000001</v>
      </c>
    </row>
    <row r="89" spans="1:29" x14ac:dyDescent="0.3">
      <c r="A89" s="19">
        <v>57</v>
      </c>
      <c r="B89" s="19">
        <f t="shared" si="9"/>
        <v>58</v>
      </c>
      <c r="C89" s="19">
        <v>-1E-3</v>
      </c>
      <c r="D89" s="19">
        <v>0</v>
      </c>
      <c r="E89" s="19">
        <v>-1E-3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-2.1000000000000001E-2</v>
      </c>
      <c r="W89" s="19">
        <v>9.4E-2</v>
      </c>
      <c r="X89" s="19">
        <v>9.1999999999999998E-2</v>
      </c>
      <c r="Y89" s="19">
        <v>-2.1999999999999999E-2</v>
      </c>
      <c r="Z89" s="19">
        <v>-8.0000000000000002E-3</v>
      </c>
      <c r="AA89" s="24">
        <v>-10.318</v>
      </c>
      <c r="AB89" s="24">
        <v>-10.422000000000001</v>
      </c>
      <c r="AC89" s="19">
        <v>0</v>
      </c>
    </row>
    <row r="90" spans="1:29" x14ac:dyDescent="0.3">
      <c r="B90" s="28"/>
    </row>
    <row r="91" spans="1:29" x14ac:dyDescent="0.3">
      <c r="A91" s="29" t="s">
        <v>37</v>
      </c>
      <c r="B91" s="4">
        <f>MAX(ABS(MIN(C66:E89,F74:M89,N79:R89,S82:U89,V87:Z89)),MAX(C66:E89,F74:M89,N79:R89,S82:U89,V87:Z89))</f>
        <v>0.374</v>
      </c>
    </row>
    <row r="92" spans="1:29" x14ac:dyDescent="0.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29" x14ac:dyDescent="0.3">
      <c r="H93" s="1"/>
      <c r="I93" s="29"/>
      <c r="J93" s="4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29" x14ac:dyDescent="0.3">
      <c r="A94" s="3" t="s">
        <v>11</v>
      </c>
      <c r="C94" s="1"/>
      <c r="D94" s="1"/>
      <c r="E94" s="1"/>
      <c r="F94" s="1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1:29" x14ac:dyDescent="0.3">
      <c r="A95" s="38" t="s">
        <v>12</v>
      </c>
      <c r="B95" s="5" t="s">
        <v>13</v>
      </c>
      <c r="C95" s="34" t="s">
        <v>14</v>
      </c>
      <c r="D95" s="34" t="s">
        <v>15</v>
      </c>
      <c r="E95" s="34" t="s">
        <v>16</v>
      </c>
      <c r="F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1:29" x14ac:dyDescent="0.3">
      <c r="A96" s="38">
        <f>AVERAGE(F67)</f>
        <v>-9.0169999999999995</v>
      </c>
      <c r="B96" s="5">
        <f>AVERAGE(H69,H70,I70)</f>
        <v>-12.712333333333333</v>
      </c>
      <c r="C96" s="34">
        <f>AVERAGE(K72,K73,L73)</f>
        <v>-12.683666666666667</v>
      </c>
      <c r="D96" s="34">
        <f>AVERAGE(P77,P78,Q78,X85,X86,Y86)</f>
        <v>-12.956333333333333</v>
      </c>
      <c r="E96" s="34">
        <f>AVERAGE(S80,S81,T81,AA88,AA89,AB89)</f>
        <v>-10.442166666666665</v>
      </c>
      <c r="F96" s="39"/>
      <c r="G96" s="1"/>
      <c r="H96" s="1"/>
      <c r="I96" s="1"/>
      <c r="J96" s="1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1:29" x14ac:dyDescent="0.3">
      <c r="C97" s="1"/>
      <c r="D97" s="1"/>
      <c r="E97" s="1"/>
      <c r="F97" s="1"/>
      <c r="G97" s="1"/>
      <c r="H97" s="1"/>
      <c r="I97" s="1"/>
      <c r="J97" s="1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1:29" x14ac:dyDescent="0.3">
      <c r="A98" s="3" t="s">
        <v>17</v>
      </c>
      <c r="C98" s="1"/>
      <c r="D98" s="1"/>
      <c r="E98" s="1"/>
      <c r="F98" s="1"/>
      <c r="G98" s="1"/>
      <c r="H98" s="1"/>
      <c r="I98" s="1"/>
      <c r="J98" s="1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1:29" x14ac:dyDescent="0.3">
      <c r="A99" s="35" t="s">
        <v>18</v>
      </c>
      <c r="B99" s="37" t="s">
        <v>19</v>
      </c>
      <c r="C99" s="1"/>
      <c r="D99" s="1"/>
      <c r="E99" s="1"/>
      <c r="F99" s="1"/>
      <c r="G99" s="1"/>
      <c r="H99" s="1"/>
      <c r="I99" s="1"/>
      <c r="J99" s="1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1:29" x14ac:dyDescent="0.3">
      <c r="A100" s="35">
        <f>AVERAGE(N75,V83)</f>
        <v>5.0884999999999998</v>
      </c>
      <c r="B100" s="37">
        <f>AVERAGE(W84:W86,O76:O78)</f>
        <v>7.2154999999999996</v>
      </c>
      <c r="C100" s="1"/>
      <c r="D100" s="1"/>
      <c r="E100" s="1"/>
      <c r="F100" s="1"/>
      <c r="G100" s="1"/>
      <c r="H100" s="1"/>
      <c r="I100" s="1"/>
      <c r="J100" s="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1:29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1:29" x14ac:dyDescent="0.3">
      <c r="A102" s="1" t="s">
        <v>20</v>
      </c>
      <c r="B102" s="1"/>
      <c r="C102" s="1"/>
      <c r="D102" s="1"/>
      <c r="E102" s="1"/>
      <c r="F102" s="1"/>
      <c r="G102" s="1"/>
      <c r="H102" s="1"/>
      <c r="I102" s="1"/>
      <c r="J102" s="1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1:29" x14ac:dyDescent="0.3">
      <c r="A103" s="31" t="s">
        <v>21</v>
      </c>
      <c r="B103" s="32" t="s">
        <v>22</v>
      </c>
      <c r="C103" s="33" t="s">
        <v>23</v>
      </c>
      <c r="D103" s="33" t="s">
        <v>24</v>
      </c>
      <c r="E103" s="33" t="s">
        <v>25</v>
      </c>
      <c r="F103" s="36" t="s">
        <v>38</v>
      </c>
      <c r="G103" s="1"/>
      <c r="H103" s="1"/>
      <c r="I103" s="1"/>
      <c r="J103" s="1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1:29" x14ac:dyDescent="0.3">
      <c r="A104" s="31">
        <f>AVERAGE(C64,C65)</f>
        <v>0.89349999999999996</v>
      </c>
      <c r="B104" s="32">
        <f>AVERAGE(D65)</f>
        <v>0.73199999999999998</v>
      </c>
      <c r="C104" s="33">
        <f>AVERAGE(F68:F70,G71:G73)</f>
        <v>0.13466666666666668</v>
      </c>
      <c r="D104" s="33">
        <f>AVERAGE(F71:F73,G68:G70)</f>
        <v>-9.5000000000000015E-2</v>
      </c>
      <c r="E104" s="33">
        <f>AVERAGE(H71:J73)</f>
        <v>0.24511111111111111</v>
      </c>
      <c r="F104" s="40">
        <f>AVERAGE(N76:N78,V84:V86)</f>
        <v>-0.29249999999999998</v>
      </c>
      <c r="G104" s="1"/>
      <c r="H104" s="1"/>
      <c r="I104" s="1"/>
      <c r="J104" s="1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A780E-F2EE-446D-807C-8436F7A4DDC3}">
  <dimension ref="A1:AC104"/>
  <sheetViews>
    <sheetView topLeftCell="A28" workbookViewId="0">
      <selection activeCell="M21" sqref="M21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7">
        <v>1</v>
      </c>
      <c r="B3" s="7">
        <f t="shared" ref="B3:B29" si="0">A3+1</f>
        <v>2</v>
      </c>
      <c r="C3" s="4">
        <v>22.423999999999999</v>
      </c>
      <c r="D3" s="4">
        <f>AVERAGE(C3)</f>
        <v>22.423999999999999</v>
      </c>
      <c r="E3" s="4">
        <f>AVERAGE(C3)</f>
        <v>22.423999999999999</v>
      </c>
      <c r="F3" s="4">
        <f>31.732-D3</f>
        <v>9.3079999999999998</v>
      </c>
      <c r="G3" s="4">
        <f>31.732-E3</f>
        <v>9.3079999999999998</v>
      </c>
      <c r="H3" s="8">
        <v>8.19</v>
      </c>
      <c r="I3" s="9">
        <v>8.2899999999999991</v>
      </c>
      <c r="J3" s="10">
        <f t="shared" ref="J3:J16" si="1">D3*(-0.8754)+27.847</f>
        <v>8.2170304000000023</v>
      </c>
      <c r="K3" s="10">
        <f t="shared" ref="K3:K16" si="2">E3*(-0.8924)+28.311</f>
        <v>8.2998224</v>
      </c>
      <c r="L3" s="11"/>
      <c r="M3" s="11"/>
      <c r="N3" s="7">
        <v>0</v>
      </c>
      <c r="O3" s="7">
        <v>1</v>
      </c>
      <c r="P3" s="4">
        <v>45.311</v>
      </c>
      <c r="Q3" s="4">
        <f>AVERAGE(P3)</f>
        <v>45.311</v>
      </c>
      <c r="R3" s="4">
        <f>190.298-Q3</f>
        <v>144.98699999999999</v>
      </c>
      <c r="S3" s="8">
        <v>129.679</v>
      </c>
      <c r="T3" s="6">
        <f t="shared" ref="T3:T17" si="3">Q3*(-0.9375)+171.41</f>
        <v>128.9309375</v>
      </c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3">
      <c r="A4" s="7">
        <v>4</v>
      </c>
      <c r="B4" s="7">
        <f t="shared" si="0"/>
        <v>5</v>
      </c>
      <c r="C4" s="4">
        <v>22.57</v>
      </c>
      <c r="D4" s="4">
        <f>AVERAGE(C4:C5)</f>
        <v>22.239000000000001</v>
      </c>
      <c r="E4" s="4">
        <f>AVERAGE(C4:C5)</f>
        <v>22.239000000000001</v>
      </c>
      <c r="F4" s="4">
        <f>31.732-D4</f>
        <v>9.4929999999999986</v>
      </c>
      <c r="G4" s="4">
        <f>31.732-E4</f>
        <v>9.4929999999999986</v>
      </c>
      <c r="H4" s="8">
        <v>8.2200000000000006</v>
      </c>
      <c r="I4" s="9">
        <v>8.2899999999999991</v>
      </c>
      <c r="J4" s="10">
        <f t="shared" si="1"/>
        <v>8.3789794000000022</v>
      </c>
      <c r="K4" s="10">
        <f t="shared" si="2"/>
        <v>8.4649163999999999</v>
      </c>
      <c r="L4" s="11"/>
      <c r="M4" s="11"/>
      <c r="N4" s="7">
        <v>2</v>
      </c>
      <c r="O4" s="7">
        <v>3</v>
      </c>
      <c r="P4" s="4">
        <v>40.686999999999998</v>
      </c>
      <c r="Q4" s="4">
        <f>AVERAGE(P4,P8)</f>
        <v>40.095500000000001</v>
      </c>
      <c r="R4" s="4">
        <f t="shared" ref="R4:R18" si="4">190.298-Q4</f>
        <v>150.20249999999999</v>
      </c>
      <c r="S4" s="8">
        <v>134.90299999999999</v>
      </c>
      <c r="T4" s="6">
        <f t="shared" si="3"/>
        <v>133.82046875</v>
      </c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3">
      <c r="A5" s="7">
        <v>7</v>
      </c>
      <c r="B5" s="7">
        <f t="shared" si="0"/>
        <v>8</v>
      </c>
      <c r="C5" s="4">
        <v>21.908000000000001</v>
      </c>
      <c r="D5" s="4"/>
      <c r="E5" s="4"/>
      <c r="F5" s="4"/>
      <c r="G5" s="4"/>
      <c r="H5" s="8"/>
      <c r="I5" s="9"/>
      <c r="J5" s="10"/>
      <c r="K5" s="10"/>
      <c r="L5" s="11"/>
      <c r="M5" s="11"/>
      <c r="N5" s="7">
        <v>3</v>
      </c>
      <c r="O5" s="7">
        <v>4</v>
      </c>
      <c r="P5" s="4">
        <v>46.631999999999998</v>
      </c>
      <c r="Q5" s="4">
        <f>AVERAGE(P5,P7)</f>
        <v>43.634500000000003</v>
      </c>
      <c r="R5" s="4">
        <f t="shared" si="4"/>
        <v>146.6635</v>
      </c>
      <c r="S5" s="8">
        <v>129.083</v>
      </c>
      <c r="T5" s="6">
        <f t="shared" si="3"/>
        <v>130.50265625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3">
      <c r="A6" s="7">
        <v>14</v>
      </c>
      <c r="B6" s="7">
        <f t="shared" si="0"/>
        <v>15</v>
      </c>
      <c r="C6" s="4">
        <v>27.105</v>
      </c>
      <c r="D6" s="4">
        <f>AVERAGE(C6)</f>
        <v>27.105</v>
      </c>
      <c r="E6" s="4">
        <f>AVERAGE(C6,C7)</f>
        <v>26.984999999999999</v>
      </c>
      <c r="F6" s="4">
        <f t="shared" ref="F6:F19" si="5">31.732-D6</f>
        <v>4.6269999999999989</v>
      </c>
      <c r="G6" s="4">
        <f>31.732-E6</f>
        <v>4.7469999999999999</v>
      </c>
      <c r="H6" s="8">
        <v>4.1900000000000004</v>
      </c>
      <c r="I6" s="9">
        <v>4.16</v>
      </c>
      <c r="J6" s="10">
        <f t="shared" si="1"/>
        <v>4.1192830000000029</v>
      </c>
      <c r="K6" s="10">
        <f t="shared" si="2"/>
        <v>4.2295860000000012</v>
      </c>
      <c r="L6" s="11"/>
      <c r="M6" s="11"/>
      <c r="N6" s="7">
        <v>5</v>
      </c>
      <c r="O6" s="7">
        <v>6</v>
      </c>
      <c r="P6" s="4">
        <v>46.003</v>
      </c>
      <c r="Q6" s="4">
        <f>AVERAGE(P6,P28)</f>
        <v>46.003</v>
      </c>
      <c r="R6" s="4">
        <f t="shared" si="4"/>
        <v>144.29500000000002</v>
      </c>
      <c r="S6" s="8">
        <v>128.334</v>
      </c>
      <c r="T6" s="6">
        <f t="shared" si="3"/>
        <v>128.28218749999999</v>
      </c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3">
      <c r="A7" s="7">
        <v>15</v>
      </c>
      <c r="B7" s="7">
        <f t="shared" si="0"/>
        <v>16</v>
      </c>
      <c r="C7" s="4">
        <v>26.864999999999998</v>
      </c>
      <c r="D7" s="4">
        <f>AVERAGE(C7)</f>
        <v>26.864999999999998</v>
      </c>
      <c r="E7" s="4"/>
      <c r="F7" s="4">
        <f t="shared" si="5"/>
        <v>4.8670000000000009</v>
      </c>
      <c r="G7" s="4"/>
      <c r="H7" s="8">
        <v>4.17</v>
      </c>
      <c r="I7" s="9"/>
      <c r="J7" s="10">
        <f t="shared" si="1"/>
        <v>4.329379000000003</v>
      </c>
      <c r="K7" s="10"/>
      <c r="L7" s="11"/>
      <c r="M7" s="11"/>
      <c r="N7" s="7">
        <v>6</v>
      </c>
      <c r="O7" s="7">
        <f t="shared" ref="O7:O23" si="6">N7+1</f>
        <v>7</v>
      </c>
      <c r="P7" s="4">
        <v>40.637</v>
      </c>
      <c r="Q7" s="4"/>
      <c r="R7" s="4"/>
      <c r="S7" s="8"/>
      <c r="T7" s="6"/>
      <c r="U7" s="11"/>
      <c r="V7" s="11"/>
      <c r="W7" s="11"/>
      <c r="X7" s="11"/>
      <c r="Y7" s="11"/>
      <c r="Z7" s="11"/>
      <c r="AA7" s="11"/>
      <c r="AB7" s="11"/>
      <c r="AC7" s="11"/>
    </row>
    <row r="8" spans="1:29" x14ac:dyDescent="0.3">
      <c r="A8" s="7">
        <v>17</v>
      </c>
      <c r="B8" s="7">
        <f t="shared" si="0"/>
        <v>18</v>
      </c>
      <c r="C8" s="4">
        <v>30.149000000000001</v>
      </c>
      <c r="D8" s="4">
        <f>AVERAGE(C8:C10)</f>
        <v>30.058000000000003</v>
      </c>
      <c r="E8" s="4">
        <f>AVERAGE(C8:C10)</f>
        <v>30.058000000000003</v>
      </c>
      <c r="F8" s="4">
        <f>31.732-D8</f>
        <v>1.6739999999999959</v>
      </c>
      <c r="G8" s="4">
        <f>31.732-E8</f>
        <v>1.6739999999999959</v>
      </c>
      <c r="H8" s="8">
        <v>1.54</v>
      </c>
      <c r="I8" s="9">
        <v>1.4650000000000001</v>
      </c>
      <c r="J8" s="10">
        <f t="shared" si="1"/>
        <v>1.534226799999999</v>
      </c>
      <c r="K8" s="10">
        <f t="shared" si="2"/>
        <v>1.4872407999999986</v>
      </c>
      <c r="L8" s="11"/>
      <c r="M8" s="11"/>
      <c r="N8" s="7">
        <v>8</v>
      </c>
      <c r="O8" s="7">
        <f t="shared" si="6"/>
        <v>9</v>
      </c>
      <c r="P8" s="4">
        <v>39.503999999999998</v>
      </c>
      <c r="Q8" s="4"/>
      <c r="R8" s="4"/>
      <c r="S8" s="8"/>
      <c r="T8" s="6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3">
      <c r="A9" s="7">
        <v>18</v>
      </c>
      <c r="B9" s="7">
        <f t="shared" si="0"/>
        <v>19</v>
      </c>
      <c r="C9" s="4">
        <v>29.925999999999998</v>
      </c>
      <c r="D9" s="4"/>
      <c r="E9" s="4"/>
      <c r="F9" s="4"/>
      <c r="G9" s="4"/>
      <c r="H9" s="8"/>
      <c r="I9" s="9"/>
      <c r="J9" s="10"/>
      <c r="K9" s="10"/>
      <c r="L9" s="11"/>
      <c r="M9" s="11"/>
      <c r="N9" s="7">
        <v>10</v>
      </c>
      <c r="O9" s="7">
        <f t="shared" si="6"/>
        <v>11</v>
      </c>
      <c r="P9" s="4">
        <v>11.087999999999999</v>
      </c>
      <c r="Q9" s="4">
        <f>AVERAGE(P9)</f>
        <v>11.087999999999999</v>
      </c>
      <c r="R9" s="4">
        <f t="shared" si="4"/>
        <v>179.21</v>
      </c>
      <c r="S9" s="8">
        <v>161.78100000000001</v>
      </c>
      <c r="T9" s="6">
        <f t="shared" si="3"/>
        <v>161.01499999999999</v>
      </c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3">
      <c r="A10" s="7">
        <v>19</v>
      </c>
      <c r="B10" s="7">
        <f t="shared" si="0"/>
        <v>20</v>
      </c>
      <c r="C10" s="4">
        <v>30.099</v>
      </c>
      <c r="D10" s="4"/>
      <c r="E10" s="4"/>
      <c r="F10" s="4"/>
      <c r="G10" s="4"/>
      <c r="H10" s="8"/>
      <c r="I10" s="9"/>
      <c r="J10" s="10"/>
      <c r="K10" s="10"/>
      <c r="L10" s="11"/>
      <c r="M10" s="11"/>
      <c r="N10" s="7">
        <v>12</v>
      </c>
      <c r="O10" s="7">
        <f t="shared" si="6"/>
        <v>13</v>
      </c>
      <c r="P10" s="4">
        <v>109.97199999999999</v>
      </c>
      <c r="Q10" s="4">
        <f>AVERAGE(P10)</f>
        <v>109.97199999999999</v>
      </c>
      <c r="R10" s="4">
        <f t="shared" si="4"/>
        <v>80.326000000000008</v>
      </c>
      <c r="S10" s="8">
        <v>67.471999999999994</v>
      </c>
      <c r="T10" s="6">
        <f t="shared" si="3"/>
        <v>68.311250000000001</v>
      </c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3">
      <c r="A11" s="7">
        <v>21</v>
      </c>
      <c r="B11" s="7">
        <f t="shared" si="0"/>
        <v>22</v>
      </c>
      <c r="C11" s="4">
        <v>29.722000000000001</v>
      </c>
      <c r="D11" s="4">
        <f>AVERAGE(C11:C13)</f>
        <v>29.953666666666667</v>
      </c>
      <c r="E11" s="4">
        <f>AVERAGE(C11:C13)</f>
        <v>29.953666666666667</v>
      </c>
      <c r="F11" s="4">
        <f t="shared" si="5"/>
        <v>1.7783333333333324</v>
      </c>
      <c r="G11" s="4">
        <f>31.732-E11</f>
        <v>1.7783333333333324</v>
      </c>
      <c r="H11" s="8">
        <v>1.42</v>
      </c>
      <c r="I11" s="9">
        <v>1.41</v>
      </c>
      <c r="J11" s="10">
        <f t="shared" si="1"/>
        <v>1.6255602000000025</v>
      </c>
      <c r="K11" s="10">
        <f t="shared" si="2"/>
        <v>1.580347866666667</v>
      </c>
      <c r="L11" s="11"/>
      <c r="M11" s="11"/>
      <c r="N11" s="7">
        <v>13</v>
      </c>
      <c r="O11" s="7">
        <f t="shared" si="6"/>
        <v>14</v>
      </c>
      <c r="P11" s="4">
        <v>98.528000000000006</v>
      </c>
      <c r="Q11" s="4">
        <f>AVERAGE(P11)</f>
        <v>98.528000000000006</v>
      </c>
      <c r="R11" s="4">
        <f t="shared" si="4"/>
        <v>91.77</v>
      </c>
      <c r="S11" s="8">
        <v>79.352000000000004</v>
      </c>
      <c r="T11" s="6">
        <f t="shared" si="3"/>
        <v>79.039999999999992</v>
      </c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3">
      <c r="A12" s="7">
        <v>22</v>
      </c>
      <c r="B12" s="7">
        <f t="shared" si="0"/>
        <v>23</v>
      </c>
      <c r="C12" s="4">
        <v>30.164000000000001</v>
      </c>
      <c r="D12" s="4"/>
      <c r="E12" s="4"/>
      <c r="F12" s="4"/>
      <c r="G12" s="4"/>
      <c r="H12" s="8"/>
      <c r="I12" s="9"/>
      <c r="J12" s="10"/>
      <c r="K12" s="10"/>
      <c r="L12" s="11"/>
      <c r="M12" s="11"/>
      <c r="N12" s="7">
        <v>16</v>
      </c>
      <c r="O12" s="7">
        <f t="shared" si="6"/>
        <v>17</v>
      </c>
      <c r="P12" s="4">
        <v>154.399</v>
      </c>
      <c r="Q12" s="4">
        <f>AVERAGE(P12,P34)</f>
        <v>154.399</v>
      </c>
      <c r="R12" s="4">
        <f t="shared" si="4"/>
        <v>35.899000000000001</v>
      </c>
      <c r="S12" s="8">
        <v>27.001999999999999</v>
      </c>
      <c r="T12" s="6">
        <f t="shared" si="3"/>
        <v>26.660937499999989</v>
      </c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3">
      <c r="A13" s="7">
        <v>23</v>
      </c>
      <c r="B13" s="7">
        <f t="shared" si="0"/>
        <v>24</v>
      </c>
      <c r="C13" s="4">
        <v>29.975000000000001</v>
      </c>
      <c r="D13" s="4"/>
      <c r="E13" s="4"/>
      <c r="F13" s="4"/>
      <c r="G13" s="4"/>
      <c r="H13" s="8"/>
      <c r="I13" s="9"/>
      <c r="J13" s="10"/>
      <c r="K13" s="10"/>
      <c r="L13" s="11"/>
      <c r="M13" s="11"/>
      <c r="N13" s="7">
        <v>20</v>
      </c>
      <c r="O13" s="7">
        <f t="shared" si="6"/>
        <v>21</v>
      </c>
      <c r="P13" s="4">
        <v>154.858</v>
      </c>
      <c r="Q13" s="4"/>
      <c r="R13" s="4"/>
      <c r="S13" s="8"/>
      <c r="T13" s="6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3">
      <c r="A14" s="7">
        <v>27</v>
      </c>
      <c r="B14" s="7">
        <f t="shared" si="0"/>
        <v>28</v>
      </c>
      <c r="C14" s="4">
        <v>24.225999999999999</v>
      </c>
      <c r="D14" s="4">
        <f>AVERAGE(C14,C22)</f>
        <v>24.259499999999999</v>
      </c>
      <c r="E14" s="4">
        <f>AVERAGE(C14,C22)</f>
        <v>24.259499999999999</v>
      </c>
      <c r="F14" s="4">
        <f t="shared" si="5"/>
        <v>7.4725000000000001</v>
      </c>
      <c r="G14" s="4">
        <f>31.732-E14</f>
        <v>7.4725000000000001</v>
      </c>
      <c r="H14" s="8">
        <v>8.1199999999999992</v>
      </c>
      <c r="I14" s="9">
        <v>7.6150000000000002</v>
      </c>
      <c r="J14" s="10">
        <f t="shared" si="1"/>
        <v>6.610233700000002</v>
      </c>
      <c r="K14" s="10">
        <f t="shared" si="2"/>
        <v>6.6618222000000031</v>
      </c>
      <c r="L14" s="11"/>
      <c r="M14" s="11"/>
      <c r="N14" s="7">
        <v>24</v>
      </c>
      <c r="O14" s="7">
        <f t="shared" si="6"/>
        <v>25</v>
      </c>
      <c r="P14" s="4">
        <v>7.5449999999999999</v>
      </c>
      <c r="Q14" s="4">
        <f>AVERAGE(P14,P19)</f>
        <v>7.3994999999999997</v>
      </c>
      <c r="R14" s="4">
        <f t="shared" si="4"/>
        <v>182.89850000000001</v>
      </c>
      <c r="S14" s="8">
        <v>166.965</v>
      </c>
      <c r="T14" s="6">
        <f t="shared" si="3"/>
        <v>164.47296875000001</v>
      </c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3">
      <c r="A15" s="7">
        <v>29</v>
      </c>
      <c r="B15" s="7">
        <f t="shared" si="0"/>
        <v>30</v>
      </c>
      <c r="C15" s="4">
        <v>26.815000000000001</v>
      </c>
      <c r="D15" s="4">
        <f>AVERAGE(C15,C23)</f>
        <v>26.835999999999999</v>
      </c>
      <c r="E15" s="4">
        <f>AVERAGE(C15,C23)</f>
        <v>26.835999999999999</v>
      </c>
      <c r="F15" s="4">
        <f t="shared" si="5"/>
        <v>4.8960000000000008</v>
      </c>
      <c r="G15" s="4">
        <f>31.732-E15</f>
        <v>4.8960000000000008</v>
      </c>
      <c r="H15" s="8">
        <v>4.8600000000000003</v>
      </c>
      <c r="I15" s="9">
        <v>4.84</v>
      </c>
      <c r="J15" s="10">
        <f t="shared" si="1"/>
        <v>4.3547656000000039</v>
      </c>
      <c r="K15" s="10">
        <f t="shared" si="2"/>
        <v>4.3625536000000018</v>
      </c>
      <c r="L15" s="11"/>
      <c r="M15" s="11"/>
      <c r="N15" s="7">
        <v>28</v>
      </c>
      <c r="O15" s="7">
        <f t="shared" si="6"/>
        <v>29</v>
      </c>
      <c r="P15" s="4">
        <v>129.22</v>
      </c>
      <c r="Q15" s="4">
        <f>AVERAGE(P15,P20)</f>
        <v>129.22300000000001</v>
      </c>
      <c r="R15" s="4">
        <f t="shared" si="4"/>
        <v>61.074999999999989</v>
      </c>
      <c r="S15" s="8">
        <v>48.85</v>
      </c>
      <c r="T15" s="6">
        <f t="shared" si="3"/>
        <v>50.263437499999981</v>
      </c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3">
      <c r="A16" s="7">
        <v>31</v>
      </c>
      <c r="B16" s="7">
        <f t="shared" si="0"/>
        <v>32</v>
      </c>
      <c r="C16" s="4">
        <v>29.765999999999998</v>
      </c>
      <c r="D16" s="4">
        <f>AVERAGE(C16:C18,C24:C26)</f>
        <v>29.863</v>
      </c>
      <c r="E16" s="4">
        <f>AVERAGE(C16:C18,C24:C26)</f>
        <v>29.863</v>
      </c>
      <c r="F16" s="4">
        <f t="shared" si="5"/>
        <v>1.8689999999999998</v>
      </c>
      <c r="G16" s="4">
        <f>31.732-E16</f>
        <v>1.8689999999999998</v>
      </c>
      <c r="H16" s="8">
        <v>1.61</v>
      </c>
      <c r="I16" s="9">
        <v>1.57</v>
      </c>
      <c r="J16" s="10">
        <f t="shared" si="1"/>
        <v>1.7049298000000022</v>
      </c>
      <c r="K16" s="10">
        <f t="shared" si="2"/>
        <v>1.6612588000000024</v>
      </c>
      <c r="L16" s="11"/>
      <c r="M16" s="11"/>
      <c r="N16" s="7">
        <v>30</v>
      </c>
      <c r="O16" s="7">
        <f t="shared" si="6"/>
        <v>31</v>
      </c>
      <c r="P16" s="4">
        <v>167.15100000000001</v>
      </c>
      <c r="Q16" s="4">
        <f>AVERAGE(P16,P21)</f>
        <v>167.18100000000001</v>
      </c>
      <c r="R16" s="4">
        <f t="shared" si="4"/>
        <v>23.11699999999999</v>
      </c>
      <c r="S16" s="8">
        <v>15.823</v>
      </c>
      <c r="T16" s="6">
        <f t="shared" si="3"/>
        <v>14.677812499999987</v>
      </c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3">
      <c r="A17" s="7">
        <v>32</v>
      </c>
      <c r="B17" s="7">
        <f t="shared" si="0"/>
        <v>33</v>
      </c>
      <c r="C17" s="4">
        <v>29.97</v>
      </c>
      <c r="D17" s="4"/>
      <c r="E17" s="4"/>
      <c r="F17" s="4"/>
      <c r="G17" s="4"/>
      <c r="H17" s="8"/>
      <c r="I17" s="9"/>
      <c r="J17" s="10"/>
      <c r="K17" s="10"/>
      <c r="L17" s="11"/>
      <c r="M17" s="11"/>
      <c r="N17" s="7">
        <v>34</v>
      </c>
      <c r="O17" s="7">
        <f t="shared" si="6"/>
        <v>35</v>
      </c>
      <c r="P17" s="4">
        <v>-5.04</v>
      </c>
      <c r="Q17" s="4">
        <f>AVERAGE(P17,P22)</f>
        <v>-4.9395000000000007</v>
      </c>
      <c r="R17" s="4">
        <f t="shared" si="4"/>
        <v>195.23750000000001</v>
      </c>
      <c r="S17" s="8">
        <v>173.23</v>
      </c>
      <c r="T17" s="6">
        <f t="shared" si="3"/>
        <v>176.04078125000001</v>
      </c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3">
      <c r="A18" s="7">
        <v>33</v>
      </c>
      <c r="B18" s="7">
        <f t="shared" si="0"/>
        <v>34</v>
      </c>
      <c r="C18" s="4">
        <v>29.815999999999999</v>
      </c>
      <c r="D18" s="4"/>
      <c r="E18" s="4"/>
      <c r="F18" s="4"/>
      <c r="G18" s="4"/>
      <c r="H18" s="8"/>
      <c r="I18" s="9"/>
      <c r="J18" s="10"/>
      <c r="K18" s="10"/>
      <c r="L18" s="11"/>
      <c r="M18" s="11"/>
      <c r="N18" s="7">
        <v>37</v>
      </c>
      <c r="O18" s="7">
        <f t="shared" si="6"/>
        <v>38</v>
      </c>
      <c r="P18" s="4">
        <v>127.43899999999999</v>
      </c>
      <c r="Q18" s="4">
        <f>AVERAGE(P18,P23)</f>
        <v>127.47149999999999</v>
      </c>
      <c r="R18" s="4">
        <f t="shared" si="4"/>
        <v>62.82650000000001</v>
      </c>
      <c r="S18" s="8">
        <v>51.445</v>
      </c>
      <c r="T18" s="6">
        <f>Q18*(-0.9375)+171.41</f>
        <v>51.905468750000011</v>
      </c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3">
      <c r="A19" s="7">
        <v>38</v>
      </c>
      <c r="B19" s="7">
        <f t="shared" si="0"/>
        <v>39</v>
      </c>
      <c r="C19" s="4">
        <v>27.547000000000001</v>
      </c>
      <c r="D19" s="4">
        <f>AVERAGE(C19:C21,C27:C29)</f>
        <v>27.523833333333339</v>
      </c>
      <c r="E19" s="4">
        <f>AVERAGE(C19:C21,C27:C29)</f>
        <v>27.523833333333339</v>
      </c>
      <c r="F19" s="4">
        <f t="shared" si="5"/>
        <v>4.2081666666666599</v>
      </c>
      <c r="G19" s="4">
        <f>31.732-E19</f>
        <v>4.2081666666666599</v>
      </c>
      <c r="H19" s="8">
        <v>3.82</v>
      </c>
      <c r="I19" s="9">
        <v>3.81</v>
      </c>
      <c r="J19" s="10">
        <f>D19*(-0.8754)+27.847</f>
        <v>3.7526362999999989</v>
      </c>
      <c r="K19" s="10">
        <f>E19*(-0.8924)+28.311</f>
        <v>3.7487311333333295</v>
      </c>
      <c r="L19" s="11"/>
      <c r="M19" s="11"/>
      <c r="N19" s="7">
        <v>41</v>
      </c>
      <c r="O19" s="7">
        <f t="shared" si="6"/>
        <v>42</v>
      </c>
      <c r="P19" s="4">
        <v>7.2539999999999996</v>
      </c>
      <c r="Q19" s="4"/>
      <c r="R19" s="4"/>
      <c r="S19" s="6"/>
      <c r="T19" s="6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3">
      <c r="A20" s="7">
        <v>39</v>
      </c>
      <c r="B20" s="7">
        <f t="shared" si="0"/>
        <v>40</v>
      </c>
      <c r="C20" s="4">
        <v>27.45</v>
      </c>
      <c r="D20" s="4"/>
      <c r="E20" s="4"/>
      <c r="F20" s="4"/>
      <c r="G20" s="4"/>
      <c r="H20" s="4"/>
      <c r="I20" s="12"/>
      <c r="J20" s="11"/>
      <c r="K20" s="11"/>
      <c r="L20" s="11"/>
      <c r="M20" s="11"/>
      <c r="N20" s="7">
        <v>45</v>
      </c>
      <c r="O20" s="7">
        <f t="shared" si="6"/>
        <v>46</v>
      </c>
      <c r="P20" s="4">
        <v>129.226</v>
      </c>
      <c r="Q20" s="4"/>
      <c r="R20" s="4"/>
      <c r="S20" s="13" t="s">
        <v>34</v>
      </c>
      <c r="T20" s="14">
        <f>AVERAGE(ABS(T3-S3),ABS(T4-S4),ABS(T5-S5),ABS(T6-S6),ABS(T9-S9),ABS(T10-S10),ABS(T11-S11),ABS(T12-S12),ABS(T14-S14),ABS(T15-S15),ABS(T16-S16),ABS(T17-S17),ABS(T18-S18))</f>
        <v>1.0678677884615442</v>
      </c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3">
      <c r="A21" s="7">
        <v>40</v>
      </c>
      <c r="B21" s="7">
        <f t="shared" si="0"/>
        <v>41</v>
      </c>
      <c r="C21" s="4">
        <v>27.565999999999999</v>
      </c>
      <c r="D21" s="4"/>
      <c r="E21" s="4"/>
      <c r="F21" s="4"/>
      <c r="G21" s="4"/>
      <c r="H21" s="4"/>
      <c r="I21" s="13" t="s">
        <v>35</v>
      </c>
      <c r="J21" s="14">
        <f>AVERAGE(ABS(J3-H3),ABS(J4-H4),ABS(J6-H6),ABS(J7-H7),ABS(J8-H8),ABS(J11-H11),ABS(J15-H15),ABS(J16-H16),ABS(J19-H19))</f>
        <v>0.14388523333333419</v>
      </c>
      <c r="K21" s="14">
        <f>AVERAGE(ABS(K3-I3),ABS(K4-I4),ABS(K6-I6),ABS(K8-I8),ABS(K11-I11),ABS(K15-I15),ABS(K16-I16),ABS(K19-I19))</f>
        <v>0.1346109416666674</v>
      </c>
      <c r="L21" s="11"/>
      <c r="M21" s="11"/>
      <c r="N21" s="7">
        <v>47</v>
      </c>
      <c r="O21" s="7">
        <f t="shared" si="6"/>
        <v>48</v>
      </c>
      <c r="P21" s="4">
        <v>167.21100000000001</v>
      </c>
      <c r="Q21" s="4"/>
      <c r="R21" s="4"/>
      <c r="S21" s="6"/>
      <c r="T21" s="6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3">
      <c r="A22" s="7">
        <v>44</v>
      </c>
      <c r="B22" s="7">
        <f t="shared" si="0"/>
        <v>45</v>
      </c>
      <c r="C22" s="4">
        <v>24.292999999999999</v>
      </c>
      <c r="D22" s="4"/>
      <c r="E22" s="4"/>
      <c r="F22" s="4"/>
      <c r="G22" s="4"/>
      <c r="H22" s="4"/>
      <c r="I22" s="13" t="s">
        <v>36</v>
      </c>
      <c r="J22" s="14">
        <f>ABS(J14-H14)</f>
        <v>1.5097662999999972</v>
      </c>
      <c r="K22" s="14">
        <f>ABS(K14-I14)</f>
        <v>0.95317779999999708</v>
      </c>
      <c r="L22" s="11"/>
      <c r="M22" s="11"/>
      <c r="N22" s="7">
        <v>51</v>
      </c>
      <c r="O22" s="7">
        <f t="shared" si="6"/>
        <v>52</v>
      </c>
      <c r="P22" s="4">
        <v>-4.8390000000000004</v>
      </c>
      <c r="Q22" s="4"/>
      <c r="R22" s="4"/>
      <c r="S22" s="6"/>
      <c r="T22" s="6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3">
      <c r="A23" s="7">
        <v>46</v>
      </c>
      <c r="B23" s="7">
        <f t="shared" si="0"/>
        <v>47</v>
      </c>
      <c r="C23" s="4">
        <v>26.856999999999999</v>
      </c>
      <c r="D23" s="4"/>
      <c r="E23" s="4"/>
      <c r="F23" s="4"/>
      <c r="G23" s="4"/>
      <c r="H23" s="4"/>
      <c r="I23" s="12"/>
      <c r="J23" s="11"/>
      <c r="K23" s="11"/>
      <c r="L23" s="11"/>
      <c r="M23" s="11"/>
      <c r="N23" s="7">
        <v>54</v>
      </c>
      <c r="O23" s="7">
        <f t="shared" si="6"/>
        <v>55</v>
      </c>
      <c r="P23" s="4">
        <v>127.504</v>
      </c>
      <c r="Q23" s="4"/>
      <c r="R23" s="4"/>
      <c r="S23" s="6"/>
      <c r="T23" s="6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3">
      <c r="A24" s="7">
        <v>48</v>
      </c>
      <c r="B24" s="7">
        <f t="shared" si="0"/>
        <v>49</v>
      </c>
      <c r="C24" s="4">
        <v>29.794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7"/>
      <c r="O24" s="7"/>
      <c r="P24" s="12"/>
      <c r="Q24" s="12"/>
      <c r="R24" s="1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3">
      <c r="A25" s="7">
        <v>49</v>
      </c>
      <c r="B25" s="7">
        <f t="shared" si="0"/>
        <v>50</v>
      </c>
      <c r="C25" s="4">
        <v>29.975000000000001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5"/>
      <c r="O25" s="7"/>
      <c r="P25" s="2"/>
      <c r="Q25" s="12"/>
      <c r="R25" s="12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3">
      <c r="A26" s="7">
        <v>50</v>
      </c>
      <c r="B26" s="7">
        <f t="shared" si="0"/>
        <v>51</v>
      </c>
      <c r="C26" s="4">
        <v>29.856999999999999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5"/>
      <c r="O26" s="7"/>
      <c r="P26" s="2"/>
      <c r="Q26" s="12"/>
      <c r="R26" s="12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3">
      <c r="A27" s="7">
        <v>55</v>
      </c>
      <c r="B27" s="7">
        <f t="shared" si="0"/>
        <v>56</v>
      </c>
      <c r="C27" s="4">
        <v>27.550999999999998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5"/>
      <c r="O27" s="7"/>
      <c r="P27" s="2"/>
      <c r="Q27" s="12"/>
      <c r="R27" s="1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3">
      <c r="A28" s="7">
        <v>56</v>
      </c>
      <c r="B28" s="7">
        <f t="shared" si="0"/>
        <v>57</v>
      </c>
      <c r="C28" s="4">
        <v>27.454999999999998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5"/>
      <c r="O28" s="7"/>
      <c r="P28" s="2"/>
      <c r="Q28" s="12"/>
      <c r="R28" s="1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3">
      <c r="A29" s="15">
        <v>57</v>
      </c>
      <c r="B29" s="15">
        <f t="shared" si="0"/>
        <v>58</v>
      </c>
      <c r="C29" s="2">
        <v>27.574000000000002</v>
      </c>
      <c r="D29" s="2"/>
      <c r="E29" s="12"/>
      <c r="F29" s="12"/>
      <c r="G29" s="12"/>
      <c r="H29" s="12"/>
      <c r="I29" s="12"/>
      <c r="J29" s="11"/>
      <c r="K29" s="11"/>
      <c r="L29" s="11"/>
      <c r="M29" s="11"/>
      <c r="N29" s="15"/>
      <c r="O29" s="7"/>
      <c r="P29" s="2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3">
      <c r="A30" s="16"/>
      <c r="B30" s="15"/>
      <c r="C30" s="12"/>
      <c r="D30" s="12"/>
      <c r="E30" s="12"/>
      <c r="F30" s="12"/>
      <c r="G30" s="12"/>
      <c r="H30" s="12"/>
      <c r="I30" s="12"/>
      <c r="J30" s="11"/>
      <c r="K30" s="11"/>
      <c r="L30" s="11"/>
      <c r="M30" s="11"/>
      <c r="N30" s="15"/>
      <c r="O30" s="7"/>
      <c r="P30" s="2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3">
      <c r="A31" s="15"/>
      <c r="B31" s="15"/>
      <c r="C31" s="2"/>
      <c r="D31" s="12"/>
      <c r="E31" s="12"/>
      <c r="F31" s="12"/>
      <c r="G31" s="12"/>
      <c r="H31" s="12"/>
      <c r="I31" s="12"/>
      <c r="J31" s="11"/>
      <c r="K31" s="11"/>
      <c r="L31" s="11"/>
      <c r="M31" s="11"/>
      <c r="N31" s="15"/>
      <c r="O31" s="7"/>
      <c r="P31" s="2"/>
      <c r="Q31" s="12"/>
      <c r="R31" s="1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3">
      <c r="A32" s="15"/>
      <c r="B32" s="15"/>
      <c r="C32" s="2"/>
      <c r="D32" s="12"/>
      <c r="E32" s="12"/>
      <c r="F32" s="12"/>
      <c r="G32" s="12"/>
      <c r="H32" s="12"/>
      <c r="I32" s="12"/>
      <c r="J32" s="11"/>
      <c r="K32" s="11"/>
      <c r="L32" s="11"/>
      <c r="M32" s="11"/>
      <c r="N32" s="15"/>
      <c r="O32" s="7"/>
      <c r="P32" s="2"/>
      <c r="Q32" s="12"/>
      <c r="R32" s="1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3">
      <c r="A33" s="15"/>
      <c r="B33" s="15"/>
      <c r="C33" s="2"/>
      <c r="D33" s="12"/>
      <c r="E33" s="12"/>
      <c r="F33" s="12"/>
      <c r="G33" s="12"/>
      <c r="H33" s="12"/>
      <c r="I33" s="12"/>
      <c r="J33" s="11"/>
      <c r="K33" s="11"/>
      <c r="L33" s="11"/>
      <c r="M33" s="11"/>
      <c r="N33" s="15"/>
      <c r="O33" s="7"/>
      <c r="P33" s="2"/>
      <c r="Q33" s="12"/>
      <c r="R33" s="1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3">
      <c r="A34" s="15"/>
      <c r="B34" s="15"/>
      <c r="C34" s="2"/>
      <c r="D34" s="12"/>
      <c r="E34" s="12"/>
      <c r="F34" s="12"/>
      <c r="G34" s="12"/>
      <c r="H34" s="12"/>
      <c r="I34" s="12"/>
      <c r="J34" s="11"/>
      <c r="K34" s="11"/>
      <c r="L34" s="11"/>
      <c r="M34" s="11"/>
      <c r="N34" s="15"/>
      <c r="O34" s="7"/>
      <c r="P34" s="2"/>
      <c r="Q34" s="12"/>
      <c r="R34" s="1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3">
      <c r="A35" s="15"/>
      <c r="B35" s="15"/>
      <c r="C35" s="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5"/>
      <c r="O35" s="7"/>
      <c r="P35" s="2"/>
      <c r="Q35" s="12"/>
      <c r="R35" s="12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3">
      <c r="A36" s="15"/>
      <c r="B36" s="15"/>
      <c r="C36" s="2"/>
      <c r="D36" s="12"/>
      <c r="E36" s="12"/>
      <c r="F36" s="12"/>
      <c r="G36" s="12"/>
      <c r="H36" s="12"/>
      <c r="I36" s="12"/>
      <c r="J36" s="11"/>
      <c r="K36" s="11"/>
      <c r="L36" s="11"/>
      <c r="M36" s="11"/>
      <c r="N36" s="15"/>
      <c r="O36" s="7"/>
      <c r="P36" s="2"/>
      <c r="Q36" s="12"/>
      <c r="R36" s="12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3">
      <c r="A37" s="15"/>
      <c r="B37" s="15"/>
      <c r="C37" s="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5"/>
      <c r="O37" s="7"/>
      <c r="P37" s="2"/>
      <c r="Q37" s="12"/>
      <c r="R37" s="1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3">
      <c r="A38" s="15"/>
      <c r="B38" s="15"/>
      <c r="C38" s="2"/>
      <c r="D38" s="12"/>
      <c r="E38" s="12"/>
      <c r="F38" s="12"/>
      <c r="G38" s="12"/>
      <c r="H38" s="12"/>
      <c r="I38" s="12"/>
      <c r="J38" s="11"/>
      <c r="K38" s="11"/>
      <c r="L38" s="11"/>
      <c r="M38" s="11"/>
      <c r="N38" s="15"/>
      <c r="O38" s="7"/>
      <c r="P38" s="2"/>
      <c r="Q38" s="12"/>
      <c r="R38" s="1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3">
      <c r="A39" s="15"/>
      <c r="B39" s="15"/>
      <c r="C39" s="2"/>
      <c r="D39" s="12"/>
      <c r="E39" s="12"/>
      <c r="F39" s="12"/>
      <c r="G39" s="12"/>
      <c r="H39" s="12"/>
      <c r="I39" s="12"/>
      <c r="J39" s="11"/>
      <c r="K39" s="11"/>
      <c r="L39" s="11"/>
      <c r="M39" s="11"/>
      <c r="N39" s="15"/>
      <c r="O39" s="7"/>
      <c r="P39" s="2"/>
      <c r="Q39" s="12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3">
      <c r="A40" s="15"/>
      <c r="B40" s="15"/>
      <c r="C40" s="2"/>
      <c r="D40" s="12"/>
      <c r="E40" s="12"/>
      <c r="F40" s="12"/>
      <c r="G40" s="12"/>
      <c r="H40" s="12"/>
      <c r="I40" s="12"/>
      <c r="J40" s="11"/>
      <c r="K40" s="11"/>
      <c r="L40" s="11"/>
      <c r="M40" s="11"/>
      <c r="N40" s="15"/>
      <c r="O40" s="7"/>
      <c r="P40" s="2"/>
      <c r="Q40" s="12"/>
      <c r="R40" s="1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3">
      <c r="A41" s="15"/>
      <c r="B41" s="15"/>
      <c r="C41" s="2"/>
      <c r="E41" s="12"/>
      <c r="F41" s="12"/>
      <c r="G41" s="12"/>
      <c r="H41" s="12"/>
      <c r="I41" s="12"/>
      <c r="J41" s="11"/>
      <c r="K41" s="11"/>
      <c r="L41" s="11"/>
      <c r="M41" s="11"/>
      <c r="N41" s="15"/>
      <c r="O41" s="7"/>
      <c r="P41" s="2"/>
      <c r="Q41" s="12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3">
      <c r="A42" s="15"/>
      <c r="B42" s="15"/>
      <c r="C42" s="2"/>
      <c r="D42" s="12"/>
      <c r="E42" s="12"/>
      <c r="F42" s="12"/>
      <c r="G42" s="12"/>
      <c r="H42" s="12"/>
      <c r="I42" s="12"/>
      <c r="J42" s="11"/>
      <c r="K42" s="11"/>
      <c r="L42" s="11"/>
      <c r="M42" s="11"/>
      <c r="N42" s="15"/>
      <c r="O42" s="7"/>
      <c r="P42" s="2"/>
      <c r="Q42" s="12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3">
      <c r="A43" s="15"/>
      <c r="B43" s="15"/>
      <c r="C43" s="2"/>
      <c r="D43" s="12"/>
      <c r="E43" s="12"/>
      <c r="F43" s="12"/>
      <c r="G43" s="12"/>
      <c r="H43" s="12"/>
      <c r="I43" s="12"/>
      <c r="J43" s="11"/>
      <c r="K43" s="11"/>
      <c r="L43" s="11"/>
      <c r="M43" s="11"/>
      <c r="N43" s="15"/>
      <c r="O43" s="7"/>
      <c r="P43" s="2"/>
      <c r="Q43" s="12"/>
      <c r="R43" s="1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3">
      <c r="A44" s="15"/>
      <c r="B44" s="15"/>
      <c r="C44" s="2"/>
      <c r="D44" s="12"/>
      <c r="E44" s="12"/>
      <c r="F44" s="12"/>
      <c r="G44" s="12"/>
      <c r="H44" s="12"/>
      <c r="I44" s="12"/>
      <c r="J44" s="11"/>
      <c r="K44" s="11"/>
      <c r="L44" s="11"/>
      <c r="M44" s="11"/>
      <c r="N44" s="15"/>
      <c r="O44" s="7"/>
      <c r="P44" s="2"/>
      <c r="Q44" s="12"/>
      <c r="R44" s="1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3">
      <c r="A45" s="15"/>
      <c r="B45" s="15"/>
      <c r="C45" s="2"/>
      <c r="D45" s="12"/>
      <c r="E45" s="12"/>
      <c r="F45" s="12"/>
      <c r="G45" s="12"/>
      <c r="H45" s="12"/>
      <c r="I45" s="12"/>
      <c r="J45" s="11"/>
      <c r="K45" s="11"/>
      <c r="L45" s="11"/>
      <c r="M45" s="11"/>
      <c r="N45" s="15"/>
      <c r="O45" s="7"/>
      <c r="P45" s="2"/>
      <c r="Q45" s="12"/>
      <c r="R45" s="1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3">
      <c r="A46" s="15"/>
      <c r="B46" s="15"/>
      <c r="C46" s="2"/>
      <c r="D46" s="12"/>
      <c r="E46" s="12"/>
      <c r="F46" s="12"/>
      <c r="G46" s="12"/>
      <c r="H46" s="12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3">
      <c r="A47" s="15"/>
      <c r="B47" s="15"/>
      <c r="C47" s="2"/>
      <c r="D47" s="12"/>
      <c r="E47" s="12"/>
      <c r="F47" s="12"/>
      <c r="G47" s="12"/>
      <c r="H47" s="12"/>
      <c r="I47" s="12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3">
      <c r="A48" s="15"/>
      <c r="B48" s="15"/>
      <c r="C48" s="2"/>
      <c r="D48" s="12"/>
      <c r="E48" s="12"/>
      <c r="F48" s="12"/>
      <c r="G48" s="12"/>
      <c r="H48" s="12"/>
      <c r="I48" s="1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3">
      <c r="A49" s="15"/>
      <c r="B49" s="15"/>
      <c r="C49" s="2"/>
      <c r="D49" s="12"/>
      <c r="E49" s="12"/>
      <c r="F49" s="12"/>
      <c r="G49" s="12"/>
      <c r="H49" s="12"/>
      <c r="I49" s="1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3">
      <c r="A50" s="15"/>
      <c r="B50" s="15"/>
      <c r="C50" s="2"/>
      <c r="D50" s="12"/>
      <c r="E50" s="12"/>
      <c r="F50" s="12"/>
      <c r="G50" s="12"/>
      <c r="H50" s="12"/>
      <c r="I50" s="1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x14ac:dyDescent="0.3">
      <c r="A51" s="15"/>
      <c r="B51" s="15"/>
      <c r="C51" s="2"/>
      <c r="D51" s="12"/>
      <c r="E51" s="12"/>
      <c r="F51" s="12"/>
      <c r="G51" s="12"/>
      <c r="H51" s="12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x14ac:dyDescent="0.3">
      <c r="A52" s="15"/>
      <c r="B52" s="15"/>
      <c r="C52" s="2"/>
      <c r="D52" s="12"/>
      <c r="E52" s="12"/>
      <c r="F52" s="12"/>
      <c r="G52" s="12"/>
      <c r="H52" s="12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x14ac:dyDescent="0.3">
      <c r="A53" s="15"/>
      <c r="B53" s="15"/>
      <c r="C53" s="2"/>
      <c r="D53" s="12"/>
      <c r="E53" s="12"/>
      <c r="F53" s="12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x14ac:dyDescent="0.3">
      <c r="A54" s="15"/>
      <c r="B54" s="15"/>
      <c r="C54" s="2"/>
      <c r="D54" s="12"/>
      <c r="E54" s="12"/>
      <c r="F54" s="12"/>
      <c r="G54" s="12"/>
      <c r="H54" s="12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x14ac:dyDescent="0.3">
      <c r="A55" s="15"/>
      <c r="B55" s="15"/>
      <c r="C55" s="2"/>
      <c r="D55" s="12"/>
      <c r="E55" s="12"/>
      <c r="F55" s="12"/>
      <c r="G55" s="12"/>
      <c r="H55" s="12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x14ac:dyDescent="0.3">
      <c r="A56" s="15"/>
      <c r="B56" s="15"/>
      <c r="C56" s="2"/>
      <c r="D56" s="12"/>
      <c r="E56" s="12"/>
      <c r="F56" s="12"/>
      <c r="G56" s="12"/>
      <c r="H56" s="12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x14ac:dyDescent="0.3">
      <c r="A57" s="15"/>
      <c r="B57" s="15"/>
      <c r="C57" s="2"/>
      <c r="D57" s="12"/>
      <c r="E57" s="12"/>
      <c r="F57" s="12"/>
      <c r="G57" s="12"/>
      <c r="H57" s="12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7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x14ac:dyDescent="0.3">
      <c r="A61" s="7" t="s">
        <v>9</v>
      </c>
      <c r="B61" s="7"/>
      <c r="C61" s="18">
        <v>1</v>
      </c>
      <c r="D61" s="18">
        <v>4</v>
      </c>
      <c r="E61" s="18">
        <v>7</v>
      </c>
      <c r="F61" s="18">
        <v>14</v>
      </c>
      <c r="G61" s="18">
        <v>15</v>
      </c>
      <c r="H61" s="18">
        <v>17</v>
      </c>
      <c r="I61" s="18">
        <v>18</v>
      </c>
      <c r="J61" s="18">
        <v>19</v>
      </c>
      <c r="K61" s="18">
        <v>21</v>
      </c>
      <c r="L61" s="18">
        <v>22</v>
      </c>
      <c r="M61" s="18">
        <v>23</v>
      </c>
      <c r="N61" s="18">
        <v>27</v>
      </c>
      <c r="O61" s="18">
        <v>29</v>
      </c>
      <c r="P61" s="18">
        <v>31</v>
      </c>
      <c r="Q61" s="18">
        <v>32</v>
      </c>
      <c r="R61" s="18">
        <v>33</v>
      </c>
      <c r="S61" s="18">
        <v>38</v>
      </c>
      <c r="T61" s="18">
        <v>39</v>
      </c>
      <c r="U61" s="18">
        <v>40</v>
      </c>
      <c r="V61" s="18">
        <v>44</v>
      </c>
      <c r="W61" s="18">
        <v>46</v>
      </c>
      <c r="X61" s="18">
        <v>48</v>
      </c>
      <c r="Y61" s="18">
        <v>49</v>
      </c>
      <c r="Z61" s="18">
        <v>50</v>
      </c>
      <c r="AA61" s="18">
        <v>55</v>
      </c>
      <c r="AB61" s="18">
        <v>56</v>
      </c>
      <c r="AC61" s="18">
        <v>57</v>
      </c>
    </row>
    <row r="62" spans="1:29" x14ac:dyDescent="0.3">
      <c r="A62" s="7"/>
      <c r="B62" s="7" t="s">
        <v>10</v>
      </c>
      <c r="C62" s="18">
        <f>C61+1</f>
        <v>2</v>
      </c>
      <c r="D62" s="18">
        <f t="shared" ref="D62:V62" si="7">D61+1</f>
        <v>5</v>
      </c>
      <c r="E62" s="18">
        <f t="shared" si="7"/>
        <v>8</v>
      </c>
      <c r="F62" s="18">
        <f t="shared" si="7"/>
        <v>15</v>
      </c>
      <c r="G62" s="18">
        <f t="shared" si="7"/>
        <v>16</v>
      </c>
      <c r="H62" s="18">
        <f t="shared" si="7"/>
        <v>18</v>
      </c>
      <c r="I62" s="18">
        <f t="shared" si="7"/>
        <v>19</v>
      </c>
      <c r="J62" s="18">
        <f t="shared" si="7"/>
        <v>20</v>
      </c>
      <c r="K62" s="18">
        <f t="shared" si="7"/>
        <v>22</v>
      </c>
      <c r="L62" s="18">
        <f t="shared" si="7"/>
        <v>23</v>
      </c>
      <c r="M62" s="18">
        <f t="shared" si="7"/>
        <v>24</v>
      </c>
      <c r="N62" s="18">
        <f t="shared" si="7"/>
        <v>28</v>
      </c>
      <c r="O62" s="18">
        <f t="shared" si="7"/>
        <v>30</v>
      </c>
      <c r="P62" s="18">
        <f t="shared" si="7"/>
        <v>32</v>
      </c>
      <c r="Q62" s="18">
        <f t="shared" si="7"/>
        <v>33</v>
      </c>
      <c r="R62" s="18">
        <f t="shared" si="7"/>
        <v>34</v>
      </c>
      <c r="S62" s="18">
        <f t="shared" si="7"/>
        <v>39</v>
      </c>
      <c r="T62" s="18">
        <f t="shared" si="7"/>
        <v>40</v>
      </c>
      <c r="U62" s="18">
        <f t="shared" si="7"/>
        <v>41</v>
      </c>
      <c r="V62" s="18">
        <f t="shared" si="7"/>
        <v>45</v>
      </c>
      <c r="W62" s="18">
        <f>W61+1</f>
        <v>47</v>
      </c>
      <c r="X62" s="18">
        <f t="shared" ref="X62:AC62" si="8">X61+1</f>
        <v>49</v>
      </c>
      <c r="Y62" s="18">
        <f t="shared" si="8"/>
        <v>50</v>
      </c>
      <c r="Z62" s="18">
        <f t="shared" si="8"/>
        <v>51</v>
      </c>
      <c r="AA62" s="18">
        <f t="shared" si="8"/>
        <v>56</v>
      </c>
      <c r="AB62" s="18">
        <f t="shared" si="8"/>
        <v>57</v>
      </c>
      <c r="AC62" s="18">
        <f t="shared" si="8"/>
        <v>58</v>
      </c>
    </row>
    <row r="63" spans="1:29" x14ac:dyDescent="0.3">
      <c r="A63" s="19">
        <v>1</v>
      </c>
      <c r="B63" s="19">
        <f>A63+1</f>
        <v>2</v>
      </c>
      <c r="C63" s="19">
        <v>0</v>
      </c>
      <c r="D63" s="19">
        <v>0.79300000000000004</v>
      </c>
      <c r="E63" s="19">
        <v>1.01</v>
      </c>
      <c r="F63" s="19">
        <v>2E-3</v>
      </c>
      <c r="G63" s="19">
        <v>0</v>
      </c>
      <c r="H63" s="19">
        <v>1.4999999999999999E-2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4.7E-2</v>
      </c>
      <c r="O63" s="19">
        <v>-8.4000000000000005E-2</v>
      </c>
      <c r="P63" s="19">
        <v>1.2999999999999999E-2</v>
      </c>
      <c r="Q63" s="19">
        <v>1E-3</v>
      </c>
      <c r="R63" s="19">
        <v>0</v>
      </c>
      <c r="S63" s="19">
        <v>0</v>
      </c>
      <c r="T63" s="19">
        <v>0</v>
      </c>
      <c r="U63" s="19">
        <v>0</v>
      </c>
      <c r="V63" s="19">
        <v>-0.34200000000000003</v>
      </c>
      <c r="W63" s="19">
        <v>-3.4000000000000002E-2</v>
      </c>
      <c r="X63" s="19">
        <v>5.0000000000000001E-3</v>
      </c>
      <c r="Y63" s="19">
        <v>-3.0000000000000001E-3</v>
      </c>
      <c r="Z63" s="19">
        <v>-2E-3</v>
      </c>
      <c r="AA63" s="19">
        <v>1E-3</v>
      </c>
      <c r="AB63" s="19">
        <v>0</v>
      </c>
      <c r="AC63" s="19">
        <v>0</v>
      </c>
    </row>
    <row r="64" spans="1:29" x14ac:dyDescent="0.3">
      <c r="A64" s="19">
        <v>4</v>
      </c>
      <c r="B64" s="19">
        <f t="shared" ref="B64:B89" si="9">A64+1</f>
        <v>5</v>
      </c>
      <c r="C64" s="20">
        <v>0.79300000000000004</v>
      </c>
      <c r="D64" s="19">
        <v>0</v>
      </c>
      <c r="E64" s="19">
        <v>0.72099999999999997</v>
      </c>
      <c r="F64" s="19">
        <v>1.2E-2</v>
      </c>
      <c r="G64" s="19">
        <v>-2E-3</v>
      </c>
      <c r="H64" s="19">
        <v>1.9E-2</v>
      </c>
      <c r="I64" s="19">
        <v>0.01</v>
      </c>
      <c r="J64" s="19">
        <v>-8.4000000000000005E-2</v>
      </c>
      <c r="K64" s="19">
        <v>3.0000000000000001E-3</v>
      </c>
      <c r="L64" s="19">
        <v>1.4999999999999999E-2</v>
      </c>
      <c r="M64" s="19">
        <v>-3.5999999999999997E-2</v>
      </c>
      <c r="N64" s="19">
        <v>-0.38500000000000001</v>
      </c>
      <c r="O64" s="19">
        <v>-4.1000000000000002E-2</v>
      </c>
      <c r="P64" s="19">
        <v>5.0000000000000001E-3</v>
      </c>
      <c r="Q64" s="19">
        <v>-4.0000000000000001E-3</v>
      </c>
      <c r="R64" s="19">
        <v>-2E-3</v>
      </c>
      <c r="S64" s="19">
        <v>1E-3</v>
      </c>
      <c r="T64" s="19">
        <v>0</v>
      </c>
      <c r="U64" s="19">
        <v>0</v>
      </c>
      <c r="V64" s="19">
        <v>2.1000000000000001E-2</v>
      </c>
      <c r="W64" s="19">
        <v>-0.05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</row>
    <row r="65" spans="1:29" x14ac:dyDescent="0.3">
      <c r="A65" s="19">
        <v>7</v>
      </c>
      <c r="B65" s="19">
        <f t="shared" si="9"/>
        <v>8</v>
      </c>
      <c r="C65" s="20">
        <v>1.01</v>
      </c>
      <c r="D65" s="21">
        <v>0.72099999999999997</v>
      </c>
      <c r="E65" s="19">
        <v>0</v>
      </c>
      <c r="F65" s="19">
        <v>0</v>
      </c>
      <c r="G65" s="19">
        <v>6.0000000000000001E-3</v>
      </c>
      <c r="H65" s="19">
        <v>1.4999999999999999E-2</v>
      </c>
      <c r="I65" s="19">
        <v>0.01</v>
      </c>
      <c r="J65" s="19">
        <v>-8.2000000000000003E-2</v>
      </c>
      <c r="K65" s="19">
        <v>8.0000000000000002E-3</v>
      </c>
      <c r="L65" s="19">
        <v>1.2E-2</v>
      </c>
      <c r="M65" s="19">
        <v>-3.5000000000000003E-2</v>
      </c>
      <c r="N65" s="19">
        <v>2.5000000000000001E-2</v>
      </c>
      <c r="O65" s="19">
        <v>-0.06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0.05</v>
      </c>
      <c r="W65" s="19">
        <v>-8.6999999999999994E-2</v>
      </c>
      <c r="X65" s="19">
        <v>1.2999999999999999E-2</v>
      </c>
      <c r="Y65" s="19">
        <v>2E-3</v>
      </c>
      <c r="Z65" s="19">
        <v>0</v>
      </c>
      <c r="AA65" s="19">
        <v>0</v>
      </c>
      <c r="AB65" s="19">
        <v>0</v>
      </c>
      <c r="AC65" s="19">
        <v>0</v>
      </c>
    </row>
    <row r="66" spans="1:29" x14ac:dyDescent="0.3">
      <c r="A66" s="19">
        <v>14</v>
      </c>
      <c r="B66" s="19">
        <f t="shared" si="9"/>
        <v>15</v>
      </c>
      <c r="C66" s="19">
        <v>2E-3</v>
      </c>
      <c r="D66" s="19">
        <v>1.2E-2</v>
      </c>
      <c r="E66" s="19">
        <v>0</v>
      </c>
      <c r="F66" s="19">
        <v>0</v>
      </c>
      <c r="G66" s="19">
        <v>-9.0380000000000003</v>
      </c>
      <c r="H66" s="19">
        <v>-2.8000000000000001E-2</v>
      </c>
      <c r="I66" s="19">
        <v>1.252</v>
      </c>
      <c r="J66" s="19">
        <v>-0.39400000000000002</v>
      </c>
      <c r="K66" s="19">
        <v>0.245</v>
      </c>
      <c r="L66" s="19">
        <v>-0.42099999999999999</v>
      </c>
      <c r="M66" s="19">
        <v>-0.27800000000000002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</row>
    <row r="67" spans="1:29" x14ac:dyDescent="0.3">
      <c r="A67" s="19">
        <v>15</v>
      </c>
      <c r="B67" s="19">
        <f t="shared" si="9"/>
        <v>16</v>
      </c>
      <c r="C67" s="19">
        <v>0</v>
      </c>
      <c r="D67" s="19">
        <v>-2E-3</v>
      </c>
      <c r="E67" s="19">
        <v>6.0000000000000001E-3</v>
      </c>
      <c r="F67" s="22">
        <v>-9.0380000000000003</v>
      </c>
      <c r="G67" s="19">
        <v>0</v>
      </c>
      <c r="H67" s="19">
        <v>-0.34100000000000003</v>
      </c>
      <c r="I67" s="19">
        <v>0.46899999999999997</v>
      </c>
      <c r="J67" s="19">
        <v>-0.29199999999999998</v>
      </c>
      <c r="K67" s="19">
        <v>0.156</v>
      </c>
      <c r="L67" s="19">
        <v>5.8000000000000003E-2</v>
      </c>
      <c r="M67" s="19">
        <v>-0.246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</row>
    <row r="68" spans="1:29" x14ac:dyDescent="0.3">
      <c r="A68" s="19">
        <v>17</v>
      </c>
      <c r="B68" s="19">
        <f t="shared" si="9"/>
        <v>18</v>
      </c>
      <c r="C68" s="19">
        <v>1.4999999999999999E-2</v>
      </c>
      <c r="D68" s="19">
        <v>1.9E-2</v>
      </c>
      <c r="E68" s="19">
        <v>1.4999999999999999E-2</v>
      </c>
      <c r="F68" s="23">
        <v>-2.8000000000000001E-2</v>
      </c>
      <c r="G68" s="23">
        <v>-0.34100000000000003</v>
      </c>
      <c r="H68" s="19">
        <v>0</v>
      </c>
      <c r="I68" s="19">
        <v>-12.541</v>
      </c>
      <c r="J68" s="19">
        <v>-12.343999999999999</v>
      </c>
      <c r="K68" s="19">
        <v>-7.6999999999999999E-2</v>
      </c>
      <c r="L68" s="19">
        <v>3.181</v>
      </c>
      <c r="M68" s="19">
        <v>-8.4000000000000005E-2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</row>
    <row r="69" spans="1:29" x14ac:dyDescent="0.3">
      <c r="A69" s="19">
        <v>18</v>
      </c>
      <c r="B69" s="19">
        <f t="shared" si="9"/>
        <v>19</v>
      </c>
      <c r="C69" s="19">
        <v>0</v>
      </c>
      <c r="D69" s="19">
        <v>0.01</v>
      </c>
      <c r="E69" s="19">
        <v>0.01</v>
      </c>
      <c r="F69" s="23">
        <v>1.252</v>
      </c>
      <c r="G69" s="23">
        <v>0.46899999999999997</v>
      </c>
      <c r="H69" s="24">
        <v>-12.541</v>
      </c>
      <c r="I69" s="19">
        <v>0</v>
      </c>
      <c r="J69" s="19">
        <v>-13.114000000000001</v>
      </c>
      <c r="K69" s="19">
        <v>-0.19800000000000001</v>
      </c>
      <c r="L69" s="19">
        <v>-0.17699999999999999</v>
      </c>
      <c r="M69" s="19">
        <v>-0.21099999999999999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</row>
    <row r="70" spans="1:29" x14ac:dyDescent="0.3">
      <c r="A70" s="19">
        <v>19</v>
      </c>
      <c r="B70" s="19">
        <f t="shared" si="9"/>
        <v>20</v>
      </c>
      <c r="C70" s="19">
        <v>0</v>
      </c>
      <c r="D70" s="19">
        <v>-8.4000000000000005E-2</v>
      </c>
      <c r="E70" s="19">
        <v>-8.2000000000000003E-2</v>
      </c>
      <c r="F70" s="23">
        <v>-0.39400000000000002</v>
      </c>
      <c r="G70" s="23">
        <v>-0.29199999999999998</v>
      </c>
      <c r="H70" s="24">
        <v>-12.343999999999999</v>
      </c>
      <c r="I70" s="24">
        <v>-13.114000000000001</v>
      </c>
      <c r="J70" s="19">
        <v>0</v>
      </c>
      <c r="K70" s="19">
        <v>-0.22600000000000001</v>
      </c>
      <c r="L70" s="19">
        <v>3.4000000000000002E-2</v>
      </c>
      <c r="M70" s="19">
        <v>-0.17899999999999999</v>
      </c>
      <c r="N70" s="19">
        <v>1E-3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</row>
    <row r="71" spans="1:29" x14ac:dyDescent="0.3">
      <c r="A71" s="19">
        <v>21</v>
      </c>
      <c r="B71" s="19">
        <f t="shared" si="9"/>
        <v>22</v>
      </c>
      <c r="C71" s="19">
        <v>0</v>
      </c>
      <c r="D71" s="19">
        <v>3.0000000000000001E-3</v>
      </c>
      <c r="E71" s="19">
        <v>8.0000000000000002E-3</v>
      </c>
      <c r="F71" s="23">
        <v>0.245</v>
      </c>
      <c r="G71" s="23">
        <v>0.156</v>
      </c>
      <c r="H71" s="23">
        <v>-7.6999999999999999E-2</v>
      </c>
      <c r="I71" s="23">
        <v>-0.19800000000000001</v>
      </c>
      <c r="J71" s="23">
        <v>-0.22600000000000001</v>
      </c>
      <c r="K71" s="19">
        <v>0</v>
      </c>
      <c r="L71" s="19">
        <v>-12.457000000000001</v>
      </c>
      <c r="M71" s="19">
        <v>-13.260999999999999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</row>
    <row r="72" spans="1:29" x14ac:dyDescent="0.3">
      <c r="A72" s="19">
        <v>22</v>
      </c>
      <c r="B72" s="19">
        <f t="shared" si="9"/>
        <v>23</v>
      </c>
      <c r="C72" s="19">
        <v>0</v>
      </c>
      <c r="D72" s="19">
        <v>1.4999999999999999E-2</v>
      </c>
      <c r="E72" s="19">
        <v>1.2E-2</v>
      </c>
      <c r="F72" s="23">
        <v>-0.42099999999999999</v>
      </c>
      <c r="G72" s="23">
        <v>5.8000000000000003E-2</v>
      </c>
      <c r="H72" s="23">
        <v>3.181</v>
      </c>
      <c r="I72" s="23">
        <v>-0.17699999999999999</v>
      </c>
      <c r="J72" s="23">
        <v>3.4000000000000002E-2</v>
      </c>
      <c r="K72" s="24">
        <v>-12.457000000000001</v>
      </c>
      <c r="L72" s="19">
        <v>0</v>
      </c>
      <c r="M72" s="19">
        <v>-12.542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</row>
    <row r="73" spans="1:29" x14ac:dyDescent="0.3">
      <c r="A73" s="19">
        <v>23</v>
      </c>
      <c r="B73" s="19">
        <f t="shared" si="9"/>
        <v>24</v>
      </c>
      <c r="C73" s="19">
        <v>0</v>
      </c>
      <c r="D73" s="19">
        <v>-3.5999999999999997E-2</v>
      </c>
      <c r="E73" s="19">
        <v>-3.5000000000000003E-2</v>
      </c>
      <c r="F73" s="23">
        <v>-0.27800000000000002</v>
      </c>
      <c r="G73" s="23">
        <v>-0.246</v>
      </c>
      <c r="H73" s="23">
        <v>-8.4000000000000005E-2</v>
      </c>
      <c r="I73" s="23">
        <v>-0.21099999999999999</v>
      </c>
      <c r="J73" s="23">
        <v>-0.17899999999999999</v>
      </c>
      <c r="K73" s="24">
        <v>-13.260999999999999</v>
      </c>
      <c r="L73" s="24">
        <v>-12.542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</row>
    <row r="74" spans="1:29" x14ac:dyDescent="0.3">
      <c r="A74" s="19">
        <v>27</v>
      </c>
      <c r="B74" s="19">
        <f t="shared" si="9"/>
        <v>28</v>
      </c>
      <c r="C74" s="19">
        <v>4.7E-2</v>
      </c>
      <c r="D74" s="19">
        <v>-0.38500000000000001</v>
      </c>
      <c r="E74" s="19">
        <v>2.5000000000000001E-2</v>
      </c>
      <c r="F74" s="19">
        <v>0</v>
      </c>
      <c r="G74" s="19">
        <v>0</v>
      </c>
      <c r="H74" s="19">
        <v>0</v>
      </c>
      <c r="I74" s="19">
        <v>0</v>
      </c>
      <c r="J74" s="19">
        <v>1E-3</v>
      </c>
      <c r="K74" s="19">
        <v>0</v>
      </c>
      <c r="L74" s="19">
        <v>0</v>
      </c>
      <c r="M74" s="19">
        <v>0</v>
      </c>
      <c r="N74" s="19">
        <v>0</v>
      </c>
      <c r="O74" s="19">
        <v>4.6539999999999999</v>
      </c>
      <c r="P74" s="19">
        <v>-0.432</v>
      </c>
      <c r="Q74" s="19">
        <v>-0.216</v>
      </c>
      <c r="R74" s="19">
        <v>-0.25800000000000001</v>
      </c>
      <c r="S74" s="19">
        <v>-3.5999999999999997E-2</v>
      </c>
      <c r="T74" s="19">
        <v>-2.8000000000000001E-2</v>
      </c>
      <c r="U74" s="19">
        <v>-1.9E-2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</row>
    <row r="75" spans="1:29" x14ac:dyDescent="0.3">
      <c r="A75" s="19">
        <v>29</v>
      </c>
      <c r="B75" s="19">
        <f t="shared" si="9"/>
        <v>30</v>
      </c>
      <c r="C75" s="19">
        <v>-8.4000000000000005E-2</v>
      </c>
      <c r="D75" s="19">
        <v>-4.1000000000000002E-2</v>
      </c>
      <c r="E75" s="19">
        <v>-0.06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5">
        <v>4.6539999999999999</v>
      </c>
      <c r="O75" s="19">
        <v>0</v>
      </c>
      <c r="P75" s="19">
        <v>3.032</v>
      </c>
      <c r="Q75" s="19">
        <v>13.462999999999999</v>
      </c>
      <c r="R75" s="19">
        <v>4.798</v>
      </c>
      <c r="S75" s="19">
        <v>0.112</v>
      </c>
      <c r="T75" s="19">
        <v>0.123</v>
      </c>
      <c r="U75" s="19">
        <v>1.4E-2</v>
      </c>
      <c r="V75" s="19">
        <v>1E-3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</row>
    <row r="76" spans="1:29" x14ac:dyDescent="0.3">
      <c r="A76" s="19">
        <v>31</v>
      </c>
      <c r="B76" s="19">
        <f t="shared" si="9"/>
        <v>32</v>
      </c>
      <c r="C76" s="19">
        <v>1.2999999999999999E-2</v>
      </c>
      <c r="D76" s="19">
        <v>5.0000000000000001E-3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6">
        <v>-0.432</v>
      </c>
      <c r="O76" s="27">
        <v>3.032</v>
      </c>
      <c r="P76" s="19">
        <v>0</v>
      </c>
      <c r="Q76" s="19">
        <v>-13.162000000000001</v>
      </c>
      <c r="R76" s="19">
        <v>-14.069000000000001</v>
      </c>
      <c r="S76" s="19">
        <v>0.02</v>
      </c>
      <c r="T76" s="19">
        <v>8.9999999999999993E-3</v>
      </c>
      <c r="U76" s="19">
        <v>-1E-3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</row>
    <row r="77" spans="1:29" x14ac:dyDescent="0.3">
      <c r="A77" s="19">
        <v>32</v>
      </c>
      <c r="B77" s="19">
        <f t="shared" si="9"/>
        <v>33</v>
      </c>
      <c r="C77" s="19">
        <v>1E-3</v>
      </c>
      <c r="D77" s="19">
        <v>-4.0000000000000001E-3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6">
        <v>-0.216</v>
      </c>
      <c r="O77" s="27">
        <v>13.462999999999999</v>
      </c>
      <c r="P77" s="24">
        <v>-13.162000000000001</v>
      </c>
      <c r="Q77" s="19">
        <v>0</v>
      </c>
      <c r="R77" s="19">
        <v>-11.66</v>
      </c>
      <c r="S77" s="19">
        <v>-2.3E-2</v>
      </c>
      <c r="T77" s="19">
        <v>-2.1999999999999999E-2</v>
      </c>
      <c r="U77" s="19">
        <v>2E-3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</row>
    <row r="78" spans="1:29" x14ac:dyDescent="0.3">
      <c r="A78" s="19">
        <v>33</v>
      </c>
      <c r="B78" s="19">
        <f t="shared" si="9"/>
        <v>34</v>
      </c>
      <c r="C78" s="19">
        <v>0</v>
      </c>
      <c r="D78" s="19">
        <v>-2E-3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6">
        <v>-0.25800000000000001</v>
      </c>
      <c r="O78" s="27">
        <v>4.798</v>
      </c>
      <c r="P78" s="24">
        <v>-14.069000000000001</v>
      </c>
      <c r="Q78" s="24">
        <v>-11.66</v>
      </c>
      <c r="R78" s="19">
        <v>0</v>
      </c>
      <c r="S78" s="19">
        <v>7.6999999999999999E-2</v>
      </c>
      <c r="T78" s="19">
        <v>2.1999999999999999E-2</v>
      </c>
      <c r="U78" s="19">
        <v>5.0000000000000001E-3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</row>
    <row r="79" spans="1:29" x14ac:dyDescent="0.3">
      <c r="A79" s="19">
        <v>38</v>
      </c>
      <c r="B79" s="19">
        <f t="shared" si="9"/>
        <v>39</v>
      </c>
      <c r="C79" s="19">
        <v>0</v>
      </c>
      <c r="D79" s="19">
        <v>1E-3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-3.5999999999999997E-2</v>
      </c>
      <c r="O79" s="19">
        <v>0.112</v>
      </c>
      <c r="P79" s="19">
        <v>0.02</v>
      </c>
      <c r="Q79" s="19">
        <v>-2.3E-2</v>
      </c>
      <c r="R79" s="19">
        <v>7.6999999999999999E-2</v>
      </c>
      <c r="S79" s="19">
        <v>0</v>
      </c>
      <c r="T79" s="19">
        <v>-10.414</v>
      </c>
      <c r="U79" s="19">
        <v>-10.407999999999999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</row>
    <row r="80" spans="1:29" x14ac:dyDescent="0.3">
      <c r="A80" s="19">
        <v>39</v>
      </c>
      <c r="B80" s="19">
        <f t="shared" si="9"/>
        <v>40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-2.8000000000000001E-2</v>
      </c>
      <c r="O80" s="19">
        <v>0.123</v>
      </c>
      <c r="P80" s="19">
        <v>8.9999999999999993E-3</v>
      </c>
      <c r="Q80" s="19">
        <v>-2.1999999999999999E-2</v>
      </c>
      <c r="R80" s="19">
        <v>2.1999999999999999E-2</v>
      </c>
      <c r="S80" s="24">
        <v>-10.414</v>
      </c>
      <c r="T80" s="19">
        <v>0</v>
      </c>
      <c r="U80" s="19">
        <v>-10.571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</row>
    <row r="81" spans="1:29" x14ac:dyDescent="0.3">
      <c r="A81" s="19">
        <v>40</v>
      </c>
      <c r="B81" s="19">
        <f t="shared" si="9"/>
        <v>41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-1.9E-2</v>
      </c>
      <c r="O81" s="19">
        <v>1.4E-2</v>
      </c>
      <c r="P81" s="19">
        <v>-1E-3</v>
      </c>
      <c r="Q81" s="19">
        <v>2E-3</v>
      </c>
      <c r="R81" s="19">
        <v>5.0000000000000001E-3</v>
      </c>
      <c r="S81" s="24">
        <v>-10.407999999999999</v>
      </c>
      <c r="T81" s="24">
        <v>-10.571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</row>
    <row r="82" spans="1:29" x14ac:dyDescent="0.3">
      <c r="A82" s="19">
        <v>44</v>
      </c>
      <c r="B82" s="19">
        <f t="shared" si="9"/>
        <v>45</v>
      </c>
      <c r="C82" s="19">
        <v>-0.34200000000000003</v>
      </c>
      <c r="D82" s="19">
        <v>2.1000000000000001E-2</v>
      </c>
      <c r="E82" s="19">
        <v>0.05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1E-3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4.2990000000000004</v>
      </c>
      <c r="X82" s="19">
        <v>-0.42899999999999999</v>
      </c>
      <c r="Y82" s="19">
        <v>-0.218</v>
      </c>
      <c r="Z82" s="19">
        <v>-0.25</v>
      </c>
      <c r="AA82" s="19">
        <v>-3.6999999999999998E-2</v>
      </c>
      <c r="AB82" s="19">
        <v>-2.9000000000000001E-2</v>
      </c>
      <c r="AC82" s="19">
        <v>-1.9E-2</v>
      </c>
    </row>
    <row r="83" spans="1:29" x14ac:dyDescent="0.3">
      <c r="A83" s="19">
        <v>46</v>
      </c>
      <c r="B83" s="19">
        <f t="shared" si="9"/>
        <v>47</v>
      </c>
      <c r="C83" s="19">
        <v>-3.4000000000000002E-2</v>
      </c>
      <c r="D83" s="19">
        <v>-0.05</v>
      </c>
      <c r="E83" s="19">
        <v>-8.6999999999999994E-2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25">
        <v>4.2990000000000004</v>
      </c>
      <c r="W83" s="19">
        <v>0</v>
      </c>
      <c r="X83" s="19">
        <v>3.0110000000000001</v>
      </c>
      <c r="Y83" s="19">
        <v>13.513</v>
      </c>
      <c r="Z83" s="19">
        <v>4.8520000000000003</v>
      </c>
      <c r="AA83" s="19">
        <v>0.114</v>
      </c>
      <c r="AB83" s="19">
        <v>0.123</v>
      </c>
      <c r="AC83" s="19">
        <v>1.2999999999999999E-2</v>
      </c>
    </row>
    <row r="84" spans="1:29" x14ac:dyDescent="0.3">
      <c r="A84" s="19">
        <v>48</v>
      </c>
      <c r="B84" s="19">
        <f t="shared" si="9"/>
        <v>49</v>
      </c>
      <c r="C84" s="19">
        <v>5.0000000000000001E-3</v>
      </c>
      <c r="D84" s="19">
        <v>0</v>
      </c>
      <c r="E84" s="19">
        <v>1.2999999999999999E-2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26">
        <v>-0.42899999999999999</v>
      </c>
      <c r="W84" s="27">
        <v>3.0110000000000001</v>
      </c>
      <c r="X84" s="19">
        <v>0</v>
      </c>
      <c r="Y84" s="19">
        <v>-13.143000000000001</v>
      </c>
      <c r="Z84" s="19">
        <v>-14.053000000000001</v>
      </c>
      <c r="AA84" s="19">
        <v>1.9E-2</v>
      </c>
      <c r="AB84" s="19">
        <v>8.0000000000000002E-3</v>
      </c>
      <c r="AC84" s="19">
        <v>-1E-3</v>
      </c>
    </row>
    <row r="85" spans="1:29" x14ac:dyDescent="0.3">
      <c r="A85" s="19">
        <v>49</v>
      </c>
      <c r="B85" s="19">
        <f t="shared" si="9"/>
        <v>50</v>
      </c>
      <c r="C85" s="19">
        <v>-3.0000000000000001E-3</v>
      </c>
      <c r="D85" s="19">
        <v>0</v>
      </c>
      <c r="E85" s="19">
        <v>2E-3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26">
        <v>-0.218</v>
      </c>
      <c r="W85" s="27">
        <v>13.513</v>
      </c>
      <c r="X85" s="24">
        <v>-13.143000000000001</v>
      </c>
      <c r="Y85" s="19">
        <v>0</v>
      </c>
      <c r="Z85" s="19">
        <v>-11.689</v>
      </c>
      <c r="AA85" s="19">
        <v>-2.3E-2</v>
      </c>
      <c r="AB85" s="19">
        <v>-2.1999999999999999E-2</v>
      </c>
      <c r="AC85" s="19">
        <v>2E-3</v>
      </c>
    </row>
    <row r="86" spans="1:29" x14ac:dyDescent="0.3">
      <c r="A86" s="19">
        <v>50</v>
      </c>
      <c r="B86" s="19">
        <f t="shared" si="9"/>
        <v>51</v>
      </c>
      <c r="C86" s="19">
        <v>-2E-3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26">
        <v>-0.25</v>
      </c>
      <c r="W86" s="27">
        <v>4.8520000000000003</v>
      </c>
      <c r="X86" s="24">
        <v>-14.053000000000001</v>
      </c>
      <c r="Y86" s="24">
        <v>-11.689</v>
      </c>
      <c r="Z86" s="19">
        <v>0</v>
      </c>
      <c r="AA86" s="19">
        <v>7.5999999999999998E-2</v>
      </c>
      <c r="AB86" s="19">
        <v>2.1999999999999999E-2</v>
      </c>
      <c r="AC86" s="19">
        <v>4.0000000000000001E-3</v>
      </c>
    </row>
    <row r="87" spans="1:29" x14ac:dyDescent="0.3">
      <c r="A87" s="19">
        <v>55</v>
      </c>
      <c r="B87" s="19">
        <f t="shared" si="9"/>
        <v>56</v>
      </c>
      <c r="C87" s="19">
        <v>1E-3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-3.6999999999999998E-2</v>
      </c>
      <c r="W87" s="19">
        <v>0.114</v>
      </c>
      <c r="X87" s="19">
        <v>1.9E-2</v>
      </c>
      <c r="Y87" s="19">
        <v>-2.3E-2</v>
      </c>
      <c r="Z87" s="19">
        <v>7.5999999999999998E-2</v>
      </c>
      <c r="AA87" s="19">
        <v>0</v>
      </c>
      <c r="AB87" s="19">
        <v>-10.388</v>
      </c>
      <c r="AC87" s="19">
        <v>-10.41</v>
      </c>
    </row>
    <row r="88" spans="1:29" x14ac:dyDescent="0.3">
      <c r="A88" s="19">
        <v>56</v>
      </c>
      <c r="B88" s="19">
        <f t="shared" si="9"/>
        <v>57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-2.9000000000000001E-2</v>
      </c>
      <c r="W88" s="19">
        <v>0.123</v>
      </c>
      <c r="X88" s="19">
        <v>8.0000000000000002E-3</v>
      </c>
      <c r="Y88" s="19">
        <v>-2.1999999999999999E-2</v>
      </c>
      <c r="Z88" s="19">
        <v>2.1999999999999999E-2</v>
      </c>
      <c r="AA88" s="24">
        <v>-10.388</v>
      </c>
      <c r="AB88" s="19">
        <v>0</v>
      </c>
      <c r="AC88" s="19">
        <v>-10.597</v>
      </c>
    </row>
    <row r="89" spans="1:29" x14ac:dyDescent="0.3">
      <c r="A89" s="19">
        <v>57</v>
      </c>
      <c r="B89" s="19">
        <f t="shared" si="9"/>
        <v>58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-1.9E-2</v>
      </c>
      <c r="W89" s="19">
        <v>1.2999999999999999E-2</v>
      </c>
      <c r="X89" s="19">
        <v>-1E-3</v>
      </c>
      <c r="Y89" s="19">
        <v>2E-3</v>
      </c>
      <c r="Z89" s="19">
        <v>4.0000000000000001E-3</v>
      </c>
      <c r="AA89" s="24">
        <v>-10.41</v>
      </c>
      <c r="AB89" s="24">
        <v>-10.597</v>
      </c>
      <c r="AC89" s="19">
        <v>0</v>
      </c>
    </row>
    <row r="90" spans="1:29" x14ac:dyDescent="0.3">
      <c r="B90" s="28"/>
    </row>
    <row r="91" spans="1:29" x14ac:dyDescent="0.3">
      <c r="A91" s="29" t="s">
        <v>37</v>
      </c>
      <c r="B91" s="4">
        <f>MAX(ABS(MIN(C66:E89,F74:M89,N79:R89,S82:U89,V87:Z89)),MAX(C66:E89,F74:M89,N79:R89,S82:U89,V87:Z89))</f>
        <v>0.38500000000000001</v>
      </c>
    </row>
    <row r="92" spans="1:29" x14ac:dyDescent="0.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29" x14ac:dyDescent="0.3">
      <c r="H93" s="1"/>
      <c r="I93" s="29"/>
      <c r="J93" s="4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29" x14ac:dyDescent="0.3">
      <c r="A94" s="3" t="s">
        <v>11</v>
      </c>
      <c r="C94" s="1"/>
      <c r="D94" s="1"/>
      <c r="E94" s="1"/>
      <c r="F94" s="1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1:29" x14ac:dyDescent="0.3">
      <c r="A95" s="38" t="s">
        <v>12</v>
      </c>
      <c r="B95" s="5" t="s">
        <v>13</v>
      </c>
      <c r="C95" s="34" t="s">
        <v>14</v>
      </c>
      <c r="D95" s="34" t="s">
        <v>15</v>
      </c>
      <c r="E95" s="34" t="s">
        <v>16</v>
      </c>
      <c r="F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1:29" x14ac:dyDescent="0.3">
      <c r="A96" s="38">
        <f>AVERAGE(F67)</f>
        <v>-9.0380000000000003</v>
      </c>
      <c r="B96" s="5">
        <f>AVERAGE(H69,H70,I70)</f>
        <v>-12.666333333333332</v>
      </c>
      <c r="C96" s="34">
        <f>AVERAGE(K72,K73,L73)</f>
        <v>-12.753333333333332</v>
      </c>
      <c r="D96" s="34">
        <f>AVERAGE(P77,P78,Q78,X85,X86,Y86)</f>
        <v>-12.962666666666669</v>
      </c>
      <c r="E96" s="34">
        <f>AVERAGE(S80,S81,T81,AA88,AA89,AB89)</f>
        <v>-10.464666666666668</v>
      </c>
      <c r="F96" s="39"/>
      <c r="G96" s="1"/>
      <c r="H96" s="1"/>
      <c r="I96" s="1"/>
      <c r="J96" s="1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1:29" x14ac:dyDescent="0.3">
      <c r="C97" s="1"/>
      <c r="D97" s="1"/>
      <c r="E97" s="1"/>
      <c r="F97" s="1"/>
      <c r="G97" s="1"/>
      <c r="H97" s="1"/>
      <c r="I97" s="1"/>
      <c r="J97" s="1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1:29" x14ac:dyDescent="0.3">
      <c r="A98" s="3" t="s">
        <v>17</v>
      </c>
      <c r="C98" s="1"/>
      <c r="D98" s="1"/>
      <c r="E98" s="1"/>
      <c r="F98" s="1"/>
      <c r="G98" s="1"/>
      <c r="H98" s="1"/>
      <c r="I98" s="1"/>
      <c r="J98" s="1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1:29" x14ac:dyDescent="0.3">
      <c r="A99" s="35" t="s">
        <v>18</v>
      </c>
      <c r="B99" s="37" t="s">
        <v>19</v>
      </c>
      <c r="C99" s="1"/>
      <c r="D99" s="1"/>
      <c r="E99" s="1"/>
      <c r="F99" s="1"/>
      <c r="G99" s="1"/>
      <c r="H99" s="1"/>
      <c r="I99" s="1"/>
      <c r="J99" s="1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1:29" x14ac:dyDescent="0.3">
      <c r="A100" s="35">
        <f>AVERAGE(N75,V83)</f>
        <v>4.4764999999999997</v>
      </c>
      <c r="B100" s="37">
        <f>AVERAGE(W84:W86,O76:O78)</f>
        <v>7.1115000000000004</v>
      </c>
      <c r="C100" s="1"/>
      <c r="D100" s="1"/>
      <c r="E100" s="1"/>
      <c r="F100" s="1"/>
      <c r="G100" s="1"/>
      <c r="H100" s="1"/>
      <c r="I100" s="1"/>
      <c r="J100" s="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1:29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1:29" x14ac:dyDescent="0.3">
      <c r="A102" s="1" t="s">
        <v>20</v>
      </c>
      <c r="B102" s="1"/>
      <c r="C102" s="1"/>
      <c r="D102" s="1"/>
      <c r="E102" s="1"/>
      <c r="F102" s="1"/>
      <c r="G102" s="1"/>
      <c r="H102" s="1"/>
      <c r="I102" s="1"/>
      <c r="J102" s="1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1:29" x14ac:dyDescent="0.3">
      <c r="A103" s="31" t="s">
        <v>21</v>
      </c>
      <c r="B103" s="32" t="s">
        <v>22</v>
      </c>
      <c r="C103" s="33" t="s">
        <v>23</v>
      </c>
      <c r="D103" s="33" t="s">
        <v>24</v>
      </c>
      <c r="E103" s="33" t="s">
        <v>25</v>
      </c>
      <c r="F103" s="36" t="s">
        <v>38</v>
      </c>
      <c r="G103" s="1"/>
      <c r="H103" s="1"/>
      <c r="I103" s="1"/>
      <c r="J103" s="1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1:29" x14ac:dyDescent="0.3">
      <c r="A104" s="31">
        <f>AVERAGE(C64,C65)</f>
        <v>0.90149999999999997</v>
      </c>
      <c r="B104" s="32">
        <f>AVERAGE(D65)</f>
        <v>0.72099999999999997</v>
      </c>
      <c r="C104" s="33">
        <f>AVERAGE(F68:F70,G71:G73)</f>
        <v>0.13300000000000001</v>
      </c>
      <c r="D104" s="33">
        <f>AVERAGE(F71:F73,G68:G70)</f>
        <v>-0.10300000000000002</v>
      </c>
      <c r="E104" s="33">
        <f>AVERAGE(H71:J73)</f>
        <v>0.22922222222222224</v>
      </c>
      <c r="F104" s="40">
        <f>AVERAGE(N76:N78,V84:V86)</f>
        <v>-0.30049999999999999</v>
      </c>
      <c r="G104" s="1"/>
      <c r="H104" s="1"/>
      <c r="I104" s="1"/>
      <c r="J104" s="1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D6E18-C8FE-4EF8-8C00-6A2577FF74FF}">
  <dimension ref="A1:AC104"/>
  <sheetViews>
    <sheetView topLeftCell="D37" workbookViewId="0">
      <selection activeCell="R25" sqref="R25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7">
        <v>1</v>
      </c>
      <c r="B3" s="7">
        <f t="shared" ref="B3:B29" si="0">A3+1</f>
        <v>2</v>
      </c>
      <c r="C3" s="4">
        <v>22.824999999999999</v>
      </c>
      <c r="D3" s="4">
        <f>AVERAGE(C3)</f>
        <v>22.824999999999999</v>
      </c>
      <c r="E3" s="4">
        <f>AVERAGE(C3)</f>
        <v>22.824999999999999</v>
      </c>
      <c r="F3" s="4">
        <f>31.732-D3</f>
        <v>8.907</v>
      </c>
      <c r="G3" s="4">
        <f>31.732-E3</f>
        <v>8.907</v>
      </c>
      <c r="H3" s="8">
        <v>8.19</v>
      </c>
      <c r="I3" s="9">
        <v>8.2899999999999991</v>
      </c>
      <c r="J3" s="10">
        <f t="shared" ref="J3:J16" si="1">D3*(-0.8982)+28.51</f>
        <v>8.0085850000000036</v>
      </c>
      <c r="K3" s="10">
        <f t="shared" ref="K3:K16" si="2">E3*(-0.9154)+28.983</f>
        <v>8.0889950000000006</v>
      </c>
      <c r="L3" s="11"/>
      <c r="M3" s="11"/>
      <c r="N3" s="7">
        <v>0</v>
      </c>
      <c r="O3" s="7">
        <v>1</v>
      </c>
      <c r="P3" s="4">
        <v>48.423999999999999</v>
      </c>
      <c r="Q3" s="4">
        <f>AVERAGE(P3)</f>
        <v>48.423999999999999</v>
      </c>
      <c r="R3" s="4">
        <f>190.298-Q3</f>
        <v>141.874</v>
      </c>
      <c r="S3" s="8">
        <v>129.679</v>
      </c>
      <c r="T3" s="6">
        <f t="shared" ref="T3:T17" si="3">Q3*(-0.9323)+170.9</f>
        <v>125.7543048</v>
      </c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3">
      <c r="A4" s="7">
        <v>4</v>
      </c>
      <c r="B4" s="7">
        <f t="shared" si="0"/>
        <v>5</v>
      </c>
      <c r="C4" s="4">
        <v>22.451000000000001</v>
      </c>
      <c r="D4" s="4">
        <f>AVERAGE(C4:C5)</f>
        <v>22.259999999999998</v>
      </c>
      <c r="E4" s="4">
        <f>AVERAGE(C4:C5)</f>
        <v>22.259999999999998</v>
      </c>
      <c r="F4" s="4">
        <f>31.732-D4</f>
        <v>9.4720000000000013</v>
      </c>
      <c r="G4" s="4">
        <f>31.732-E4</f>
        <v>9.4720000000000013</v>
      </c>
      <c r="H4" s="8">
        <v>8.2200000000000006</v>
      </c>
      <c r="I4" s="9">
        <v>8.2899999999999991</v>
      </c>
      <c r="J4" s="10">
        <f t="shared" si="1"/>
        <v>8.5160680000000042</v>
      </c>
      <c r="K4" s="10">
        <f t="shared" si="2"/>
        <v>8.6061960000000042</v>
      </c>
      <c r="L4" s="11"/>
      <c r="M4" s="11"/>
      <c r="N4" s="7">
        <v>2</v>
      </c>
      <c r="O4" s="7">
        <v>3</v>
      </c>
      <c r="P4" s="4">
        <v>38.789000000000001</v>
      </c>
      <c r="Q4" s="4">
        <f>AVERAGE(P4,P8)</f>
        <v>38.659999999999997</v>
      </c>
      <c r="R4" s="4">
        <f t="shared" ref="R4:R18" si="4">190.298-Q4</f>
        <v>151.63800000000001</v>
      </c>
      <c r="S4" s="8">
        <v>134.90299999999999</v>
      </c>
      <c r="T4" s="6">
        <f t="shared" si="3"/>
        <v>134.857282</v>
      </c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3">
      <c r="A5" s="7">
        <v>7</v>
      </c>
      <c r="B5" s="7">
        <f t="shared" si="0"/>
        <v>8</v>
      </c>
      <c r="C5" s="4">
        <v>22.068999999999999</v>
      </c>
      <c r="D5" s="4"/>
      <c r="E5" s="4"/>
      <c r="F5" s="4"/>
      <c r="G5" s="4"/>
      <c r="H5" s="8"/>
      <c r="I5" s="9"/>
      <c r="J5" s="10"/>
      <c r="K5" s="10"/>
      <c r="L5" s="11"/>
      <c r="M5" s="11"/>
      <c r="N5" s="7">
        <v>3</v>
      </c>
      <c r="O5" s="7">
        <v>4</v>
      </c>
      <c r="P5" s="4">
        <v>43.08</v>
      </c>
      <c r="Q5" s="4">
        <f>AVERAGE(P5,P7)</f>
        <v>42.180499999999995</v>
      </c>
      <c r="R5" s="4">
        <f t="shared" si="4"/>
        <v>148.11750000000001</v>
      </c>
      <c r="S5" s="8">
        <v>129.083</v>
      </c>
      <c r="T5" s="6">
        <f t="shared" si="3"/>
        <v>131.57511985000002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3">
      <c r="A6" s="7">
        <v>14</v>
      </c>
      <c r="B6" s="7">
        <f t="shared" si="0"/>
        <v>15</v>
      </c>
      <c r="C6" s="4">
        <v>26.885999999999999</v>
      </c>
      <c r="D6" s="4">
        <f>AVERAGE(C6)</f>
        <v>26.885999999999999</v>
      </c>
      <c r="E6" s="4">
        <f>AVERAGE(C6,C7)</f>
        <v>27.015000000000001</v>
      </c>
      <c r="F6" s="4">
        <f t="shared" ref="F6:F19" si="5">31.732-D6</f>
        <v>4.8460000000000001</v>
      </c>
      <c r="G6" s="4">
        <f>31.732-E6</f>
        <v>4.7169999999999987</v>
      </c>
      <c r="H6" s="8">
        <v>4.1900000000000004</v>
      </c>
      <c r="I6" s="9">
        <v>4.16</v>
      </c>
      <c r="J6" s="10">
        <f t="shared" si="1"/>
        <v>4.3609948000000038</v>
      </c>
      <c r="K6" s="10">
        <f t="shared" si="2"/>
        <v>4.2534689999999991</v>
      </c>
      <c r="L6" s="11"/>
      <c r="M6" s="11"/>
      <c r="N6" s="7">
        <v>5</v>
      </c>
      <c r="O6" s="7">
        <v>6</v>
      </c>
      <c r="P6" s="4">
        <v>45.438000000000002</v>
      </c>
      <c r="Q6" s="4">
        <f>AVERAGE(P6,P28)</f>
        <v>45.438000000000002</v>
      </c>
      <c r="R6" s="4">
        <f t="shared" si="4"/>
        <v>144.86000000000001</v>
      </c>
      <c r="S6" s="8">
        <v>128.334</v>
      </c>
      <c r="T6" s="6">
        <f t="shared" si="3"/>
        <v>128.53815259999999</v>
      </c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3">
      <c r="A7" s="7">
        <v>15</v>
      </c>
      <c r="B7" s="7">
        <f t="shared" si="0"/>
        <v>16</v>
      </c>
      <c r="C7" s="4">
        <v>27.143999999999998</v>
      </c>
      <c r="D7" s="4">
        <f>AVERAGE(C7)</f>
        <v>27.143999999999998</v>
      </c>
      <c r="E7" s="4"/>
      <c r="F7" s="4">
        <f t="shared" si="5"/>
        <v>4.588000000000001</v>
      </c>
      <c r="G7" s="4"/>
      <c r="H7" s="8">
        <v>4.17</v>
      </c>
      <c r="I7" s="9"/>
      <c r="J7" s="10">
        <f t="shared" si="1"/>
        <v>4.1292592000000035</v>
      </c>
      <c r="K7" s="10"/>
      <c r="L7" s="11"/>
      <c r="M7" s="11"/>
      <c r="N7" s="7">
        <v>6</v>
      </c>
      <c r="O7" s="7">
        <f t="shared" ref="O7:O23" si="6">N7+1</f>
        <v>7</v>
      </c>
      <c r="P7" s="4">
        <v>41.280999999999999</v>
      </c>
      <c r="Q7" s="4"/>
      <c r="R7" s="4"/>
      <c r="S7" s="8"/>
      <c r="T7" s="6"/>
      <c r="U7" s="11"/>
      <c r="V7" s="11"/>
      <c r="W7" s="11"/>
      <c r="X7" s="11"/>
      <c r="Y7" s="11"/>
      <c r="Z7" s="11"/>
      <c r="AA7" s="11"/>
      <c r="AB7" s="11"/>
      <c r="AC7" s="11"/>
    </row>
    <row r="8" spans="1:29" x14ac:dyDescent="0.3">
      <c r="A8" s="7">
        <v>17</v>
      </c>
      <c r="B8" s="7">
        <f t="shared" si="0"/>
        <v>18</v>
      </c>
      <c r="C8" s="4">
        <v>29.747</v>
      </c>
      <c r="D8" s="4">
        <f>AVERAGE(C8:C10)</f>
        <v>29.981666666666669</v>
      </c>
      <c r="E8" s="4">
        <f>AVERAGE(C8:C10)</f>
        <v>29.981666666666669</v>
      </c>
      <c r="F8" s="4">
        <f>31.732-D8</f>
        <v>1.7503333333333302</v>
      </c>
      <c r="G8" s="4">
        <f>31.732-E8</f>
        <v>1.7503333333333302</v>
      </c>
      <c r="H8" s="8">
        <v>1.54</v>
      </c>
      <c r="I8" s="9">
        <v>1.4650000000000001</v>
      </c>
      <c r="J8" s="10">
        <f t="shared" si="1"/>
        <v>1.5804669999999987</v>
      </c>
      <c r="K8" s="10">
        <f t="shared" si="2"/>
        <v>1.5377823333333325</v>
      </c>
      <c r="L8" s="11"/>
      <c r="M8" s="11"/>
      <c r="N8" s="7">
        <v>8</v>
      </c>
      <c r="O8" s="7">
        <f t="shared" si="6"/>
        <v>9</v>
      </c>
      <c r="P8" s="4">
        <v>38.530999999999999</v>
      </c>
      <c r="Q8" s="4"/>
      <c r="R8" s="4"/>
      <c r="S8" s="8"/>
      <c r="T8" s="6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3">
      <c r="A9" s="7">
        <v>18</v>
      </c>
      <c r="B9" s="7">
        <f t="shared" si="0"/>
        <v>19</v>
      </c>
      <c r="C9" s="4">
        <v>29.995000000000001</v>
      </c>
      <c r="D9" s="4"/>
      <c r="E9" s="4"/>
      <c r="F9" s="4"/>
      <c r="G9" s="4"/>
      <c r="H9" s="8"/>
      <c r="I9" s="9"/>
      <c r="J9" s="10"/>
      <c r="K9" s="10"/>
      <c r="L9" s="11"/>
      <c r="M9" s="11"/>
      <c r="N9" s="7">
        <v>10</v>
      </c>
      <c r="O9" s="7">
        <f t="shared" si="6"/>
        <v>11</v>
      </c>
      <c r="P9" s="4">
        <v>10.826000000000001</v>
      </c>
      <c r="Q9" s="4">
        <f>AVERAGE(P9)</f>
        <v>10.826000000000001</v>
      </c>
      <c r="R9" s="4">
        <f t="shared" si="4"/>
        <v>179.47200000000001</v>
      </c>
      <c r="S9" s="8">
        <v>161.78100000000001</v>
      </c>
      <c r="T9" s="6">
        <f t="shared" si="3"/>
        <v>160.80692020000001</v>
      </c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3">
      <c r="A10" s="7">
        <v>19</v>
      </c>
      <c r="B10" s="7">
        <f t="shared" si="0"/>
        <v>20</v>
      </c>
      <c r="C10" s="4">
        <v>30.202999999999999</v>
      </c>
      <c r="D10" s="4"/>
      <c r="E10" s="4"/>
      <c r="F10" s="4"/>
      <c r="G10" s="4"/>
      <c r="H10" s="8"/>
      <c r="I10" s="9"/>
      <c r="J10" s="10"/>
      <c r="K10" s="10"/>
      <c r="L10" s="11"/>
      <c r="M10" s="11"/>
      <c r="N10" s="7">
        <v>12</v>
      </c>
      <c r="O10" s="7">
        <f t="shared" si="6"/>
        <v>13</v>
      </c>
      <c r="P10" s="4">
        <v>110.149</v>
      </c>
      <c r="Q10" s="4">
        <f>AVERAGE(P10)</f>
        <v>110.149</v>
      </c>
      <c r="R10" s="4">
        <f t="shared" si="4"/>
        <v>80.149000000000001</v>
      </c>
      <c r="S10" s="8">
        <v>67.471999999999994</v>
      </c>
      <c r="T10" s="6">
        <f t="shared" si="3"/>
        <v>68.208087300000003</v>
      </c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3">
      <c r="A11" s="7">
        <v>21</v>
      </c>
      <c r="B11" s="7">
        <f t="shared" si="0"/>
        <v>22</v>
      </c>
      <c r="C11" s="4">
        <v>30.12</v>
      </c>
      <c r="D11" s="4">
        <f>AVERAGE(C11:C13)</f>
        <v>30.073666666666668</v>
      </c>
      <c r="E11" s="4">
        <f>AVERAGE(C11:C13)</f>
        <v>30.073666666666668</v>
      </c>
      <c r="F11" s="4">
        <f t="shared" si="5"/>
        <v>1.6583333333333314</v>
      </c>
      <c r="G11" s="4">
        <f>31.732-E11</f>
        <v>1.6583333333333314</v>
      </c>
      <c r="H11" s="8">
        <v>1.42</v>
      </c>
      <c r="I11" s="9">
        <v>1.41</v>
      </c>
      <c r="J11" s="10">
        <f t="shared" si="1"/>
        <v>1.4978325999999988</v>
      </c>
      <c r="K11" s="10">
        <f t="shared" si="2"/>
        <v>1.4535655333333324</v>
      </c>
      <c r="L11" s="11"/>
      <c r="M11" s="11"/>
      <c r="N11" s="7">
        <v>13</v>
      </c>
      <c r="O11" s="7">
        <f t="shared" si="6"/>
        <v>14</v>
      </c>
      <c r="P11" s="4">
        <v>98.569000000000003</v>
      </c>
      <c r="Q11" s="4">
        <f>AVERAGE(P11)</f>
        <v>98.569000000000003</v>
      </c>
      <c r="R11" s="4">
        <f t="shared" si="4"/>
        <v>91.728999999999999</v>
      </c>
      <c r="S11" s="8">
        <v>79.352000000000004</v>
      </c>
      <c r="T11" s="6">
        <f t="shared" si="3"/>
        <v>79.004121300000008</v>
      </c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3">
      <c r="A12" s="7">
        <v>22</v>
      </c>
      <c r="B12" s="7">
        <f t="shared" si="0"/>
        <v>23</v>
      </c>
      <c r="C12" s="4">
        <v>29.957000000000001</v>
      </c>
      <c r="D12" s="4"/>
      <c r="E12" s="4"/>
      <c r="F12" s="4"/>
      <c r="G12" s="4"/>
      <c r="H12" s="8"/>
      <c r="I12" s="9"/>
      <c r="J12" s="10"/>
      <c r="K12" s="10"/>
      <c r="L12" s="11"/>
      <c r="M12" s="11"/>
      <c r="N12" s="7">
        <v>16</v>
      </c>
      <c r="O12" s="7">
        <f t="shared" si="6"/>
        <v>17</v>
      </c>
      <c r="P12" s="4">
        <v>154.964</v>
      </c>
      <c r="Q12" s="4">
        <f>AVERAGE(P12,P34)</f>
        <v>154.964</v>
      </c>
      <c r="R12" s="4">
        <f t="shared" si="4"/>
        <v>35.334000000000003</v>
      </c>
      <c r="S12" s="8">
        <v>27.001999999999999</v>
      </c>
      <c r="T12" s="6">
        <f t="shared" si="3"/>
        <v>26.427062800000016</v>
      </c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3">
      <c r="A13" s="7">
        <v>23</v>
      </c>
      <c r="B13" s="7">
        <f t="shared" si="0"/>
        <v>24</v>
      </c>
      <c r="C13" s="4">
        <v>30.143999999999998</v>
      </c>
      <c r="D13" s="4"/>
      <c r="E13" s="4"/>
      <c r="F13" s="4"/>
      <c r="G13" s="4"/>
      <c r="H13" s="8"/>
      <c r="I13" s="9"/>
      <c r="J13" s="10"/>
      <c r="K13" s="10"/>
      <c r="L13" s="11"/>
      <c r="M13" s="11"/>
      <c r="N13" s="7">
        <v>20</v>
      </c>
      <c r="O13" s="7">
        <f t="shared" si="6"/>
        <v>21</v>
      </c>
      <c r="P13" s="4">
        <v>154.41800000000001</v>
      </c>
      <c r="Q13" s="4"/>
      <c r="R13" s="4"/>
      <c r="S13" s="8"/>
      <c r="T13" s="6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3">
      <c r="A14" s="7">
        <v>27</v>
      </c>
      <c r="B14" s="7">
        <f t="shared" si="0"/>
        <v>28</v>
      </c>
      <c r="C14" s="4">
        <v>24.413</v>
      </c>
      <c r="D14" s="4">
        <f>AVERAGE(C14,C22)</f>
        <v>24.435499999999998</v>
      </c>
      <c r="E14" s="4">
        <f>AVERAGE(C14,C22)</f>
        <v>24.435499999999998</v>
      </c>
      <c r="F14" s="4">
        <f t="shared" si="5"/>
        <v>7.2965000000000018</v>
      </c>
      <c r="G14" s="4">
        <f>31.732-E14</f>
        <v>7.2965000000000018</v>
      </c>
      <c r="H14" s="8">
        <v>8.1199999999999992</v>
      </c>
      <c r="I14" s="9">
        <v>7.6150000000000002</v>
      </c>
      <c r="J14" s="10">
        <f t="shared" si="1"/>
        <v>6.562033900000003</v>
      </c>
      <c r="K14" s="10">
        <f t="shared" si="2"/>
        <v>6.6147433000000042</v>
      </c>
      <c r="L14" s="11"/>
      <c r="M14" s="11"/>
      <c r="N14" s="7">
        <v>24</v>
      </c>
      <c r="O14" s="7">
        <f t="shared" si="6"/>
        <v>25</v>
      </c>
      <c r="P14" s="4">
        <v>5.8920000000000003</v>
      </c>
      <c r="Q14" s="4">
        <f>AVERAGE(P14,P19)</f>
        <v>5.8290000000000006</v>
      </c>
      <c r="R14" s="4">
        <f t="shared" si="4"/>
        <v>184.46899999999999</v>
      </c>
      <c r="S14" s="8">
        <v>166.965</v>
      </c>
      <c r="T14" s="6">
        <f t="shared" si="3"/>
        <v>165.4656233</v>
      </c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3">
      <c r="A15" s="7">
        <v>29</v>
      </c>
      <c r="B15" s="7">
        <f t="shared" si="0"/>
        <v>30</v>
      </c>
      <c r="C15" s="4">
        <v>26.805</v>
      </c>
      <c r="D15" s="4">
        <f>AVERAGE(C15,C23)</f>
        <v>26.810499999999998</v>
      </c>
      <c r="E15" s="4">
        <f>AVERAGE(C15,C23)</f>
        <v>26.810499999999998</v>
      </c>
      <c r="F15" s="4">
        <f t="shared" si="5"/>
        <v>4.9215000000000018</v>
      </c>
      <c r="G15" s="4">
        <f>31.732-E15</f>
        <v>4.9215000000000018</v>
      </c>
      <c r="H15" s="8">
        <v>4.8600000000000003</v>
      </c>
      <c r="I15" s="9">
        <v>4.84</v>
      </c>
      <c r="J15" s="10">
        <f t="shared" si="1"/>
        <v>4.4288089000000035</v>
      </c>
      <c r="K15" s="10">
        <f t="shared" si="2"/>
        <v>4.4406683000000022</v>
      </c>
      <c r="L15" s="11"/>
      <c r="M15" s="11"/>
      <c r="N15" s="7">
        <v>28</v>
      </c>
      <c r="O15" s="7">
        <f t="shared" si="6"/>
        <v>29</v>
      </c>
      <c r="P15" s="4">
        <v>129.25800000000001</v>
      </c>
      <c r="Q15" s="4">
        <f>AVERAGE(P15,P20)</f>
        <v>129.29149999999998</v>
      </c>
      <c r="R15" s="4">
        <f t="shared" si="4"/>
        <v>61.006500000000017</v>
      </c>
      <c r="S15" s="8">
        <v>48.85</v>
      </c>
      <c r="T15" s="6">
        <f t="shared" si="3"/>
        <v>50.361534550000016</v>
      </c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3">
      <c r="A16" s="7">
        <v>31</v>
      </c>
      <c r="B16" s="7">
        <f t="shared" si="0"/>
        <v>32</v>
      </c>
      <c r="C16" s="4">
        <v>29.821000000000002</v>
      </c>
      <c r="D16" s="4">
        <f>AVERAGE(C16:C18,C24:C26)</f>
        <v>29.855999999999995</v>
      </c>
      <c r="E16" s="4">
        <f>AVERAGE(C16:C18,C24:C26)</f>
        <v>29.855999999999995</v>
      </c>
      <c r="F16" s="4">
        <f t="shared" si="5"/>
        <v>1.8760000000000048</v>
      </c>
      <c r="G16" s="4">
        <f>31.732-E16</f>
        <v>1.8760000000000048</v>
      </c>
      <c r="H16" s="8">
        <v>1.61</v>
      </c>
      <c r="I16" s="9">
        <v>1.57</v>
      </c>
      <c r="J16" s="10">
        <f t="shared" si="1"/>
        <v>1.693340800000005</v>
      </c>
      <c r="K16" s="10">
        <f t="shared" si="2"/>
        <v>1.6528176000000059</v>
      </c>
      <c r="L16" s="11"/>
      <c r="M16" s="11"/>
      <c r="N16" s="7">
        <v>30</v>
      </c>
      <c r="O16" s="7">
        <f t="shared" si="6"/>
        <v>31</v>
      </c>
      <c r="P16" s="4">
        <v>167.102</v>
      </c>
      <c r="Q16" s="4">
        <f>AVERAGE(P16,P21)</f>
        <v>167.12049999999999</v>
      </c>
      <c r="R16" s="4">
        <f t="shared" si="4"/>
        <v>23.177500000000009</v>
      </c>
      <c r="S16" s="8">
        <v>15.823</v>
      </c>
      <c r="T16" s="6">
        <f t="shared" si="3"/>
        <v>15.093557849999996</v>
      </c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3">
      <c r="A17" s="7">
        <v>32</v>
      </c>
      <c r="B17" s="7">
        <f t="shared" si="0"/>
        <v>33</v>
      </c>
      <c r="C17" s="4">
        <v>29.763999999999999</v>
      </c>
      <c r="D17" s="4"/>
      <c r="E17" s="4"/>
      <c r="F17" s="4"/>
      <c r="G17" s="4"/>
      <c r="H17" s="8"/>
      <c r="I17" s="9"/>
      <c r="J17" s="10"/>
      <c r="K17" s="10"/>
      <c r="L17" s="11"/>
      <c r="M17" s="11"/>
      <c r="N17" s="7">
        <v>34</v>
      </c>
      <c r="O17" s="7">
        <f t="shared" si="6"/>
        <v>35</v>
      </c>
      <c r="P17" s="4">
        <v>-5.2549999999999999</v>
      </c>
      <c r="Q17" s="4">
        <f>AVERAGE(P17,P22)</f>
        <v>-5.2234999999999996</v>
      </c>
      <c r="R17" s="4">
        <f t="shared" si="4"/>
        <v>195.5215</v>
      </c>
      <c r="S17" s="8">
        <v>173.23</v>
      </c>
      <c r="T17" s="6">
        <f t="shared" si="3"/>
        <v>175.76986905000001</v>
      </c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3">
      <c r="A18" s="7">
        <v>33</v>
      </c>
      <c r="B18" s="7">
        <f t="shared" si="0"/>
        <v>34</v>
      </c>
      <c r="C18" s="4">
        <v>29.975000000000001</v>
      </c>
      <c r="D18" s="4"/>
      <c r="E18" s="4"/>
      <c r="F18" s="4"/>
      <c r="G18" s="4"/>
      <c r="H18" s="8"/>
      <c r="I18" s="9"/>
      <c r="J18" s="10"/>
      <c r="K18" s="10"/>
      <c r="L18" s="11"/>
      <c r="M18" s="11"/>
      <c r="N18" s="7">
        <v>37</v>
      </c>
      <c r="O18" s="7">
        <f t="shared" si="6"/>
        <v>38</v>
      </c>
      <c r="P18" s="4">
        <v>127.459</v>
      </c>
      <c r="Q18" s="4">
        <f>AVERAGE(P18,P23)</f>
        <v>127.45400000000001</v>
      </c>
      <c r="R18" s="4">
        <f t="shared" si="4"/>
        <v>62.843999999999994</v>
      </c>
      <c r="S18" s="8">
        <v>51.445</v>
      </c>
      <c r="T18" s="6">
        <f>Q18*(-0.9323)+170.9</f>
        <v>52.074635799999996</v>
      </c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3">
      <c r="A19" s="7">
        <v>38</v>
      </c>
      <c r="B19" s="7">
        <f t="shared" si="0"/>
        <v>39</v>
      </c>
      <c r="C19" s="4">
        <v>27.553999999999998</v>
      </c>
      <c r="D19" s="4">
        <f>AVERAGE(C19:C21,C27:C29)</f>
        <v>27.512499999999999</v>
      </c>
      <c r="E19" s="4">
        <f>AVERAGE(C19:C21,C27:C29)</f>
        <v>27.512499999999999</v>
      </c>
      <c r="F19" s="4">
        <f t="shared" si="5"/>
        <v>4.2195</v>
      </c>
      <c r="G19" s="4">
        <f>31.732-E19</f>
        <v>4.2195</v>
      </c>
      <c r="H19" s="8">
        <v>3.82</v>
      </c>
      <c r="I19" s="9">
        <v>3.81</v>
      </c>
      <c r="J19" s="10">
        <f>D19*(-0.8982)+28.51</f>
        <v>3.798272500000003</v>
      </c>
      <c r="K19" s="10">
        <f>E19*(-0.9154)+28.983</f>
        <v>3.7980575000000023</v>
      </c>
      <c r="L19" s="11"/>
      <c r="M19" s="11"/>
      <c r="N19" s="7">
        <v>41</v>
      </c>
      <c r="O19" s="7">
        <f t="shared" si="6"/>
        <v>42</v>
      </c>
      <c r="P19" s="4">
        <v>5.766</v>
      </c>
      <c r="Q19" s="4"/>
      <c r="R19" s="4"/>
      <c r="S19" s="6"/>
      <c r="T19" s="6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3">
      <c r="A20" s="7">
        <v>39</v>
      </c>
      <c r="B20" s="7">
        <f t="shared" si="0"/>
        <v>40</v>
      </c>
      <c r="C20" s="4">
        <v>27.552</v>
      </c>
      <c r="D20" s="4"/>
      <c r="E20" s="4"/>
      <c r="F20" s="4"/>
      <c r="G20" s="4"/>
      <c r="H20" s="4"/>
      <c r="I20" s="12"/>
      <c r="J20" s="11"/>
      <c r="K20" s="11"/>
      <c r="L20" s="11"/>
      <c r="M20" s="11"/>
      <c r="N20" s="7">
        <v>45</v>
      </c>
      <c r="O20" s="7">
        <f t="shared" si="6"/>
        <v>46</v>
      </c>
      <c r="P20" s="4">
        <v>129.32499999999999</v>
      </c>
      <c r="Q20" s="4"/>
      <c r="R20" s="4"/>
      <c r="S20" s="13" t="s">
        <v>34</v>
      </c>
      <c r="T20" s="14">
        <f>AVERAGE(ABS(T3-S3),ABS(T4-S4),ABS(T5-S5),ABS(T6-S6),ABS(T9-S9),ABS(T10-S10),ABS(T11-S11),ABS(T12-S12),ABS(T14-S14),ABS(T15-S15),ABS(T16-S16),ABS(T17-S17),ABS(T18-S18))</f>
        <v>1.2468866846153865</v>
      </c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3">
      <c r="A21" s="7">
        <v>40</v>
      </c>
      <c r="B21" s="7">
        <f t="shared" si="0"/>
        <v>41</v>
      </c>
      <c r="C21" s="4">
        <v>27.440999999999999</v>
      </c>
      <c r="D21" s="4"/>
      <c r="E21" s="4"/>
      <c r="F21" s="4"/>
      <c r="G21" s="4"/>
      <c r="H21" s="4"/>
      <c r="I21" s="13" t="s">
        <v>35</v>
      </c>
      <c r="J21" s="14">
        <f>AVERAGE(ABS(J3-H3),ABS(J4-H4),ABS(J6-H6),ABS(J7-H7),ABS(J8-H8),ABS(J11-H11),ABS(J15-H15),ABS(J16-H16),ABS(J19-H19))</f>
        <v>0.14930862222222172</v>
      </c>
      <c r="K21" s="14">
        <f>AVERAGE(ABS(K3-I3),ABS(K4-I4),ABS(K6-I6),ABS(K8-I8),ABS(K11-I11),ABS(K15-I15),ABS(K16-I16),ABS(K19-I19))</f>
        <v>0.15263870833333357</v>
      </c>
      <c r="L21" s="11"/>
      <c r="M21" s="11"/>
      <c r="N21" s="7">
        <v>47</v>
      </c>
      <c r="O21" s="7">
        <f t="shared" si="6"/>
        <v>48</v>
      </c>
      <c r="P21" s="4">
        <v>167.13900000000001</v>
      </c>
      <c r="Q21" s="4"/>
      <c r="R21" s="4"/>
      <c r="S21" s="6"/>
      <c r="T21" s="6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3">
      <c r="A22" s="7">
        <v>44</v>
      </c>
      <c r="B22" s="7">
        <f t="shared" si="0"/>
        <v>45</v>
      </c>
      <c r="C22" s="4">
        <v>24.457999999999998</v>
      </c>
      <c r="D22" s="4"/>
      <c r="E22" s="4"/>
      <c r="F22" s="4"/>
      <c r="G22" s="4"/>
      <c r="H22" s="4"/>
      <c r="I22" s="13" t="s">
        <v>36</v>
      </c>
      <c r="J22" s="14">
        <f>ABS(J14-H14)</f>
        <v>1.5579660999999962</v>
      </c>
      <c r="K22" s="14">
        <f>ABS(K14-I14)</f>
        <v>1.000256699999996</v>
      </c>
      <c r="L22" s="11"/>
      <c r="M22" s="11"/>
      <c r="N22" s="7">
        <v>51</v>
      </c>
      <c r="O22" s="7">
        <f t="shared" si="6"/>
        <v>52</v>
      </c>
      <c r="P22" s="4">
        <v>-5.1920000000000002</v>
      </c>
      <c r="Q22" s="4"/>
      <c r="R22" s="4"/>
      <c r="S22" s="6"/>
      <c r="T22" s="6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3">
      <c r="A23" s="7">
        <v>46</v>
      </c>
      <c r="B23" s="7">
        <f t="shared" si="0"/>
        <v>47</v>
      </c>
      <c r="C23" s="4">
        <v>26.815999999999999</v>
      </c>
      <c r="D23" s="4"/>
      <c r="E23" s="4"/>
      <c r="F23" s="4"/>
      <c r="G23" s="4"/>
      <c r="H23" s="4"/>
      <c r="I23" s="12"/>
      <c r="J23" s="11"/>
      <c r="K23" s="11"/>
      <c r="L23" s="11"/>
      <c r="M23" s="11"/>
      <c r="N23" s="7">
        <v>54</v>
      </c>
      <c r="O23" s="7">
        <f t="shared" si="6"/>
        <v>55</v>
      </c>
      <c r="P23" s="4">
        <v>127.449</v>
      </c>
      <c r="Q23" s="4"/>
      <c r="R23" s="4"/>
      <c r="S23" s="6"/>
      <c r="T23" s="6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3">
      <c r="A24" s="7">
        <v>48</v>
      </c>
      <c r="B24" s="7">
        <f t="shared" si="0"/>
        <v>49</v>
      </c>
      <c r="C24" s="4">
        <v>29.765999999999998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7"/>
      <c r="O24" s="7"/>
      <c r="P24" s="12"/>
      <c r="Q24" s="12"/>
      <c r="R24" s="1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3">
      <c r="A25" s="7">
        <v>49</v>
      </c>
      <c r="B25" s="7">
        <f t="shared" si="0"/>
        <v>50</v>
      </c>
      <c r="C25" s="4">
        <v>29.972999999999999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5"/>
      <c r="O25" s="7"/>
      <c r="P25" s="2"/>
      <c r="Q25" s="12"/>
      <c r="R25" s="12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3">
      <c r="A26" s="7">
        <v>50</v>
      </c>
      <c r="B26" s="7">
        <f t="shared" si="0"/>
        <v>51</v>
      </c>
      <c r="C26" s="4">
        <v>29.837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5"/>
      <c r="O26" s="7"/>
      <c r="P26" s="2"/>
      <c r="Q26" s="12"/>
      <c r="R26" s="12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3">
      <c r="A27" s="7">
        <v>55</v>
      </c>
      <c r="B27" s="7">
        <f t="shared" si="0"/>
        <v>56</v>
      </c>
      <c r="C27" s="4">
        <v>27.55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5"/>
      <c r="O27" s="7"/>
      <c r="P27" s="2"/>
      <c r="Q27" s="12"/>
      <c r="R27" s="1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3">
      <c r="A28" s="7">
        <v>56</v>
      </c>
      <c r="B28" s="7">
        <f t="shared" si="0"/>
        <v>57</v>
      </c>
      <c r="C28" s="4">
        <v>27.548999999999999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5"/>
      <c r="O28" s="7"/>
      <c r="P28" s="2"/>
      <c r="Q28" s="12"/>
      <c r="R28" s="1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3">
      <c r="A29" s="15">
        <v>57</v>
      </c>
      <c r="B29" s="15">
        <f t="shared" si="0"/>
        <v>58</v>
      </c>
      <c r="C29" s="2">
        <v>27.428999999999998</v>
      </c>
      <c r="D29" s="2"/>
      <c r="E29" s="12"/>
      <c r="F29" s="12"/>
      <c r="G29" s="12"/>
      <c r="H29" s="12"/>
      <c r="I29" s="12"/>
      <c r="J29" s="11"/>
      <c r="K29" s="11"/>
      <c r="L29" s="11"/>
      <c r="M29" s="11"/>
      <c r="N29" s="15"/>
      <c r="O29" s="7"/>
      <c r="P29" s="2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3">
      <c r="A30" s="16"/>
      <c r="B30" s="15"/>
      <c r="C30" s="12"/>
      <c r="D30" s="12"/>
      <c r="E30" s="12"/>
      <c r="F30" s="12"/>
      <c r="G30" s="12"/>
      <c r="H30" s="12"/>
      <c r="I30" s="12"/>
      <c r="J30" s="11"/>
      <c r="K30" s="11"/>
      <c r="L30" s="11"/>
      <c r="M30" s="11"/>
      <c r="N30" s="15"/>
      <c r="O30" s="7"/>
      <c r="P30" s="2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3">
      <c r="A31" s="15"/>
      <c r="B31" s="15"/>
      <c r="C31" s="2"/>
      <c r="D31" s="12"/>
      <c r="E31" s="12"/>
      <c r="F31" s="12"/>
      <c r="G31" s="12"/>
      <c r="H31" s="12"/>
      <c r="I31" s="12"/>
      <c r="J31" s="11"/>
      <c r="K31" s="11"/>
      <c r="L31" s="11"/>
      <c r="M31" s="11"/>
      <c r="N31" s="15"/>
      <c r="O31" s="7"/>
      <c r="P31" s="2"/>
      <c r="Q31" s="12"/>
      <c r="R31" s="1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3">
      <c r="A32" s="15"/>
      <c r="B32" s="15"/>
      <c r="C32" s="2"/>
      <c r="D32" s="12"/>
      <c r="E32" s="12"/>
      <c r="F32" s="12"/>
      <c r="G32" s="12"/>
      <c r="H32" s="12"/>
      <c r="I32" s="12"/>
      <c r="J32" s="11"/>
      <c r="K32" s="11"/>
      <c r="L32" s="11"/>
      <c r="M32" s="11"/>
      <c r="N32" s="15"/>
      <c r="O32" s="7"/>
      <c r="P32" s="2"/>
      <c r="Q32" s="12"/>
      <c r="R32" s="1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3">
      <c r="A33" s="15"/>
      <c r="B33" s="15"/>
      <c r="C33" s="2"/>
      <c r="D33" s="12"/>
      <c r="E33" s="12"/>
      <c r="F33" s="12"/>
      <c r="G33" s="12"/>
      <c r="H33" s="12"/>
      <c r="I33" s="12"/>
      <c r="J33" s="11"/>
      <c r="K33" s="11"/>
      <c r="L33" s="11"/>
      <c r="M33" s="11"/>
      <c r="N33" s="15"/>
      <c r="O33" s="7"/>
      <c r="P33" s="2"/>
      <c r="Q33" s="12"/>
      <c r="R33" s="1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3">
      <c r="A34" s="15"/>
      <c r="B34" s="15"/>
      <c r="C34" s="2"/>
      <c r="D34" s="12"/>
      <c r="E34" s="12"/>
      <c r="F34" s="12"/>
      <c r="G34" s="12"/>
      <c r="H34" s="12"/>
      <c r="I34" s="12"/>
      <c r="J34" s="11"/>
      <c r="K34" s="11"/>
      <c r="L34" s="11"/>
      <c r="M34" s="11"/>
      <c r="N34" s="15"/>
      <c r="O34" s="7"/>
      <c r="P34" s="2"/>
      <c r="Q34" s="12"/>
      <c r="R34" s="1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3">
      <c r="A35" s="15"/>
      <c r="B35" s="15"/>
      <c r="C35" s="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5"/>
      <c r="O35" s="7"/>
      <c r="P35" s="2"/>
      <c r="Q35" s="12"/>
      <c r="R35" s="12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3">
      <c r="A36" s="15"/>
      <c r="B36" s="15"/>
      <c r="C36" s="2"/>
      <c r="D36" s="12"/>
      <c r="E36" s="12"/>
      <c r="F36" s="12"/>
      <c r="G36" s="12"/>
      <c r="H36" s="12"/>
      <c r="I36" s="12"/>
      <c r="J36" s="11"/>
      <c r="K36" s="11"/>
      <c r="L36" s="11"/>
      <c r="M36" s="11"/>
      <c r="N36" s="15"/>
      <c r="O36" s="7"/>
      <c r="P36" s="2"/>
      <c r="Q36" s="12"/>
      <c r="R36" s="12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3">
      <c r="A37" s="15"/>
      <c r="B37" s="15"/>
      <c r="C37" s="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5"/>
      <c r="O37" s="7"/>
      <c r="P37" s="2"/>
      <c r="Q37" s="12"/>
      <c r="R37" s="1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3">
      <c r="A38" s="15"/>
      <c r="B38" s="15"/>
      <c r="C38" s="2"/>
      <c r="D38" s="12"/>
      <c r="E38" s="12"/>
      <c r="F38" s="12"/>
      <c r="G38" s="12"/>
      <c r="H38" s="12"/>
      <c r="I38" s="12"/>
      <c r="J38" s="11"/>
      <c r="K38" s="11"/>
      <c r="L38" s="11"/>
      <c r="M38" s="11"/>
      <c r="N38" s="15"/>
      <c r="O38" s="7"/>
      <c r="P38" s="2"/>
      <c r="Q38" s="12"/>
      <c r="R38" s="1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3">
      <c r="A39" s="15"/>
      <c r="B39" s="15"/>
      <c r="C39" s="2"/>
      <c r="D39" s="12"/>
      <c r="E39" s="12"/>
      <c r="F39" s="12"/>
      <c r="G39" s="12"/>
      <c r="H39" s="12"/>
      <c r="I39" s="12"/>
      <c r="J39" s="11"/>
      <c r="K39" s="11"/>
      <c r="L39" s="11"/>
      <c r="M39" s="11"/>
      <c r="N39" s="15"/>
      <c r="O39" s="7"/>
      <c r="P39" s="2"/>
      <c r="Q39" s="12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3">
      <c r="A40" s="15"/>
      <c r="B40" s="15"/>
      <c r="C40" s="2"/>
      <c r="D40" s="12"/>
      <c r="E40" s="12"/>
      <c r="F40" s="12"/>
      <c r="G40" s="12"/>
      <c r="H40" s="12"/>
      <c r="I40" s="12"/>
      <c r="J40" s="11"/>
      <c r="K40" s="11"/>
      <c r="L40" s="11"/>
      <c r="M40" s="11"/>
      <c r="N40" s="15"/>
      <c r="O40" s="7"/>
      <c r="P40" s="2"/>
      <c r="Q40" s="12"/>
      <c r="R40" s="1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3">
      <c r="A41" s="15"/>
      <c r="B41" s="15"/>
      <c r="C41" s="2"/>
      <c r="E41" s="12"/>
      <c r="F41" s="12"/>
      <c r="G41" s="12"/>
      <c r="H41" s="12"/>
      <c r="I41" s="12"/>
      <c r="J41" s="11"/>
      <c r="K41" s="11"/>
      <c r="L41" s="11"/>
      <c r="M41" s="11"/>
      <c r="N41" s="15"/>
      <c r="O41" s="7"/>
      <c r="P41" s="2"/>
      <c r="Q41" s="12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3">
      <c r="A42" s="15"/>
      <c r="B42" s="15"/>
      <c r="C42" s="2"/>
      <c r="D42" s="12"/>
      <c r="E42" s="12"/>
      <c r="F42" s="12"/>
      <c r="G42" s="12"/>
      <c r="H42" s="12"/>
      <c r="I42" s="12"/>
      <c r="J42" s="11"/>
      <c r="K42" s="11"/>
      <c r="L42" s="11"/>
      <c r="M42" s="11"/>
      <c r="N42" s="15"/>
      <c r="O42" s="7"/>
      <c r="P42" s="2"/>
      <c r="Q42" s="12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3">
      <c r="A43" s="15"/>
      <c r="B43" s="15"/>
      <c r="C43" s="2"/>
      <c r="D43" s="12"/>
      <c r="E43" s="12"/>
      <c r="F43" s="12"/>
      <c r="G43" s="12"/>
      <c r="H43" s="12"/>
      <c r="I43" s="12"/>
      <c r="J43" s="11"/>
      <c r="K43" s="11"/>
      <c r="L43" s="11"/>
      <c r="M43" s="11"/>
      <c r="N43" s="15"/>
      <c r="O43" s="7"/>
      <c r="P43" s="2"/>
      <c r="Q43" s="12"/>
      <c r="R43" s="1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3">
      <c r="A44" s="15"/>
      <c r="B44" s="15"/>
      <c r="C44" s="2"/>
      <c r="D44" s="12"/>
      <c r="E44" s="12"/>
      <c r="F44" s="12"/>
      <c r="G44" s="12"/>
      <c r="H44" s="12"/>
      <c r="I44" s="12"/>
      <c r="J44" s="11"/>
      <c r="K44" s="11"/>
      <c r="L44" s="11"/>
      <c r="M44" s="11"/>
      <c r="N44" s="15"/>
      <c r="O44" s="7"/>
      <c r="P44" s="2"/>
      <c r="Q44" s="12"/>
      <c r="R44" s="1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3">
      <c r="A45" s="15"/>
      <c r="B45" s="15"/>
      <c r="C45" s="2"/>
      <c r="D45" s="12"/>
      <c r="E45" s="12"/>
      <c r="F45" s="12"/>
      <c r="G45" s="12"/>
      <c r="H45" s="12"/>
      <c r="I45" s="12"/>
      <c r="J45" s="11"/>
      <c r="K45" s="11"/>
      <c r="L45" s="11"/>
      <c r="M45" s="11"/>
      <c r="N45" s="15"/>
      <c r="O45" s="7"/>
      <c r="P45" s="2"/>
      <c r="Q45" s="12"/>
      <c r="R45" s="1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3">
      <c r="A46" s="15"/>
      <c r="B46" s="15"/>
      <c r="C46" s="2"/>
      <c r="D46" s="12"/>
      <c r="E46" s="12"/>
      <c r="F46" s="12"/>
      <c r="G46" s="12"/>
      <c r="H46" s="12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3">
      <c r="A47" s="15"/>
      <c r="B47" s="15"/>
      <c r="C47" s="2"/>
      <c r="D47" s="12"/>
      <c r="E47" s="12"/>
      <c r="F47" s="12"/>
      <c r="G47" s="12"/>
      <c r="H47" s="12"/>
      <c r="I47" s="12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3">
      <c r="A48" s="15"/>
      <c r="B48" s="15"/>
      <c r="C48" s="2"/>
      <c r="D48" s="12"/>
      <c r="E48" s="12"/>
      <c r="F48" s="12"/>
      <c r="G48" s="12"/>
      <c r="H48" s="12"/>
      <c r="I48" s="1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3">
      <c r="A49" s="15"/>
      <c r="B49" s="15"/>
      <c r="C49" s="2"/>
      <c r="D49" s="12"/>
      <c r="E49" s="12"/>
      <c r="F49" s="12"/>
      <c r="G49" s="12"/>
      <c r="H49" s="12"/>
      <c r="I49" s="1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3">
      <c r="A50" s="15"/>
      <c r="B50" s="15"/>
      <c r="C50" s="2"/>
      <c r="D50" s="12"/>
      <c r="E50" s="12"/>
      <c r="F50" s="12"/>
      <c r="G50" s="12"/>
      <c r="H50" s="12"/>
      <c r="I50" s="1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x14ac:dyDescent="0.3">
      <c r="A51" s="15"/>
      <c r="B51" s="15"/>
      <c r="C51" s="2"/>
      <c r="D51" s="12"/>
      <c r="E51" s="12"/>
      <c r="F51" s="12"/>
      <c r="G51" s="12"/>
      <c r="H51" s="12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x14ac:dyDescent="0.3">
      <c r="A52" s="15"/>
      <c r="B52" s="15"/>
      <c r="C52" s="2"/>
      <c r="D52" s="12"/>
      <c r="E52" s="12"/>
      <c r="F52" s="12"/>
      <c r="G52" s="12"/>
      <c r="H52" s="12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x14ac:dyDescent="0.3">
      <c r="A53" s="15"/>
      <c r="B53" s="15"/>
      <c r="C53" s="2"/>
      <c r="D53" s="12"/>
      <c r="E53" s="12"/>
      <c r="F53" s="12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x14ac:dyDescent="0.3">
      <c r="A54" s="15"/>
      <c r="B54" s="15"/>
      <c r="C54" s="2"/>
      <c r="D54" s="12"/>
      <c r="E54" s="12"/>
      <c r="F54" s="12"/>
      <c r="G54" s="12"/>
      <c r="H54" s="12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x14ac:dyDescent="0.3">
      <c r="A55" s="15"/>
      <c r="B55" s="15"/>
      <c r="C55" s="2"/>
      <c r="D55" s="12"/>
      <c r="E55" s="12"/>
      <c r="F55" s="12"/>
      <c r="G55" s="12"/>
      <c r="H55" s="12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x14ac:dyDescent="0.3">
      <c r="A56" s="15"/>
      <c r="B56" s="15"/>
      <c r="C56" s="2"/>
      <c r="D56" s="12"/>
      <c r="E56" s="12"/>
      <c r="F56" s="12"/>
      <c r="G56" s="12"/>
      <c r="H56" s="12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x14ac:dyDescent="0.3">
      <c r="A57" s="15"/>
      <c r="B57" s="15"/>
      <c r="C57" s="2"/>
      <c r="D57" s="12"/>
      <c r="E57" s="12"/>
      <c r="F57" s="12"/>
      <c r="G57" s="12"/>
      <c r="H57" s="12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7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x14ac:dyDescent="0.3">
      <c r="A61" s="7" t="s">
        <v>9</v>
      </c>
      <c r="B61" s="7"/>
      <c r="C61" s="18">
        <v>1</v>
      </c>
      <c r="D61" s="18">
        <v>4</v>
      </c>
      <c r="E61" s="18">
        <v>7</v>
      </c>
      <c r="F61" s="18">
        <v>14</v>
      </c>
      <c r="G61" s="18">
        <v>15</v>
      </c>
      <c r="H61" s="18">
        <v>17</v>
      </c>
      <c r="I61" s="18">
        <v>18</v>
      </c>
      <c r="J61" s="18">
        <v>19</v>
      </c>
      <c r="K61" s="18">
        <v>21</v>
      </c>
      <c r="L61" s="18">
        <v>22</v>
      </c>
      <c r="M61" s="18">
        <v>23</v>
      </c>
      <c r="N61" s="18">
        <v>27</v>
      </c>
      <c r="O61" s="18">
        <v>29</v>
      </c>
      <c r="P61" s="18">
        <v>31</v>
      </c>
      <c r="Q61" s="18">
        <v>32</v>
      </c>
      <c r="R61" s="18">
        <v>33</v>
      </c>
      <c r="S61" s="18">
        <v>38</v>
      </c>
      <c r="T61" s="18">
        <v>39</v>
      </c>
      <c r="U61" s="18">
        <v>40</v>
      </c>
      <c r="V61" s="18">
        <v>44</v>
      </c>
      <c r="W61" s="18">
        <v>46</v>
      </c>
      <c r="X61" s="18">
        <v>48</v>
      </c>
      <c r="Y61" s="18">
        <v>49</v>
      </c>
      <c r="Z61" s="18">
        <v>50</v>
      </c>
      <c r="AA61" s="18">
        <v>55</v>
      </c>
      <c r="AB61" s="18">
        <v>56</v>
      </c>
      <c r="AC61" s="18">
        <v>57</v>
      </c>
    </row>
    <row r="62" spans="1:29" x14ac:dyDescent="0.3">
      <c r="A62" s="7"/>
      <c r="B62" s="7" t="s">
        <v>10</v>
      </c>
      <c r="C62" s="18">
        <f>C61+1</f>
        <v>2</v>
      </c>
      <c r="D62" s="18">
        <f t="shared" ref="D62:V62" si="7">D61+1</f>
        <v>5</v>
      </c>
      <c r="E62" s="18">
        <f t="shared" si="7"/>
        <v>8</v>
      </c>
      <c r="F62" s="18">
        <f t="shared" si="7"/>
        <v>15</v>
      </c>
      <c r="G62" s="18">
        <f t="shared" si="7"/>
        <v>16</v>
      </c>
      <c r="H62" s="18">
        <f t="shared" si="7"/>
        <v>18</v>
      </c>
      <c r="I62" s="18">
        <f t="shared" si="7"/>
        <v>19</v>
      </c>
      <c r="J62" s="18">
        <f t="shared" si="7"/>
        <v>20</v>
      </c>
      <c r="K62" s="18">
        <f t="shared" si="7"/>
        <v>22</v>
      </c>
      <c r="L62" s="18">
        <f t="shared" si="7"/>
        <v>23</v>
      </c>
      <c r="M62" s="18">
        <f t="shared" si="7"/>
        <v>24</v>
      </c>
      <c r="N62" s="18">
        <f t="shared" si="7"/>
        <v>28</v>
      </c>
      <c r="O62" s="18">
        <f t="shared" si="7"/>
        <v>30</v>
      </c>
      <c r="P62" s="18">
        <f t="shared" si="7"/>
        <v>32</v>
      </c>
      <c r="Q62" s="18">
        <f t="shared" si="7"/>
        <v>33</v>
      </c>
      <c r="R62" s="18">
        <f t="shared" si="7"/>
        <v>34</v>
      </c>
      <c r="S62" s="18">
        <f t="shared" si="7"/>
        <v>39</v>
      </c>
      <c r="T62" s="18">
        <f t="shared" si="7"/>
        <v>40</v>
      </c>
      <c r="U62" s="18">
        <f t="shared" si="7"/>
        <v>41</v>
      </c>
      <c r="V62" s="18">
        <f t="shared" si="7"/>
        <v>45</v>
      </c>
      <c r="W62" s="18">
        <f>W61+1</f>
        <v>47</v>
      </c>
      <c r="X62" s="18">
        <f t="shared" ref="X62:AC62" si="8">X61+1</f>
        <v>49</v>
      </c>
      <c r="Y62" s="18">
        <f t="shared" si="8"/>
        <v>50</v>
      </c>
      <c r="Z62" s="18">
        <f t="shared" si="8"/>
        <v>51</v>
      </c>
      <c r="AA62" s="18">
        <f t="shared" si="8"/>
        <v>56</v>
      </c>
      <c r="AB62" s="18">
        <f t="shared" si="8"/>
        <v>57</v>
      </c>
      <c r="AC62" s="18">
        <f t="shared" si="8"/>
        <v>58</v>
      </c>
    </row>
    <row r="63" spans="1:29" x14ac:dyDescent="0.3">
      <c r="A63" s="19">
        <v>1</v>
      </c>
      <c r="B63" s="19">
        <f>A63+1</f>
        <v>2</v>
      </c>
      <c r="C63" s="19">
        <v>0</v>
      </c>
      <c r="D63" s="19">
        <v>0.79900000000000004</v>
      </c>
      <c r="E63" s="19">
        <v>0.80800000000000005</v>
      </c>
      <c r="F63" s="19">
        <v>0</v>
      </c>
      <c r="G63" s="19">
        <v>3.0000000000000001E-3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1.4E-2</v>
      </c>
      <c r="N63" s="19">
        <v>-0.311</v>
      </c>
      <c r="O63" s="19">
        <v>-0.04</v>
      </c>
      <c r="P63" s="19">
        <v>-1E-3</v>
      </c>
      <c r="Q63" s="19">
        <v>6.0000000000000001E-3</v>
      </c>
      <c r="R63" s="19">
        <v>-3.0000000000000001E-3</v>
      </c>
      <c r="S63" s="19">
        <v>0</v>
      </c>
      <c r="T63" s="19">
        <v>1E-3</v>
      </c>
      <c r="U63" s="19">
        <v>0</v>
      </c>
      <c r="V63" s="19">
        <v>-0.29899999999999999</v>
      </c>
      <c r="W63" s="19">
        <v>-3.7999999999999999E-2</v>
      </c>
      <c r="X63" s="19">
        <v>6.0000000000000001E-3</v>
      </c>
      <c r="Y63" s="19">
        <v>-2E-3</v>
      </c>
      <c r="Z63" s="19">
        <v>-1E-3</v>
      </c>
      <c r="AA63" s="19">
        <v>0</v>
      </c>
      <c r="AB63" s="19">
        <v>1E-3</v>
      </c>
      <c r="AC63" s="19">
        <v>0</v>
      </c>
    </row>
    <row r="64" spans="1:29" x14ac:dyDescent="0.3">
      <c r="A64" s="19">
        <v>4</v>
      </c>
      <c r="B64" s="19">
        <f t="shared" ref="B64:B89" si="9">A64+1</f>
        <v>5</v>
      </c>
      <c r="C64" s="20">
        <v>0.79900000000000004</v>
      </c>
      <c r="D64" s="19">
        <v>0</v>
      </c>
      <c r="E64" s="19">
        <v>0.92600000000000005</v>
      </c>
      <c r="F64" s="19">
        <v>-4.0000000000000001E-3</v>
      </c>
      <c r="G64" s="19">
        <v>0.01</v>
      </c>
      <c r="H64" s="19">
        <v>5.0000000000000001E-3</v>
      </c>
      <c r="I64" s="19">
        <v>-3.7999999999999999E-2</v>
      </c>
      <c r="J64" s="19">
        <v>1.6E-2</v>
      </c>
      <c r="K64" s="19">
        <v>-8.5000000000000006E-2</v>
      </c>
      <c r="L64" s="19">
        <v>0.01</v>
      </c>
      <c r="M64" s="19">
        <v>1.9E-2</v>
      </c>
      <c r="N64" s="19">
        <v>4.2999999999999997E-2</v>
      </c>
      <c r="O64" s="19">
        <v>-6.8000000000000005E-2</v>
      </c>
      <c r="P64" s="19">
        <v>0</v>
      </c>
      <c r="Q64" s="19">
        <v>1.2E-2</v>
      </c>
      <c r="R64" s="19">
        <v>2E-3</v>
      </c>
      <c r="S64" s="19">
        <v>0</v>
      </c>
      <c r="T64" s="19">
        <v>0</v>
      </c>
      <c r="U64" s="19">
        <v>0</v>
      </c>
      <c r="V64" s="19">
        <v>1.4E-2</v>
      </c>
      <c r="W64" s="19">
        <v>-4.2000000000000003E-2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</row>
    <row r="65" spans="1:29" x14ac:dyDescent="0.3">
      <c r="A65" s="19">
        <v>7</v>
      </c>
      <c r="B65" s="19">
        <f t="shared" si="9"/>
        <v>8</v>
      </c>
      <c r="C65" s="20">
        <v>0.80800000000000005</v>
      </c>
      <c r="D65" s="21">
        <v>0.92600000000000005</v>
      </c>
      <c r="E65" s="19">
        <v>0</v>
      </c>
      <c r="F65" s="19">
        <v>3.0000000000000001E-3</v>
      </c>
      <c r="G65" s="19">
        <v>1E-3</v>
      </c>
      <c r="H65" s="19">
        <v>8.0000000000000002E-3</v>
      </c>
      <c r="I65" s="19">
        <v>-3.5000000000000003E-2</v>
      </c>
      <c r="J65" s="19">
        <v>1.0999999999999999E-2</v>
      </c>
      <c r="K65" s="19">
        <v>-8.1000000000000003E-2</v>
      </c>
      <c r="L65" s="19">
        <v>8.9999999999999993E-3</v>
      </c>
      <c r="M65" s="19">
        <v>1.4E-2</v>
      </c>
      <c r="N65" s="19">
        <v>1.7000000000000001E-2</v>
      </c>
      <c r="O65" s="19">
        <v>-4.2000000000000003E-2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4.2000000000000003E-2</v>
      </c>
      <c r="W65" s="19">
        <v>-7.0000000000000007E-2</v>
      </c>
      <c r="X65" s="19">
        <v>1.2999999999999999E-2</v>
      </c>
      <c r="Y65" s="19">
        <v>2E-3</v>
      </c>
      <c r="Z65" s="19">
        <v>0</v>
      </c>
      <c r="AA65" s="19">
        <v>0</v>
      </c>
      <c r="AB65" s="19">
        <v>0</v>
      </c>
      <c r="AC65" s="19">
        <v>0</v>
      </c>
    </row>
    <row r="66" spans="1:29" x14ac:dyDescent="0.3">
      <c r="A66" s="19">
        <v>14</v>
      </c>
      <c r="B66" s="19">
        <f t="shared" si="9"/>
        <v>15</v>
      </c>
      <c r="C66" s="19">
        <v>0</v>
      </c>
      <c r="D66" s="19">
        <v>-4.0000000000000001E-3</v>
      </c>
      <c r="E66" s="19">
        <v>3.0000000000000001E-3</v>
      </c>
      <c r="F66" s="19">
        <v>0</v>
      </c>
      <c r="G66" s="19">
        <v>-8.9760000000000009</v>
      </c>
      <c r="H66" s="19">
        <v>0.14000000000000001</v>
      </c>
      <c r="I66" s="19">
        <v>-0.248</v>
      </c>
      <c r="J66" s="19">
        <v>5.8999999999999997E-2</v>
      </c>
      <c r="K66" s="19">
        <v>-0.28599999999999998</v>
      </c>
      <c r="L66" s="19">
        <v>0.47799999999999998</v>
      </c>
      <c r="M66" s="19">
        <v>-0.34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</row>
    <row r="67" spans="1:29" x14ac:dyDescent="0.3">
      <c r="A67" s="19">
        <v>15</v>
      </c>
      <c r="B67" s="19">
        <f t="shared" si="9"/>
        <v>16</v>
      </c>
      <c r="C67" s="19">
        <v>3.0000000000000001E-3</v>
      </c>
      <c r="D67" s="19">
        <v>0.01</v>
      </c>
      <c r="E67" s="19">
        <v>1E-3</v>
      </c>
      <c r="F67" s="22">
        <v>-8.9760000000000009</v>
      </c>
      <c r="G67" s="19">
        <v>0</v>
      </c>
      <c r="H67" s="19">
        <v>0.25700000000000001</v>
      </c>
      <c r="I67" s="19">
        <v>-0.26200000000000001</v>
      </c>
      <c r="J67" s="19">
        <v>-0.40899999999999997</v>
      </c>
      <c r="K67" s="19">
        <v>-0.39900000000000002</v>
      </c>
      <c r="L67" s="19">
        <v>1.2829999999999999</v>
      </c>
      <c r="M67" s="19">
        <v>-3.3000000000000002E-2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</row>
    <row r="68" spans="1:29" x14ac:dyDescent="0.3">
      <c r="A68" s="19">
        <v>17</v>
      </c>
      <c r="B68" s="19">
        <f t="shared" si="9"/>
        <v>18</v>
      </c>
      <c r="C68" s="19">
        <v>0</v>
      </c>
      <c r="D68" s="19">
        <v>5.0000000000000001E-3</v>
      </c>
      <c r="E68" s="19">
        <v>8.0000000000000002E-3</v>
      </c>
      <c r="F68" s="23">
        <v>0.14000000000000001</v>
      </c>
      <c r="G68" s="23">
        <v>0.25700000000000001</v>
      </c>
      <c r="H68" s="19">
        <v>0</v>
      </c>
      <c r="I68" s="19">
        <v>-13.262</v>
      </c>
      <c r="J68" s="19">
        <v>-12.363</v>
      </c>
      <c r="K68" s="19">
        <v>-0.20599999999999999</v>
      </c>
      <c r="L68" s="19">
        <v>-0.187</v>
      </c>
      <c r="M68" s="19">
        <v>-4.5999999999999999E-2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</row>
    <row r="69" spans="1:29" x14ac:dyDescent="0.3">
      <c r="A69" s="19">
        <v>18</v>
      </c>
      <c r="B69" s="19">
        <f t="shared" si="9"/>
        <v>19</v>
      </c>
      <c r="C69" s="19">
        <v>0</v>
      </c>
      <c r="D69" s="19">
        <v>-3.7999999999999999E-2</v>
      </c>
      <c r="E69" s="19">
        <v>-3.5000000000000003E-2</v>
      </c>
      <c r="F69" s="23">
        <v>-0.248</v>
      </c>
      <c r="G69" s="23">
        <v>-0.26200000000000001</v>
      </c>
      <c r="H69" s="24">
        <v>-13.262</v>
      </c>
      <c r="I69" s="19">
        <v>0</v>
      </c>
      <c r="J69" s="19">
        <v>-12.521000000000001</v>
      </c>
      <c r="K69" s="19">
        <v>-0.15</v>
      </c>
      <c r="L69" s="19">
        <v>-0.187</v>
      </c>
      <c r="M69" s="19">
        <v>-7.2999999999999995E-2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</row>
    <row r="70" spans="1:29" x14ac:dyDescent="0.3">
      <c r="A70" s="19">
        <v>19</v>
      </c>
      <c r="B70" s="19">
        <f t="shared" si="9"/>
        <v>20</v>
      </c>
      <c r="C70" s="19">
        <v>0</v>
      </c>
      <c r="D70" s="19">
        <v>1.6E-2</v>
      </c>
      <c r="E70" s="19">
        <v>1.0999999999999999E-2</v>
      </c>
      <c r="F70" s="23">
        <v>5.8999999999999997E-2</v>
      </c>
      <c r="G70" s="23">
        <v>-0.40899999999999997</v>
      </c>
      <c r="H70" s="24">
        <v>-12.363</v>
      </c>
      <c r="I70" s="24">
        <v>-12.521000000000001</v>
      </c>
      <c r="J70" s="19">
        <v>0</v>
      </c>
      <c r="K70" s="19">
        <v>5.8999999999999997E-2</v>
      </c>
      <c r="L70" s="19">
        <v>-0.18099999999999999</v>
      </c>
      <c r="M70" s="19">
        <v>3.1850000000000001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</row>
    <row r="71" spans="1:29" x14ac:dyDescent="0.3">
      <c r="A71" s="19">
        <v>21</v>
      </c>
      <c r="B71" s="19">
        <f t="shared" si="9"/>
        <v>22</v>
      </c>
      <c r="C71" s="19">
        <v>0</v>
      </c>
      <c r="D71" s="19">
        <v>-8.5000000000000006E-2</v>
      </c>
      <c r="E71" s="19">
        <v>-8.1000000000000003E-2</v>
      </c>
      <c r="F71" s="23">
        <v>-0.28599999999999998</v>
      </c>
      <c r="G71" s="23">
        <v>-0.39900000000000002</v>
      </c>
      <c r="H71" s="23">
        <v>-0.20599999999999999</v>
      </c>
      <c r="I71" s="23">
        <v>-0.15</v>
      </c>
      <c r="J71" s="23">
        <v>5.8999999999999997E-2</v>
      </c>
      <c r="K71" s="19">
        <v>0</v>
      </c>
      <c r="L71" s="19">
        <v>-13.064</v>
      </c>
      <c r="M71" s="19">
        <v>-12.359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</row>
    <row r="72" spans="1:29" x14ac:dyDescent="0.3">
      <c r="A72" s="19">
        <v>22</v>
      </c>
      <c r="B72" s="19">
        <f t="shared" si="9"/>
        <v>23</v>
      </c>
      <c r="C72" s="19">
        <v>0</v>
      </c>
      <c r="D72" s="19">
        <v>0.01</v>
      </c>
      <c r="E72" s="19">
        <v>8.9999999999999993E-3</v>
      </c>
      <c r="F72" s="23">
        <v>0.47799999999999998</v>
      </c>
      <c r="G72" s="23">
        <v>1.2829999999999999</v>
      </c>
      <c r="H72" s="23">
        <v>-0.187</v>
      </c>
      <c r="I72" s="23">
        <v>-0.187</v>
      </c>
      <c r="J72" s="23">
        <v>-0.18099999999999999</v>
      </c>
      <c r="K72" s="24">
        <v>-13.064</v>
      </c>
      <c r="L72" s="19">
        <v>0</v>
      </c>
      <c r="M72" s="19">
        <v>-12.537000000000001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</row>
    <row r="73" spans="1:29" x14ac:dyDescent="0.3">
      <c r="A73" s="19">
        <v>23</v>
      </c>
      <c r="B73" s="19">
        <f t="shared" si="9"/>
        <v>24</v>
      </c>
      <c r="C73" s="19">
        <v>1.4E-2</v>
      </c>
      <c r="D73" s="19">
        <v>1.9E-2</v>
      </c>
      <c r="E73" s="19">
        <v>1.4E-2</v>
      </c>
      <c r="F73" s="23">
        <v>-0.34</v>
      </c>
      <c r="G73" s="23">
        <v>-3.3000000000000002E-2</v>
      </c>
      <c r="H73" s="23">
        <v>-4.5999999999999999E-2</v>
      </c>
      <c r="I73" s="23">
        <v>-7.2999999999999995E-2</v>
      </c>
      <c r="J73" s="23">
        <v>3.1850000000000001</v>
      </c>
      <c r="K73" s="24">
        <v>-12.359</v>
      </c>
      <c r="L73" s="24">
        <v>-12.537000000000001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</row>
    <row r="74" spans="1:29" x14ac:dyDescent="0.3">
      <c r="A74" s="19">
        <v>27</v>
      </c>
      <c r="B74" s="19">
        <f t="shared" si="9"/>
        <v>28</v>
      </c>
      <c r="C74" s="19">
        <v>-0.311</v>
      </c>
      <c r="D74" s="19">
        <v>4.2999999999999997E-2</v>
      </c>
      <c r="E74" s="19">
        <v>1.7000000000000001E-2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4.51</v>
      </c>
      <c r="P74" s="19">
        <v>-0.245</v>
      </c>
      <c r="Q74" s="19">
        <v>-0.42799999999999999</v>
      </c>
      <c r="R74" s="19">
        <v>-0.22500000000000001</v>
      </c>
      <c r="S74" s="19">
        <v>-1.9E-2</v>
      </c>
      <c r="T74" s="19">
        <v>-3.5999999999999997E-2</v>
      </c>
      <c r="U74" s="19">
        <v>-2.9000000000000001E-2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</row>
    <row r="75" spans="1:29" x14ac:dyDescent="0.3">
      <c r="A75" s="19">
        <v>29</v>
      </c>
      <c r="B75" s="19">
        <f t="shared" si="9"/>
        <v>30</v>
      </c>
      <c r="C75" s="19">
        <v>-0.04</v>
      </c>
      <c r="D75" s="19">
        <v>-6.8000000000000005E-2</v>
      </c>
      <c r="E75" s="19">
        <v>-4.2000000000000003E-2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5">
        <v>4.51</v>
      </c>
      <c r="O75" s="19">
        <v>0</v>
      </c>
      <c r="P75" s="19">
        <v>4.8259999999999996</v>
      </c>
      <c r="Q75" s="19">
        <v>3.0609999999999999</v>
      </c>
      <c r="R75" s="19">
        <v>13.534000000000001</v>
      </c>
      <c r="S75" s="19">
        <v>1.2E-2</v>
      </c>
      <c r="T75" s="19">
        <v>0.126</v>
      </c>
      <c r="U75" s="19">
        <v>0.13300000000000001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</row>
    <row r="76" spans="1:29" x14ac:dyDescent="0.3">
      <c r="A76" s="19">
        <v>31</v>
      </c>
      <c r="B76" s="19">
        <f t="shared" si="9"/>
        <v>32</v>
      </c>
      <c r="C76" s="19">
        <v>-1E-3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6">
        <v>-0.245</v>
      </c>
      <c r="O76" s="27">
        <v>4.8259999999999996</v>
      </c>
      <c r="P76" s="19">
        <v>0</v>
      </c>
      <c r="Q76" s="19">
        <v>-14.065</v>
      </c>
      <c r="R76" s="19">
        <v>-11.71</v>
      </c>
      <c r="S76" s="19">
        <v>3.0000000000000001E-3</v>
      </c>
      <c r="T76" s="19">
        <v>8.2000000000000003E-2</v>
      </c>
      <c r="U76" s="19">
        <v>2.5000000000000001E-2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</row>
    <row r="77" spans="1:29" x14ac:dyDescent="0.3">
      <c r="A77" s="19">
        <v>32</v>
      </c>
      <c r="B77" s="19">
        <f t="shared" si="9"/>
        <v>33</v>
      </c>
      <c r="C77" s="19">
        <v>6.0000000000000001E-3</v>
      </c>
      <c r="D77" s="19">
        <v>1.2E-2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6">
        <v>-0.42799999999999999</v>
      </c>
      <c r="O77" s="27">
        <v>3.0609999999999999</v>
      </c>
      <c r="P77" s="24">
        <v>-14.065</v>
      </c>
      <c r="Q77" s="19">
        <v>0</v>
      </c>
      <c r="R77" s="19">
        <v>-13.125</v>
      </c>
      <c r="S77" s="19">
        <v>-1E-3</v>
      </c>
      <c r="T77" s="19">
        <v>1.9E-2</v>
      </c>
      <c r="U77" s="19">
        <v>8.9999999999999993E-3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</row>
    <row r="78" spans="1:29" x14ac:dyDescent="0.3">
      <c r="A78" s="19">
        <v>33</v>
      </c>
      <c r="B78" s="19">
        <f t="shared" si="9"/>
        <v>34</v>
      </c>
      <c r="C78" s="19">
        <v>-3.0000000000000001E-3</v>
      </c>
      <c r="D78" s="19">
        <v>2E-3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6">
        <v>-0.22500000000000001</v>
      </c>
      <c r="O78" s="27">
        <v>13.534000000000001</v>
      </c>
      <c r="P78" s="24">
        <v>-11.71</v>
      </c>
      <c r="Q78" s="24">
        <v>-13.125</v>
      </c>
      <c r="R78" s="19">
        <v>0</v>
      </c>
      <c r="S78" s="19">
        <v>2E-3</v>
      </c>
      <c r="T78" s="19">
        <v>-2.4E-2</v>
      </c>
      <c r="U78" s="19">
        <v>-2.1999999999999999E-2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</row>
    <row r="79" spans="1:29" x14ac:dyDescent="0.3">
      <c r="A79" s="19">
        <v>38</v>
      </c>
      <c r="B79" s="19">
        <f t="shared" si="9"/>
        <v>39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-1.9E-2</v>
      </c>
      <c r="O79" s="19">
        <v>1.2E-2</v>
      </c>
      <c r="P79" s="19">
        <v>3.0000000000000001E-3</v>
      </c>
      <c r="Q79" s="19">
        <v>-1E-3</v>
      </c>
      <c r="R79" s="19">
        <v>2E-3</v>
      </c>
      <c r="S79" s="19">
        <v>0</v>
      </c>
      <c r="T79" s="19">
        <v>-10.439</v>
      </c>
      <c r="U79" s="19">
        <v>-10.605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</row>
    <row r="80" spans="1:29" x14ac:dyDescent="0.3">
      <c r="A80" s="19">
        <v>39</v>
      </c>
      <c r="B80" s="19">
        <f t="shared" si="9"/>
        <v>40</v>
      </c>
      <c r="C80" s="19">
        <v>1E-3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-3.5999999999999997E-2</v>
      </c>
      <c r="O80" s="19">
        <v>0.126</v>
      </c>
      <c r="P80" s="19">
        <v>8.2000000000000003E-2</v>
      </c>
      <c r="Q80" s="19">
        <v>1.9E-2</v>
      </c>
      <c r="R80" s="19">
        <v>-2.4E-2</v>
      </c>
      <c r="S80" s="24">
        <v>-10.439</v>
      </c>
      <c r="T80" s="19">
        <v>0</v>
      </c>
      <c r="U80" s="19">
        <v>-10.371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</row>
    <row r="81" spans="1:29" x14ac:dyDescent="0.3">
      <c r="A81" s="19">
        <v>40</v>
      </c>
      <c r="B81" s="19">
        <f t="shared" si="9"/>
        <v>41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-2.9000000000000001E-2</v>
      </c>
      <c r="O81" s="19">
        <v>0.13300000000000001</v>
      </c>
      <c r="P81" s="19">
        <v>2.5000000000000001E-2</v>
      </c>
      <c r="Q81" s="19">
        <v>8.9999999999999993E-3</v>
      </c>
      <c r="R81" s="19">
        <v>-2.1999999999999999E-2</v>
      </c>
      <c r="S81" s="24">
        <v>-10.605</v>
      </c>
      <c r="T81" s="24">
        <v>-10.371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</row>
    <row r="82" spans="1:29" x14ac:dyDescent="0.3">
      <c r="A82" s="19">
        <v>44</v>
      </c>
      <c r="B82" s="19">
        <f t="shared" si="9"/>
        <v>45</v>
      </c>
      <c r="C82" s="19">
        <v>-0.29899999999999999</v>
      </c>
      <c r="D82" s="19">
        <v>1.4E-2</v>
      </c>
      <c r="E82" s="19">
        <v>4.2000000000000003E-2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4.3940000000000001</v>
      </c>
      <c r="X82" s="19">
        <v>-0.42899999999999999</v>
      </c>
      <c r="Y82" s="19">
        <v>-0.222</v>
      </c>
      <c r="Z82" s="19">
        <v>-0.23599999999999999</v>
      </c>
      <c r="AA82" s="19">
        <v>-1.9E-2</v>
      </c>
      <c r="AB82" s="19">
        <v>-3.6999999999999998E-2</v>
      </c>
      <c r="AC82" s="19">
        <v>-2.9000000000000001E-2</v>
      </c>
    </row>
    <row r="83" spans="1:29" x14ac:dyDescent="0.3">
      <c r="A83" s="19">
        <v>46</v>
      </c>
      <c r="B83" s="19">
        <f t="shared" si="9"/>
        <v>47</v>
      </c>
      <c r="C83" s="19">
        <v>-3.7999999999999999E-2</v>
      </c>
      <c r="D83" s="19">
        <v>-4.2000000000000003E-2</v>
      </c>
      <c r="E83" s="19">
        <v>-7.0000000000000007E-2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25">
        <v>4.3940000000000001</v>
      </c>
      <c r="W83" s="19">
        <v>0</v>
      </c>
      <c r="X83" s="19">
        <v>3.0489999999999999</v>
      </c>
      <c r="Y83" s="19">
        <v>13.539</v>
      </c>
      <c r="Z83" s="19">
        <v>4.891</v>
      </c>
      <c r="AA83" s="19">
        <v>1.2E-2</v>
      </c>
      <c r="AB83" s="19">
        <v>0.128</v>
      </c>
      <c r="AC83" s="19">
        <v>0.13200000000000001</v>
      </c>
    </row>
    <row r="84" spans="1:29" x14ac:dyDescent="0.3">
      <c r="A84" s="19">
        <v>48</v>
      </c>
      <c r="B84" s="19">
        <f t="shared" si="9"/>
        <v>49</v>
      </c>
      <c r="C84" s="19">
        <v>6.0000000000000001E-3</v>
      </c>
      <c r="D84" s="19">
        <v>0</v>
      </c>
      <c r="E84" s="19">
        <v>1.2999999999999999E-2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26">
        <v>-0.42899999999999999</v>
      </c>
      <c r="W84" s="27">
        <v>3.0489999999999999</v>
      </c>
      <c r="X84" s="19">
        <v>0</v>
      </c>
      <c r="Y84" s="19">
        <v>-13.164</v>
      </c>
      <c r="Z84" s="19">
        <v>-14.11</v>
      </c>
      <c r="AA84" s="19">
        <v>-1E-3</v>
      </c>
      <c r="AB84" s="19">
        <v>1.9E-2</v>
      </c>
      <c r="AC84" s="19">
        <v>1.0999999999999999E-2</v>
      </c>
    </row>
    <row r="85" spans="1:29" x14ac:dyDescent="0.3">
      <c r="A85" s="19">
        <v>49</v>
      </c>
      <c r="B85" s="19">
        <f t="shared" si="9"/>
        <v>50</v>
      </c>
      <c r="C85" s="19">
        <v>-2E-3</v>
      </c>
      <c r="D85" s="19">
        <v>0</v>
      </c>
      <c r="E85" s="19">
        <v>2E-3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26">
        <v>-0.222</v>
      </c>
      <c r="W85" s="27">
        <v>13.539</v>
      </c>
      <c r="X85" s="24">
        <v>-13.164</v>
      </c>
      <c r="Y85" s="19">
        <v>0</v>
      </c>
      <c r="Z85" s="19">
        <v>-11.726000000000001</v>
      </c>
      <c r="AA85" s="19">
        <v>2E-3</v>
      </c>
      <c r="AB85" s="19">
        <v>-2.4E-2</v>
      </c>
      <c r="AC85" s="19">
        <v>-2.1999999999999999E-2</v>
      </c>
    </row>
    <row r="86" spans="1:29" x14ac:dyDescent="0.3">
      <c r="A86" s="19">
        <v>50</v>
      </c>
      <c r="B86" s="19">
        <f t="shared" si="9"/>
        <v>51</v>
      </c>
      <c r="C86" s="19">
        <v>-1E-3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26">
        <v>-0.23599999999999999</v>
      </c>
      <c r="W86" s="27">
        <v>4.891</v>
      </c>
      <c r="X86" s="24">
        <v>-14.11</v>
      </c>
      <c r="Y86" s="24">
        <v>-11.726000000000001</v>
      </c>
      <c r="Z86" s="19">
        <v>0</v>
      </c>
      <c r="AA86" s="19">
        <v>3.0000000000000001E-3</v>
      </c>
      <c r="AB86" s="19">
        <v>8.2000000000000003E-2</v>
      </c>
      <c r="AC86" s="19">
        <v>2.5999999999999999E-2</v>
      </c>
    </row>
    <row r="87" spans="1:29" x14ac:dyDescent="0.3">
      <c r="A87" s="19">
        <v>55</v>
      </c>
      <c r="B87" s="19">
        <f t="shared" si="9"/>
        <v>56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-1.9E-2</v>
      </c>
      <c r="W87" s="19">
        <v>1.2E-2</v>
      </c>
      <c r="X87" s="19">
        <v>-1E-3</v>
      </c>
      <c r="Y87" s="19">
        <v>2E-3</v>
      </c>
      <c r="Z87" s="19">
        <v>3.0000000000000001E-3</v>
      </c>
      <c r="AA87" s="19">
        <v>0</v>
      </c>
      <c r="AB87" s="19">
        <v>-10.461</v>
      </c>
      <c r="AC87" s="19">
        <v>-10.585000000000001</v>
      </c>
    </row>
    <row r="88" spans="1:29" x14ac:dyDescent="0.3">
      <c r="A88" s="19">
        <v>56</v>
      </c>
      <c r="B88" s="19">
        <f t="shared" si="9"/>
        <v>57</v>
      </c>
      <c r="C88" s="19">
        <v>1E-3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-3.6999999999999998E-2</v>
      </c>
      <c r="W88" s="19">
        <v>0.128</v>
      </c>
      <c r="X88" s="19">
        <v>1.9E-2</v>
      </c>
      <c r="Y88" s="19">
        <v>-2.4E-2</v>
      </c>
      <c r="Z88" s="19">
        <v>8.2000000000000003E-2</v>
      </c>
      <c r="AA88" s="24">
        <v>-10.461</v>
      </c>
      <c r="AB88" s="19">
        <v>0</v>
      </c>
      <c r="AC88" s="19">
        <v>-10.365</v>
      </c>
    </row>
    <row r="89" spans="1:29" x14ac:dyDescent="0.3">
      <c r="A89" s="19">
        <v>57</v>
      </c>
      <c r="B89" s="19">
        <f t="shared" si="9"/>
        <v>58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-2.9000000000000001E-2</v>
      </c>
      <c r="W89" s="19">
        <v>0.13200000000000001</v>
      </c>
      <c r="X89" s="19">
        <v>1.0999999999999999E-2</v>
      </c>
      <c r="Y89" s="19">
        <v>-2.1999999999999999E-2</v>
      </c>
      <c r="Z89" s="19">
        <v>2.5999999999999999E-2</v>
      </c>
      <c r="AA89" s="24">
        <v>-10.585000000000001</v>
      </c>
      <c r="AB89" s="24">
        <v>-10.365</v>
      </c>
      <c r="AC89" s="19">
        <v>0</v>
      </c>
    </row>
    <row r="90" spans="1:29" x14ac:dyDescent="0.3">
      <c r="B90" s="28"/>
    </row>
    <row r="91" spans="1:29" x14ac:dyDescent="0.3">
      <c r="A91" s="29" t="s">
        <v>37</v>
      </c>
      <c r="B91" s="4">
        <f>MAX(ABS(MIN(C66:E89,F74:M89,N79:R89,S82:U89,V87:Z89)),MAX(C66:E89,F74:M89,N79:R89,S82:U89,V87:Z89))</f>
        <v>0.311</v>
      </c>
    </row>
    <row r="92" spans="1:29" x14ac:dyDescent="0.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29" x14ac:dyDescent="0.3">
      <c r="H93" s="1"/>
      <c r="I93" s="29"/>
      <c r="J93" s="4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29" x14ac:dyDescent="0.3">
      <c r="A94" s="3" t="s">
        <v>11</v>
      </c>
      <c r="C94" s="1"/>
      <c r="D94" s="1"/>
      <c r="E94" s="1"/>
      <c r="F94" s="1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1:29" x14ac:dyDescent="0.3">
      <c r="A95" s="38" t="s">
        <v>12</v>
      </c>
      <c r="B95" s="5" t="s">
        <v>13</v>
      </c>
      <c r="C95" s="34" t="s">
        <v>14</v>
      </c>
      <c r="D95" s="34" t="s">
        <v>15</v>
      </c>
      <c r="E95" s="34" t="s">
        <v>16</v>
      </c>
      <c r="F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1:29" x14ac:dyDescent="0.3">
      <c r="A96" s="38">
        <f>AVERAGE(F67)</f>
        <v>-8.9760000000000009</v>
      </c>
      <c r="B96" s="5">
        <f>AVERAGE(H69,H70,I70)</f>
        <v>-12.715333333333334</v>
      </c>
      <c r="C96" s="34">
        <f>AVERAGE(K72,K73,L73)</f>
        <v>-12.653333333333334</v>
      </c>
      <c r="D96" s="34">
        <f>AVERAGE(P77,P78,Q78,X85,X86,Y86)</f>
        <v>-12.983333333333334</v>
      </c>
      <c r="E96" s="34">
        <f>AVERAGE(S80,S81,T81,AA88,AA89,AB89)</f>
        <v>-10.471</v>
      </c>
      <c r="F96" s="39"/>
      <c r="G96" s="1"/>
      <c r="H96" s="1"/>
      <c r="I96" s="1"/>
      <c r="J96" s="1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1:29" x14ac:dyDescent="0.3">
      <c r="C97" s="1"/>
      <c r="D97" s="1"/>
      <c r="E97" s="1"/>
      <c r="F97" s="1"/>
      <c r="G97" s="1"/>
      <c r="H97" s="1"/>
      <c r="I97" s="1"/>
      <c r="J97" s="1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1:29" x14ac:dyDescent="0.3">
      <c r="A98" s="3" t="s">
        <v>17</v>
      </c>
      <c r="C98" s="1"/>
      <c r="D98" s="1"/>
      <c r="E98" s="1"/>
      <c r="F98" s="1"/>
      <c r="G98" s="1"/>
      <c r="H98" s="1"/>
      <c r="I98" s="1"/>
      <c r="J98" s="1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1:29" x14ac:dyDescent="0.3">
      <c r="A99" s="35" t="s">
        <v>18</v>
      </c>
      <c r="B99" s="37" t="s">
        <v>19</v>
      </c>
      <c r="C99" s="1"/>
      <c r="D99" s="1"/>
      <c r="E99" s="1"/>
      <c r="F99" s="1"/>
      <c r="G99" s="1"/>
      <c r="H99" s="1"/>
      <c r="I99" s="1"/>
      <c r="J99" s="1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1:29" x14ac:dyDescent="0.3">
      <c r="A100" s="35">
        <f>AVERAGE(N75,V83)</f>
        <v>4.452</v>
      </c>
      <c r="B100" s="37">
        <f>AVERAGE(W84:W86,O76:O78)</f>
        <v>7.1499999999999995</v>
      </c>
      <c r="C100" s="1"/>
      <c r="D100" s="1"/>
      <c r="E100" s="1"/>
      <c r="F100" s="1"/>
      <c r="G100" s="1"/>
      <c r="H100" s="1"/>
      <c r="I100" s="1"/>
      <c r="J100" s="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1:29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1:29" x14ac:dyDescent="0.3">
      <c r="A102" s="1" t="s">
        <v>20</v>
      </c>
      <c r="B102" s="1"/>
      <c r="C102" s="1"/>
      <c r="D102" s="1"/>
      <c r="E102" s="1"/>
      <c r="F102" s="1"/>
      <c r="G102" s="1"/>
      <c r="H102" s="1"/>
      <c r="I102" s="1"/>
      <c r="J102" s="1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1:29" x14ac:dyDescent="0.3">
      <c r="A103" s="31" t="s">
        <v>21</v>
      </c>
      <c r="B103" s="32" t="s">
        <v>22</v>
      </c>
      <c r="C103" s="33" t="s">
        <v>23</v>
      </c>
      <c r="D103" s="33" t="s">
        <v>24</v>
      </c>
      <c r="E103" s="33" t="s">
        <v>25</v>
      </c>
      <c r="F103" s="36" t="s">
        <v>38</v>
      </c>
      <c r="G103" s="1"/>
      <c r="H103" s="1"/>
      <c r="I103" s="1"/>
      <c r="J103" s="1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1:29" x14ac:dyDescent="0.3">
      <c r="A104" s="31">
        <f>AVERAGE(C64,C65)</f>
        <v>0.8035000000000001</v>
      </c>
      <c r="B104" s="32">
        <f>AVERAGE(D65)</f>
        <v>0.92600000000000005</v>
      </c>
      <c r="C104" s="33">
        <f>AVERAGE(F68:F70,G71:G73)</f>
        <v>0.13366666666666666</v>
      </c>
      <c r="D104" s="33">
        <f>AVERAGE(F71:F73,G68:G70)</f>
        <v>-9.3666666666666676E-2</v>
      </c>
      <c r="E104" s="33">
        <f>AVERAGE(H71:J73)</f>
        <v>0.246</v>
      </c>
      <c r="F104" s="40">
        <f>AVERAGE(N76:N78,V84:V86)</f>
        <v>-0.29749999999999999</v>
      </c>
      <c r="G104" s="1"/>
      <c r="H104" s="1"/>
      <c r="I104" s="1"/>
      <c r="J104" s="1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CEAA7-FC92-4C88-BBFD-5F468537D743}">
  <dimension ref="A1:AC104"/>
  <sheetViews>
    <sheetView topLeftCell="D27" workbookViewId="0">
      <selection activeCell="R106" sqref="R106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7">
        <v>1</v>
      </c>
      <c r="B3" s="7">
        <f t="shared" ref="B3:B29" si="0">A3+1</f>
        <v>2</v>
      </c>
      <c r="C3" s="4">
        <v>22.466999999999999</v>
      </c>
      <c r="D3" s="4">
        <f>AVERAGE(C3)</f>
        <v>22.466999999999999</v>
      </c>
      <c r="E3" s="4">
        <f>AVERAGE(C3)</f>
        <v>22.466999999999999</v>
      </c>
      <c r="F3" s="4">
        <f>31.732-D3</f>
        <v>9.2650000000000006</v>
      </c>
      <c r="G3" s="4">
        <f>31.732-E3</f>
        <v>9.2650000000000006</v>
      </c>
      <c r="H3" s="8">
        <v>8.19</v>
      </c>
      <c r="I3" s="9">
        <v>8.2899999999999991</v>
      </c>
      <c r="J3" s="10">
        <f t="shared" ref="J3:J16" si="1">D3*(-0.8771)+27.911</f>
        <v>8.2051943000000023</v>
      </c>
      <c r="K3" s="10">
        <f t="shared" ref="K3:K16" si="2">E3*(-0.8941)+28.38</f>
        <v>8.2922553000000008</v>
      </c>
      <c r="L3" s="11"/>
      <c r="M3" s="11"/>
      <c r="N3" s="7">
        <v>0</v>
      </c>
      <c r="O3" s="7">
        <v>1</v>
      </c>
      <c r="P3" s="4">
        <v>44.93</v>
      </c>
      <c r="Q3" s="4">
        <f>AVERAGE(P3)</f>
        <v>44.93</v>
      </c>
      <c r="R3" s="4">
        <f>190.298-Q3</f>
        <v>145.36799999999999</v>
      </c>
      <c r="S3" s="8">
        <v>129.679</v>
      </c>
      <c r="T3" s="6">
        <f t="shared" ref="T3:T17" si="3">Q3*(-0.9375)+171.21</f>
        <v>129.08812499999999</v>
      </c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3">
      <c r="A4" s="7">
        <v>4</v>
      </c>
      <c r="B4" s="7">
        <f t="shared" si="0"/>
        <v>5</v>
      </c>
      <c r="C4" s="4">
        <v>22.141999999999999</v>
      </c>
      <c r="D4" s="4">
        <f>AVERAGE(C4:C5)</f>
        <v>22.234000000000002</v>
      </c>
      <c r="E4" s="4">
        <f>AVERAGE(C4:C5)</f>
        <v>22.234000000000002</v>
      </c>
      <c r="F4" s="4">
        <f>31.732-D4</f>
        <v>9.4979999999999976</v>
      </c>
      <c r="G4" s="4">
        <f>31.732-E4</f>
        <v>9.4979999999999976</v>
      </c>
      <c r="H4" s="8">
        <v>8.2200000000000006</v>
      </c>
      <c r="I4" s="9">
        <v>8.2899999999999991</v>
      </c>
      <c r="J4" s="10">
        <f t="shared" si="1"/>
        <v>8.4095586000000004</v>
      </c>
      <c r="K4" s="10">
        <f t="shared" si="2"/>
        <v>8.5005805999999957</v>
      </c>
      <c r="L4" s="11"/>
      <c r="M4" s="11"/>
      <c r="N4" s="7">
        <v>2</v>
      </c>
      <c r="O4" s="7">
        <v>3</v>
      </c>
      <c r="P4" s="4">
        <v>40.677999999999997</v>
      </c>
      <c r="Q4" s="4">
        <f>AVERAGE(P4,P8)</f>
        <v>40.153999999999996</v>
      </c>
      <c r="R4" s="4">
        <f t="shared" ref="R4:R18" si="4">190.298-Q4</f>
        <v>150.14400000000001</v>
      </c>
      <c r="S4" s="8">
        <v>134.90299999999999</v>
      </c>
      <c r="T4" s="6">
        <f t="shared" si="3"/>
        <v>133.56562500000001</v>
      </c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3">
      <c r="A5" s="7">
        <v>7</v>
      </c>
      <c r="B5" s="7">
        <f t="shared" si="0"/>
        <v>8</v>
      </c>
      <c r="C5" s="4">
        <v>22.326000000000001</v>
      </c>
      <c r="D5" s="4"/>
      <c r="E5" s="4"/>
      <c r="F5" s="4"/>
      <c r="G5" s="4"/>
      <c r="H5" s="8"/>
      <c r="I5" s="9"/>
      <c r="J5" s="10"/>
      <c r="K5" s="10"/>
      <c r="L5" s="11"/>
      <c r="M5" s="11"/>
      <c r="N5" s="7">
        <v>3</v>
      </c>
      <c r="O5" s="7">
        <v>4</v>
      </c>
      <c r="P5" s="4">
        <v>44.383000000000003</v>
      </c>
      <c r="Q5" s="4">
        <f>AVERAGE(P5,P7)</f>
        <v>43.311999999999998</v>
      </c>
      <c r="R5" s="4">
        <f t="shared" si="4"/>
        <v>146.98599999999999</v>
      </c>
      <c r="S5" s="8">
        <v>129.083</v>
      </c>
      <c r="T5" s="6">
        <f t="shared" si="3"/>
        <v>130.60500000000002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3">
      <c r="A6" s="7">
        <v>14</v>
      </c>
      <c r="B6" s="7">
        <f t="shared" si="0"/>
        <v>15</v>
      </c>
      <c r="C6" s="4">
        <v>26.834</v>
      </c>
      <c r="D6" s="4">
        <f>AVERAGE(C6)</f>
        <v>26.834</v>
      </c>
      <c r="E6" s="4">
        <f>AVERAGE(C6,C7)</f>
        <v>26.969000000000001</v>
      </c>
      <c r="F6" s="4">
        <f t="shared" ref="F6:F19" si="5">31.732-D6</f>
        <v>4.8979999999999997</v>
      </c>
      <c r="G6" s="4">
        <f>31.732-E6</f>
        <v>4.7629999999999981</v>
      </c>
      <c r="H6" s="8">
        <v>4.1900000000000004</v>
      </c>
      <c r="I6" s="9">
        <v>4.16</v>
      </c>
      <c r="J6" s="10">
        <f t="shared" si="1"/>
        <v>4.3748986000000016</v>
      </c>
      <c r="K6" s="10">
        <f t="shared" si="2"/>
        <v>4.2670170999999968</v>
      </c>
      <c r="L6" s="11"/>
      <c r="M6" s="11"/>
      <c r="N6" s="7">
        <v>5</v>
      </c>
      <c r="O6" s="7">
        <v>6</v>
      </c>
      <c r="P6" s="4">
        <v>46.061999999999998</v>
      </c>
      <c r="Q6" s="4">
        <f>AVERAGE(P6,P28)</f>
        <v>46.061999999999998</v>
      </c>
      <c r="R6" s="4">
        <f t="shared" si="4"/>
        <v>144.23599999999999</v>
      </c>
      <c r="S6" s="8">
        <v>128.334</v>
      </c>
      <c r="T6" s="6">
        <f t="shared" si="3"/>
        <v>128.02687500000002</v>
      </c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3">
      <c r="A7" s="7">
        <v>15</v>
      </c>
      <c r="B7" s="7">
        <f t="shared" si="0"/>
        <v>16</v>
      </c>
      <c r="C7" s="4">
        <v>27.103999999999999</v>
      </c>
      <c r="D7" s="4">
        <f>AVERAGE(C7)</f>
        <v>27.103999999999999</v>
      </c>
      <c r="E7" s="4"/>
      <c r="F7" s="4">
        <f t="shared" si="5"/>
        <v>4.6280000000000001</v>
      </c>
      <c r="G7" s="4"/>
      <c r="H7" s="8">
        <v>4.17</v>
      </c>
      <c r="I7" s="9"/>
      <c r="J7" s="10">
        <f t="shared" si="1"/>
        <v>4.1380816000000031</v>
      </c>
      <c r="K7" s="10"/>
      <c r="L7" s="11"/>
      <c r="M7" s="11"/>
      <c r="N7" s="7">
        <v>6</v>
      </c>
      <c r="O7" s="7">
        <f t="shared" ref="O7:O23" si="6">N7+1</f>
        <v>7</v>
      </c>
      <c r="P7" s="4">
        <v>42.241</v>
      </c>
      <c r="Q7" s="4"/>
      <c r="R7" s="4"/>
      <c r="S7" s="8"/>
      <c r="T7" s="6"/>
      <c r="U7" s="11"/>
      <c r="V7" s="11"/>
      <c r="W7" s="11"/>
      <c r="X7" s="11"/>
      <c r="Y7" s="11"/>
      <c r="Z7" s="11"/>
      <c r="AA7" s="11"/>
      <c r="AB7" s="11"/>
      <c r="AC7" s="11"/>
    </row>
    <row r="8" spans="1:29" x14ac:dyDescent="0.3">
      <c r="A8" s="7">
        <v>17</v>
      </c>
      <c r="B8" s="7">
        <f t="shared" si="0"/>
        <v>18</v>
      </c>
      <c r="C8" s="4">
        <v>29.734000000000002</v>
      </c>
      <c r="D8" s="4">
        <f>AVERAGE(C8:C10)</f>
        <v>29.951666666666668</v>
      </c>
      <c r="E8" s="4">
        <f>AVERAGE(C8:C10)</f>
        <v>29.951666666666668</v>
      </c>
      <c r="F8" s="4">
        <f>31.732-D8</f>
        <v>1.7803333333333313</v>
      </c>
      <c r="G8" s="4">
        <f>31.732-E8</f>
        <v>1.7803333333333313</v>
      </c>
      <c r="H8" s="8">
        <v>1.54</v>
      </c>
      <c r="I8" s="9">
        <v>1.4650000000000001</v>
      </c>
      <c r="J8" s="10">
        <f t="shared" si="1"/>
        <v>1.6403931666666658</v>
      </c>
      <c r="K8" s="10">
        <f t="shared" si="2"/>
        <v>1.6002148333333324</v>
      </c>
      <c r="L8" s="11"/>
      <c r="M8" s="11"/>
      <c r="N8" s="7">
        <v>8</v>
      </c>
      <c r="O8" s="7">
        <f t="shared" si="6"/>
        <v>9</v>
      </c>
      <c r="P8" s="4">
        <v>39.630000000000003</v>
      </c>
      <c r="Q8" s="4"/>
      <c r="R8" s="4"/>
      <c r="S8" s="8"/>
      <c r="T8" s="6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3">
      <c r="A9" s="7">
        <v>18</v>
      </c>
      <c r="B9" s="7">
        <f t="shared" si="0"/>
        <v>19</v>
      </c>
      <c r="C9" s="4">
        <v>29.951000000000001</v>
      </c>
      <c r="D9" s="4"/>
      <c r="E9" s="4"/>
      <c r="F9" s="4"/>
      <c r="G9" s="4"/>
      <c r="H9" s="8"/>
      <c r="I9" s="9"/>
      <c r="J9" s="10"/>
      <c r="K9" s="10"/>
      <c r="L9" s="11"/>
      <c r="M9" s="11"/>
      <c r="N9" s="7">
        <v>10</v>
      </c>
      <c r="O9" s="7">
        <f t="shared" si="6"/>
        <v>11</v>
      </c>
      <c r="P9" s="4">
        <v>10.579000000000001</v>
      </c>
      <c r="Q9" s="4">
        <f>AVERAGE(P9)</f>
        <v>10.579000000000001</v>
      </c>
      <c r="R9" s="4">
        <f t="shared" si="4"/>
        <v>179.71899999999999</v>
      </c>
      <c r="S9" s="8">
        <v>161.78100000000001</v>
      </c>
      <c r="T9" s="6">
        <f t="shared" si="3"/>
        <v>161.29218750000001</v>
      </c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3">
      <c r="A10" s="7">
        <v>19</v>
      </c>
      <c r="B10" s="7">
        <f t="shared" si="0"/>
        <v>20</v>
      </c>
      <c r="C10" s="4">
        <v>30.17</v>
      </c>
      <c r="D10" s="4"/>
      <c r="E10" s="4"/>
      <c r="F10" s="4"/>
      <c r="G10" s="4"/>
      <c r="H10" s="8"/>
      <c r="I10" s="9"/>
      <c r="J10" s="10"/>
      <c r="K10" s="10"/>
      <c r="L10" s="11"/>
      <c r="M10" s="11"/>
      <c r="N10" s="7">
        <v>12</v>
      </c>
      <c r="O10" s="7">
        <f t="shared" si="6"/>
        <v>13</v>
      </c>
      <c r="P10" s="4">
        <v>110.241</v>
      </c>
      <c r="Q10" s="4">
        <f>AVERAGE(P10)</f>
        <v>110.241</v>
      </c>
      <c r="R10" s="4">
        <f t="shared" si="4"/>
        <v>80.057000000000002</v>
      </c>
      <c r="S10" s="8">
        <v>67.471999999999994</v>
      </c>
      <c r="T10" s="6">
        <f t="shared" si="3"/>
        <v>67.859062500000007</v>
      </c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3">
      <c r="A11" s="7">
        <v>21</v>
      </c>
      <c r="B11" s="7">
        <f t="shared" si="0"/>
        <v>22</v>
      </c>
      <c r="C11" s="4">
        <v>30.132000000000001</v>
      </c>
      <c r="D11" s="4">
        <f>AVERAGE(C11:C13)</f>
        <v>30.062666666666669</v>
      </c>
      <c r="E11" s="4">
        <f>AVERAGE(C11:C13)</f>
        <v>30.062666666666669</v>
      </c>
      <c r="F11" s="4">
        <f t="shared" si="5"/>
        <v>1.6693333333333307</v>
      </c>
      <c r="G11" s="4">
        <f>31.732-E11</f>
        <v>1.6693333333333307</v>
      </c>
      <c r="H11" s="8">
        <v>1.42</v>
      </c>
      <c r="I11" s="9">
        <v>1.41</v>
      </c>
      <c r="J11" s="10">
        <f t="shared" si="1"/>
        <v>1.5430350666666683</v>
      </c>
      <c r="K11" s="10">
        <f t="shared" si="2"/>
        <v>1.5009697333333314</v>
      </c>
      <c r="L11" s="11"/>
      <c r="M11" s="11"/>
      <c r="N11" s="7">
        <v>13</v>
      </c>
      <c r="O11" s="7">
        <f t="shared" si="6"/>
        <v>14</v>
      </c>
      <c r="P11" s="4">
        <v>98.376999999999995</v>
      </c>
      <c r="Q11" s="4">
        <f>AVERAGE(P11)</f>
        <v>98.376999999999995</v>
      </c>
      <c r="R11" s="4">
        <f t="shared" si="4"/>
        <v>91.921000000000006</v>
      </c>
      <c r="S11" s="8">
        <v>79.352000000000004</v>
      </c>
      <c r="T11" s="6">
        <f t="shared" si="3"/>
        <v>78.98156250000001</v>
      </c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3">
      <c r="A12" s="7">
        <v>22</v>
      </c>
      <c r="B12" s="7">
        <f t="shared" si="0"/>
        <v>23</v>
      </c>
      <c r="C12" s="4">
        <v>30.094999999999999</v>
      </c>
      <c r="D12" s="4"/>
      <c r="E12" s="4"/>
      <c r="F12" s="4"/>
      <c r="G12" s="4"/>
      <c r="H12" s="8"/>
      <c r="I12" s="9"/>
      <c r="J12" s="10"/>
      <c r="K12" s="10"/>
      <c r="L12" s="11"/>
      <c r="M12" s="11"/>
      <c r="N12" s="7">
        <v>16</v>
      </c>
      <c r="O12" s="7">
        <f t="shared" si="6"/>
        <v>17</v>
      </c>
      <c r="P12" s="4">
        <v>154.88900000000001</v>
      </c>
      <c r="Q12" s="4">
        <f>AVERAGE(P12,P34)</f>
        <v>154.88900000000001</v>
      </c>
      <c r="R12" s="4">
        <f t="shared" si="4"/>
        <v>35.408999999999992</v>
      </c>
      <c r="S12" s="8">
        <v>27.001999999999999</v>
      </c>
      <c r="T12" s="6">
        <f t="shared" si="3"/>
        <v>26.001562500000006</v>
      </c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3">
      <c r="A13" s="7">
        <v>23</v>
      </c>
      <c r="B13" s="7">
        <f t="shared" si="0"/>
        <v>24</v>
      </c>
      <c r="C13" s="4">
        <v>29.960999999999999</v>
      </c>
      <c r="D13" s="4"/>
      <c r="E13" s="4"/>
      <c r="F13" s="4"/>
      <c r="G13" s="4"/>
      <c r="H13" s="8"/>
      <c r="I13" s="9"/>
      <c r="J13" s="10"/>
      <c r="K13" s="10"/>
      <c r="L13" s="11"/>
      <c r="M13" s="11"/>
      <c r="N13" s="7">
        <v>20</v>
      </c>
      <c r="O13" s="7">
        <f t="shared" si="6"/>
        <v>21</v>
      </c>
      <c r="P13" s="4">
        <v>154.374</v>
      </c>
      <c r="Q13" s="4"/>
      <c r="R13" s="4"/>
      <c r="S13" s="8"/>
      <c r="T13" s="6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3">
      <c r="A14" s="7">
        <v>27</v>
      </c>
      <c r="B14" s="7">
        <f t="shared" si="0"/>
        <v>28</v>
      </c>
      <c r="C14" s="4">
        <v>24.298999999999999</v>
      </c>
      <c r="D14" s="4">
        <f>AVERAGE(C14,C22)</f>
        <v>24.35</v>
      </c>
      <c r="E14" s="4">
        <f>AVERAGE(C14,C22)</f>
        <v>24.35</v>
      </c>
      <c r="F14" s="4">
        <f t="shared" si="5"/>
        <v>7.3819999999999979</v>
      </c>
      <c r="G14" s="4">
        <f>31.732-E14</f>
        <v>7.3819999999999979</v>
      </c>
      <c r="H14" s="8">
        <v>8.1199999999999992</v>
      </c>
      <c r="I14" s="9">
        <v>7.6150000000000002</v>
      </c>
      <c r="J14" s="10">
        <f t="shared" si="1"/>
        <v>6.5536150000000006</v>
      </c>
      <c r="K14" s="10">
        <f t="shared" si="2"/>
        <v>6.6086649999999985</v>
      </c>
      <c r="L14" s="11"/>
      <c r="M14" s="11"/>
      <c r="N14" s="7">
        <v>24</v>
      </c>
      <c r="O14" s="7">
        <f t="shared" si="6"/>
        <v>25</v>
      </c>
      <c r="P14" s="4">
        <v>6.4249999999999998</v>
      </c>
      <c r="Q14" s="4">
        <f>AVERAGE(P14,P19)</f>
        <v>6.2789999999999999</v>
      </c>
      <c r="R14" s="4">
        <f t="shared" si="4"/>
        <v>184.01900000000001</v>
      </c>
      <c r="S14" s="8">
        <v>166.965</v>
      </c>
      <c r="T14" s="6">
        <f t="shared" si="3"/>
        <v>165.32343750000001</v>
      </c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3">
      <c r="A15" s="7">
        <v>29</v>
      </c>
      <c r="B15" s="7">
        <f t="shared" si="0"/>
        <v>30</v>
      </c>
      <c r="C15" s="4">
        <v>26.916</v>
      </c>
      <c r="D15" s="4">
        <f>AVERAGE(C15,C23)</f>
        <v>26.926500000000001</v>
      </c>
      <c r="E15" s="4">
        <f>AVERAGE(C15,C23)</f>
        <v>26.926500000000001</v>
      </c>
      <c r="F15" s="4">
        <f t="shared" si="5"/>
        <v>4.8054999999999986</v>
      </c>
      <c r="G15" s="4">
        <f>31.732-E15</f>
        <v>4.8054999999999986</v>
      </c>
      <c r="H15" s="8">
        <v>4.8600000000000003</v>
      </c>
      <c r="I15" s="9">
        <v>4.84</v>
      </c>
      <c r="J15" s="10">
        <f t="shared" si="1"/>
        <v>4.2937668500000008</v>
      </c>
      <c r="K15" s="10">
        <f t="shared" si="2"/>
        <v>4.3050163499999989</v>
      </c>
      <c r="L15" s="11"/>
      <c r="M15" s="11"/>
      <c r="N15" s="7">
        <v>28</v>
      </c>
      <c r="O15" s="7">
        <f t="shared" si="6"/>
        <v>29</v>
      </c>
      <c r="P15" s="4">
        <v>127.48399999999999</v>
      </c>
      <c r="Q15" s="4">
        <f>AVERAGE(P15,P20)</f>
        <v>127.447</v>
      </c>
      <c r="R15" s="4">
        <f t="shared" si="4"/>
        <v>62.850999999999999</v>
      </c>
      <c r="S15" s="8">
        <v>48.85</v>
      </c>
      <c r="T15" s="6">
        <f t="shared" si="3"/>
        <v>51.728437500000013</v>
      </c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3">
      <c r="A16" s="7">
        <v>31</v>
      </c>
      <c r="B16" s="7">
        <f t="shared" si="0"/>
        <v>32</v>
      </c>
      <c r="C16" s="4">
        <v>30.029</v>
      </c>
      <c r="D16" s="4">
        <f>AVERAGE(C16:C18,C24:C26)</f>
        <v>29.828333333333333</v>
      </c>
      <c r="E16" s="4">
        <f>AVERAGE(C16:C18,C24:C26)</f>
        <v>29.828333333333333</v>
      </c>
      <c r="F16" s="4">
        <f t="shared" si="5"/>
        <v>1.9036666666666662</v>
      </c>
      <c r="G16" s="4">
        <f>31.732-E16</f>
        <v>1.9036666666666662</v>
      </c>
      <c r="H16" s="8">
        <v>1.61</v>
      </c>
      <c r="I16" s="9">
        <v>1.57</v>
      </c>
      <c r="J16" s="10">
        <f t="shared" si="1"/>
        <v>1.7485688333333336</v>
      </c>
      <c r="K16" s="10">
        <f t="shared" si="2"/>
        <v>1.7104871666666668</v>
      </c>
      <c r="L16" s="11"/>
      <c r="M16" s="11"/>
      <c r="N16" s="7">
        <v>30</v>
      </c>
      <c r="O16" s="7">
        <f t="shared" si="6"/>
        <v>31</v>
      </c>
      <c r="P16" s="4">
        <v>166.744</v>
      </c>
      <c r="Q16" s="4">
        <f>AVERAGE(P16,P21)</f>
        <v>166.81099999999998</v>
      </c>
      <c r="R16" s="4">
        <f t="shared" si="4"/>
        <v>23.487000000000023</v>
      </c>
      <c r="S16" s="8">
        <v>15.823</v>
      </c>
      <c r="T16" s="6">
        <f t="shared" si="3"/>
        <v>14.824687500000039</v>
      </c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3">
      <c r="A17" s="7">
        <v>32</v>
      </c>
      <c r="B17" s="7">
        <f t="shared" si="0"/>
        <v>33</v>
      </c>
      <c r="C17" s="4">
        <v>29.684000000000001</v>
      </c>
      <c r="D17" s="4"/>
      <c r="E17" s="4"/>
      <c r="F17" s="4"/>
      <c r="G17" s="4"/>
      <c r="H17" s="8"/>
      <c r="I17" s="9"/>
      <c r="J17" s="10"/>
      <c r="K17" s="10"/>
      <c r="L17" s="11"/>
      <c r="M17" s="11"/>
      <c r="N17" s="7">
        <v>34</v>
      </c>
      <c r="O17" s="7">
        <f t="shared" si="6"/>
        <v>35</v>
      </c>
      <c r="P17" s="4">
        <v>-4.2409999999999997</v>
      </c>
      <c r="Q17" s="4">
        <f>AVERAGE(P17,P22)</f>
        <v>-4.2479999999999993</v>
      </c>
      <c r="R17" s="4">
        <f t="shared" si="4"/>
        <v>194.54599999999999</v>
      </c>
      <c r="S17" s="8">
        <v>173.23</v>
      </c>
      <c r="T17" s="6">
        <f t="shared" si="3"/>
        <v>175.1925</v>
      </c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3">
      <c r="A18" s="7">
        <v>33</v>
      </c>
      <c r="B18" s="7">
        <f t="shared" si="0"/>
        <v>34</v>
      </c>
      <c r="C18" s="4">
        <v>29.721</v>
      </c>
      <c r="D18" s="4"/>
      <c r="E18" s="4"/>
      <c r="F18" s="4"/>
      <c r="G18" s="4"/>
      <c r="H18" s="8"/>
      <c r="I18" s="9"/>
      <c r="J18" s="10"/>
      <c r="K18" s="10"/>
      <c r="L18" s="11"/>
      <c r="M18" s="11"/>
      <c r="N18" s="7">
        <v>37</v>
      </c>
      <c r="O18" s="7">
        <f t="shared" si="6"/>
        <v>38</v>
      </c>
      <c r="P18" s="4">
        <v>127.71899999999999</v>
      </c>
      <c r="Q18" s="4">
        <f>AVERAGE(P18,P23)</f>
        <v>127.741</v>
      </c>
      <c r="R18" s="4">
        <f t="shared" si="4"/>
        <v>62.557000000000002</v>
      </c>
      <c r="S18" s="8">
        <v>51.445</v>
      </c>
      <c r="T18" s="6">
        <f>Q18*(-0.9375)+171.21</f>
        <v>51.452812500000007</v>
      </c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3">
      <c r="A19" s="7">
        <v>38</v>
      </c>
      <c r="B19" s="7">
        <f t="shared" si="0"/>
        <v>39</v>
      </c>
      <c r="C19" s="4">
        <v>27.745999999999999</v>
      </c>
      <c r="D19" s="4">
        <f>AVERAGE(C19:C21,C27:C29)</f>
        <v>27.643833333333333</v>
      </c>
      <c r="E19" s="4">
        <f>AVERAGE(C19:C21,C27:C29)</f>
        <v>27.643833333333333</v>
      </c>
      <c r="F19" s="4">
        <f t="shared" si="5"/>
        <v>4.0881666666666661</v>
      </c>
      <c r="G19" s="4">
        <f>31.732-E19</f>
        <v>4.0881666666666661</v>
      </c>
      <c r="H19" s="8">
        <v>3.82</v>
      </c>
      <c r="I19" s="9">
        <v>3.81</v>
      </c>
      <c r="J19" s="10">
        <f>D19*(-0.8771)+27.911</f>
        <v>3.6645937833333342</v>
      </c>
      <c r="K19" s="10">
        <f>E19*(-0.8941)+28.38</f>
        <v>3.6636486166666664</v>
      </c>
      <c r="L19" s="11"/>
      <c r="M19" s="11"/>
      <c r="N19" s="7">
        <v>41</v>
      </c>
      <c r="O19" s="7">
        <f t="shared" si="6"/>
        <v>42</v>
      </c>
      <c r="P19" s="4">
        <v>6.133</v>
      </c>
      <c r="Q19" s="4"/>
      <c r="R19" s="4"/>
      <c r="S19" s="6"/>
      <c r="T19" s="6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3">
      <c r="A20" s="7">
        <v>39</v>
      </c>
      <c r="B20" s="7">
        <f t="shared" si="0"/>
        <v>40</v>
      </c>
      <c r="C20" s="4">
        <v>27.571000000000002</v>
      </c>
      <c r="D20" s="4"/>
      <c r="E20" s="4"/>
      <c r="F20" s="4"/>
      <c r="G20" s="4"/>
      <c r="H20" s="4"/>
      <c r="I20" s="12"/>
      <c r="J20" s="11"/>
      <c r="K20" s="11"/>
      <c r="L20" s="11"/>
      <c r="M20" s="11"/>
      <c r="N20" s="7">
        <v>45</v>
      </c>
      <c r="O20" s="7">
        <f t="shared" si="6"/>
        <v>46</v>
      </c>
      <c r="P20" s="4">
        <v>127.41</v>
      </c>
      <c r="Q20" s="4"/>
      <c r="R20" s="4"/>
      <c r="S20" s="13" t="s">
        <v>34</v>
      </c>
      <c r="T20" s="14">
        <f>AVERAGE(ABS(T3-S3),ABS(T4-S4),ABS(T5-S5),ABS(T6-S6),ABS(T9-S9),ABS(T10-S10),ABS(T11-S11),ABS(T12-S12),ABS(T14-S14),ABS(T15-S15),ABS(T16-S16),ABS(T17-S17),ABS(T18-S18))</f>
        <v>1.0379038461538437</v>
      </c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3">
      <c r="A21" s="7">
        <v>40</v>
      </c>
      <c r="B21" s="7">
        <f t="shared" si="0"/>
        <v>41</v>
      </c>
      <c r="C21" s="4">
        <v>27.579000000000001</v>
      </c>
      <c r="D21" s="4"/>
      <c r="E21" s="4"/>
      <c r="F21" s="4"/>
      <c r="G21" s="4"/>
      <c r="H21" s="4"/>
      <c r="I21" s="13" t="s">
        <v>35</v>
      </c>
      <c r="J21" s="14">
        <f>AVERAGE(ABS(J3-H3),ABS(J4-H4),ABS(J6-H6),ABS(J7-H7),ABS(J8-H8),ABS(J11-H11),ABS(J15-H15),ABS(J16-H16),ABS(J19-H19))</f>
        <v>0.16724514814814817</v>
      </c>
      <c r="K21" s="14">
        <f>AVERAGE(ABS(K3-I3),ABS(K4-I4),ABS(K6-I6),ABS(K8-I8),ABS(K11-I11),ABS(K15-I15),ABS(K16-I16),ABS(K19-I19))</f>
        <v>0.17098247083333248</v>
      </c>
      <c r="L21" s="11"/>
      <c r="M21" s="11"/>
      <c r="N21" s="7">
        <v>47</v>
      </c>
      <c r="O21" s="7">
        <f t="shared" si="6"/>
        <v>48</v>
      </c>
      <c r="P21" s="4">
        <v>166.87799999999999</v>
      </c>
      <c r="Q21" s="4"/>
      <c r="R21" s="4"/>
      <c r="S21" s="6"/>
      <c r="T21" s="6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3">
      <c r="A22" s="7">
        <v>44</v>
      </c>
      <c r="B22" s="7">
        <f t="shared" si="0"/>
        <v>45</v>
      </c>
      <c r="C22" s="4">
        <v>24.401</v>
      </c>
      <c r="D22" s="4"/>
      <c r="E22" s="4"/>
      <c r="F22" s="4"/>
      <c r="G22" s="4"/>
      <c r="H22" s="4"/>
      <c r="I22" s="13" t="s">
        <v>36</v>
      </c>
      <c r="J22" s="14">
        <f>ABS(J14-H14)</f>
        <v>1.5663849999999986</v>
      </c>
      <c r="K22" s="14">
        <f>ABS(K14-I14)</f>
        <v>1.0063350000000018</v>
      </c>
      <c r="L22" s="11"/>
      <c r="M22" s="11"/>
      <c r="N22" s="7">
        <v>51</v>
      </c>
      <c r="O22" s="7">
        <f t="shared" si="6"/>
        <v>52</v>
      </c>
      <c r="P22" s="4">
        <v>-4.2549999999999999</v>
      </c>
      <c r="Q22" s="4"/>
      <c r="R22" s="4"/>
      <c r="S22" s="6"/>
      <c r="T22" s="6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3">
      <c r="A23" s="7">
        <v>46</v>
      </c>
      <c r="B23" s="7">
        <f t="shared" si="0"/>
        <v>47</v>
      </c>
      <c r="C23" s="4">
        <v>26.937000000000001</v>
      </c>
      <c r="D23" s="4"/>
      <c r="E23" s="4"/>
      <c r="F23" s="4"/>
      <c r="G23" s="4"/>
      <c r="H23" s="4"/>
      <c r="I23" s="12"/>
      <c r="J23" s="11"/>
      <c r="K23" s="11"/>
      <c r="L23" s="11"/>
      <c r="M23" s="11"/>
      <c r="N23" s="7">
        <v>54</v>
      </c>
      <c r="O23" s="7">
        <f t="shared" si="6"/>
        <v>55</v>
      </c>
      <c r="P23" s="4">
        <v>127.76300000000001</v>
      </c>
      <c r="Q23" s="4"/>
      <c r="R23" s="4"/>
      <c r="S23" s="6"/>
      <c r="T23" s="6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3">
      <c r="A24" s="7">
        <v>48</v>
      </c>
      <c r="B24" s="7">
        <f t="shared" si="0"/>
        <v>49</v>
      </c>
      <c r="C24" s="4">
        <v>30.077000000000002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7"/>
      <c r="O24" s="7"/>
      <c r="P24" s="12"/>
      <c r="Q24" s="12"/>
      <c r="R24" s="1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3">
      <c r="A25" s="7">
        <v>49</v>
      </c>
      <c r="B25" s="7">
        <f t="shared" si="0"/>
        <v>50</v>
      </c>
      <c r="C25" s="4">
        <v>29.71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5"/>
      <c r="O25" s="7"/>
      <c r="P25" s="2"/>
      <c r="Q25" s="12"/>
      <c r="R25" s="12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3">
      <c r="A26" s="7">
        <v>50</v>
      </c>
      <c r="B26" s="7">
        <f t="shared" si="0"/>
        <v>51</v>
      </c>
      <c r="C26" s="4">
        <v>29.748999999999999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5"/>
      <c r="O26" s="7"/>
      <c r="P26" s="2"/>
      <c r="Q26" s="12"/>
      <c r="R26" s="12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3">
      <c r="A27" s="7">
        <v>55</v>
      </c>
      <c r="B27" s="7">
        <f t="shared" si="0"/>
        <v>56</v>
      </c>
      <c r="C27" s="4">
        <v>27.776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5"/>
      <c r="O27" s="7"/>
      <c r="P27" s="2"/>
      <c r="Q27" s="12"/>
      <c r="R27" s="1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3">
      <c r="A28" s="7">
        <v>56</v>
      </c>
      <c r="B28" s="7">
        <f t="shared" si="0"/>
        <v>57</v>
      </c>
      <c r="C28" s="4">
        <v>27.600999999999999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5"/>
      <c r="O28" s="7"/>
      <c r="P28" s="2"/>
      <c r="Q28" s="12"/>
      <c r="R28" s="1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3">
      <c r="A29" s="15">
        <v>57</v>
      </c>
      <c r="B29" s="15">
        <f t="shared" si="0"/>
        <v>58</v>
      </c>
      <c r="C29" s="2">
        <v>27.59</v>
      </c>
      <c r="D29" s="2"/>
      <c r="E29" s="12"/>
      <c r="F29" s="12"/>
      <c r="G29" s="12"/>
      <c r="H29" s="12"/>
      <c r="I29" s="12"/>
      <c r="J29" s="11"/>
      <c r="K29" s="11"/>
      <c r="L29" s="11"/>
      <c r="M29" s="11"/>
      <c r="N29" s="15"/>
      <c r="O29" s="7"/>
      <c r="P29" s="2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3">
      <c r="A30" s="16"/>
      <c r="B30" s="15"/>
      <c r="C30" s="12"/>
      <c r="D30" s="12"/>
      <c r="E30" s="12"/>
      <c r="F30" s="12"/>
      <c r="G30" s="12"/>
      <c r="H30" s="12"/>
      <c r="I30" s="12"/>
      <c r="J30" s="11"/>
      <c r="K30" s="11"/>
      <c r="L30" s="11"/>
      <c r="M30" s="11"/>
      <c r="N30" s="15"/>
      <c r="O30" s="7"/>
      <c r="P30" s="2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3">
      <c r="A31" s="15"/>
      <c r="B31" s="15"/>
      <c r="C31" s="2"/>
      <c r="D31" s="12"/>
      <c r="E31" s="12"/>
      <c r="F31" s="12"/>
      <c r="G31" s="12"/>
      <c r="H31" s="12"/>
      <c r="I31" s="12"/>
      <c r="J31" s="11"/>
      <c r="K31" s="11"/>
      <c r="L31" s="11"/>
      <c r="M31" s="11"/>
      <c r="N31" s="15"/>
      <c r="O31" s="7"/>
      <c r="P31" s="2"/>
      <c r="Q31" s="12"/>
      <c r="R31" s="1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3">
      <c r="A32" s="15"/>
      <c r="B32" s="15"/>
      <c r="C32" s="2"/>
      <c r="D32" s="12"/>
      <c r="E32" s="12"/>
      <c r="F32" s="12"/>
      <c r="G32" s="12"/>
      <c r="H32" s="12"/>
      <c r="I32" s="12"/>
      <c r="J32" s="11"/>
      <c r="K32" s="11"/>
      <c r="L32" s="11"/>
      <c r="M32" s="11"/>
      <c r="N32" s="15"/>
      <c r="O32" s="7"/>
      <c r="P32" s="2"/>
      <c r="Q32" s="12"/>
      <c r="R32" s="1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3">
      <c r="A33" s="15"/>
      <c r="B33" s="15"/>
      <c r="C33" s="2"/>
      <c r="D33" s="12"/>
      <c r="E33" s="12"/>
      <c r="F33" s="12"/>
      <c r="G33" s="12"/>
      <c r="H33" s="12"/>
      <c r="I33" s="12"/>
      <c r="J33" s="11"/>
      <c r="K33" s="11"/>
      <c r="L33" s="11"/>
      <c r="M33" s="11"/>
      <c r="N33" s="15"/>
      <c r="O33" s="7"/>
      <c r="P33" s="2"/>
      <c r="Q33" s="12"/>
      <c r="R33" s="1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3">
      <c r="A34" s="15"/>
      <c r="B34" s="15"/>
      <c r="C34" s="2"/>
      <c r="D34" s="12"/>
      <c r="E34" s="12"/>
      <c r="F34" s="12"/>
      <c r="G34" s="12"/>
      <c r="H34" s="12"/>
      <c r="I34" s="12"/>
      <c r="J34" s="11"/>
      <c r="K34" s="11"/>
      <c r="L34" s="11"/>
      <c r="M34" s="11"/>
      <c r="N34" s="15"/>
      <c r="O34" s="7"/>
      <c r="P34" s="2"/>
      <c r="Q34" s="12"/>
      <c r="R34" s="1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3">
      <c r="A35" s="15"/>
      <c r="B35" s="15"/>
      <c r="C35" s="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5"/>
      <c r="O35" s="7"/>
      <c r="P35" s="2"/>
      <c r="Q35" s="12"/>
      <c r="R35" s="12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3">
      <c r="A36" s="15"/>
      <c r="B36" s="15"/>
      <c r="C36" s="2"/>
      <c r="D36" s="12"/>
      <c r="E36" s="12"/>
      <c r="F36" s="12"/>
      <c r="G36" s="12"/>
      <c r="H36" s="12"/>
      <c r="I36" s="12"/>
      <c r="J36" s="11"/>
      <c r="K36" s="11"/>
      <c r="L36" s="11"/>
      <c r="M36" s="11"/>
      <c r="N36" s="15"/>
      <c r="O36" s="7"/>
      <c r="P36" s="2"/>
      <c r="Q36" s="12"/>
      <c r="R36" s="12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3">
      <c r="A37" s="15"/>
      <c r="B37" s="15"/>
      <c r="C37" s="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5"/>
      <c r="O37" s="7"/>
      <c r="P37" s="2"/>
      <c r="Q37" s="12"/>
      <c r="R37" s="1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3">
      <c r="A38" s="15"/>
      <c r="B38" s="15"/>
      <c r="C38" s="2"/>
      <c r="D38" s="12"/>
      <c r="E38" s="12"/>
      <c r="F38" s="12"/>
      <c r="G38" s="12"/>
      <c r="H38" s="12"/>
      <c r="I38" s="12"/>
      <c r="J38" s="11"/>
      <c r="K38" s="11"/>
      <c r="L38" s="11"/>
      <c r="M38" s="11"/>
      <c r="N38" s="15"/>
      <c r="O38" s="7"/>
      <c r="P38" s="2"/>
      <c r="Q38" s="12"/>
      <c r="R38" s="1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3">
      <c r="A39" s="15"/>
      <c r="B39" s="15"/>
      <c r="C39" s="2"/>
      <c r="D39" s="12"/>
      <c r="E39" s="12"/>
      <c r="F39" s="12"/>
      <c r="G39" s="12"/>
      <c r="H39" s="12"/>
      <c r="I39" s="12"/>
      <c r="J39" s="11"/>
      <c r="K39" s="11"/>
      <c r="L39" s="11"/>
      <c r="M39" s="11"/>
      <c r="N39" s="15"/>
      <c r="O39" s="7"/>
      <c r="P39" s="2"/>
      <c r="Q39" s="12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3">
      <c r="A40" s="15"/>
      <c r="B40" s="15"/>
      <c r="C40" s="2"/>
      <c r="D40" s="12"/>
      <c r="E40" s="12"/>
      <c r="F40" s="12"/>
      <c r="G40" s="12"/>
      <c r="H40" s="12"/>
      <c r="I40" s="12"/>
      <c r="J40" s="11"/>
      <c r="K40" s="11"/>
      <c r="L40" s="11"/>
      <c r="M40" s="11"/>
      <c r="N40" s="15"/>
      <c r="O40" s="7"/>
      <c r="P40" s="2"/>
      <c r="Q40" s="12"/>
      <c r="R40" s="1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3">
      <c r="A41" s="15"/>
      <c r="B41" s="15"/>
      <c r="C41" s="2"/>
      <c r="E41" s="12"/>
      <c r="F41" s="12"/>
      <c r="G41" s="12"/>
      <c r="H41" s="12"/>
      <c r="I41" s="12"/>
      <c r="J41" s="11"/>
      <c r="K41" s="11"/>
      <c r="L41" s="11"/>
      <c r="M41" s="11"/>
      <c r="N41" s="15"/>
      <c r="O41" s="7"/>
      <c r="P41" s="2"/>
      <c r="Q41" s="12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3">
      <c r="A42" s="15"/>
      <c r="B42" s="15"/>
      <c r="C42" s="2"/>
      <c r="D42" s="12"/>
      <c r="E42" s="12"/>
      <c r="F42" s="12"/>
      <c r="G42" s="12"/>
      <c r="H42" s="12"/>
      <c r="I42" s="12"/>
      <c r="J42" s="11"/>
      <c r="K42" s="11"/>
      <c r="L42" s="11"/>
      <c r="M42" s="11"/>
      <c r="N42" s="15"/>
      <c r="O42" s="7"/>
      <c r="P42" s="2"/>
      <c r="Q42" s="12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3">
      <c r="A43" s="15"/>
      <c r="B43" s="15"/>
      <c r="C43" s="2"/>
      <c r="D43" s="12"/>
      <c r="E43" s="12"/>
      <c r="F43" s="12"/>
      <c r="G43" s="12"/>
      <c r="H43" s="12"/>
      <c r="I43" s="12"/>
      <c r="J43" s="11"/>
      <c r="K43" s="11"/>
      <c r="L43" s="11"/>
      <c r="M43" s="11"/>
      <c r="N43" s="15"/>
      <c r="O43" s="7"/>
      <c r="P43" s="2"/>
      <c r="Q43" s="12"/>
      <c r="R43" s="1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3">
      <c r="A44" s="15"/>
      <c r="B44" s="15"/>
      <c r="C44" s="2"/>
      <c r="D44" s="12"/>
      <c r="E44" s="12"/>
      <c r="F44" s="12"/>
      <c r="G44" s="12"/>
      <c r="H44" s="12"/>
      <c r="I44" s="12"/>
      <c r="J44" s="11"/>
      <c r="K44" s="11"/>
      <c r="L44" s="11"/>
      <c r="M44" s="11"/>
      <c r="N44" s="15"/>
      <c r="O44" s="7"/>
      <c r="P44" s="2"/>
      <c r="Q44" s="12"/>
      <c r="R44" s="1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3">
      <c r="A45" s="15"/>
      <c r="B45" s="15"/>
      <c r="C45" s="2"/>
      <c r="D45" s="12"/>
      <c r="E45" s="12"/>
      <c r="F45" s="12"/>
      <c r="G45" s="12"/>
      <c r="H45" s="12"/>
      <c r="I45" s="12"/>
      <c r="J45" s="11"/>
      <c r="K45" s="11"/>
      <c r="L45" s="11"/>
      <c r="M45" s="11"/>
      <c r="N45" s="15"/>
      <c r="O45" s="7"/>
      <c r="P45" s="2"/>
      <c r="Q45" s="12"/>
      <c r="R45" s="1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3">
      <c r="A46" s="15"/>
      <c r="B46" s="15"/>
      <c r="C46" s="2"/>
      <c r="D46" s="12"/>
      <c r="E46" s="12"/>
      <c r="F46" s="12"/>
      <c r="G46" s="12"/>
      <c r="H46" s="12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3">
      <c r="A47" s="15"/>
      <c r="B47" s="15"/>
      <c r="C47" s="2"/>
      <c r="D47" s="12"/>
      <c r="E47" s="12"/>
      <c r="F47" s="12"/>
      <c r="G47" s="12"/>
      <c r="H47" s="12"/>
      <c r="I47" s="12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3">
      <c r="A48" s="15"/>
      <c r="B48" s="15"/>
      <c r="C48" s="2"/>
      <c r="D48" s="12"/>
      <c r="E48" s="12"/>
      <c r="F48" s="12"/>
      <c r="G48" s="12"/>
      <c r="H48" s="12"/>
      <c r="I48" s="1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3">
      <c r="A49" s="15"/>
      <c r="B49" s="15"/>
      <c r="C49" s="2"/>
      <c r="D49" s="12"/>
      <c r="E49" s="12"/>
      <c r="F49" s="12"/>
      <c r="G49" s="12"/>
      <c r="H49" s="12"/>
      <c r="I49" s="1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3">
      <c r="A50" s="15"/>
      <c r="B50" s="15"/>
      <c r="C50" s="2"/>
      <c r="D50" s="12"/>
      <c r="E50" s="12"/>
      <c r="F50" s="12"/>
      <c r="G50" s="12"/>
      <c r="H50" s="12"/>
      <c r="I50" s="1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x14ac:dyDescent="0.3">
      <c r="A51" s="15"/>
      <c r="B51" s="15"/>
      <c r="C51" s="2"/>
      <c r="D51" s="12"/>
      <c r="E51" s="12"/>
      <c r="F51" s="12"/>
      <c r="G51" s="12"/>
      <c r="H51" s="12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x14ac:dyDescent="0.3">
      <c r="A52" s="15"/>
      <c r="B52" s="15"/>
      <c r="C52" s="2"/>
      <c r="D52" s="12"/>
      <c r="E52" s="12"/>
      <c r="F52" s="12"/>
      <c r="G52" s="12"/>
      <c r="H52" s="12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x14ac:dyDescent="0.3">
      <c r="A53" s="15"/>
      <c r="B53" s="15"/>
      <c r="C53" s="2"/>
      <c r="D53" s="12"/>
      <c r="E53" s="12"/>
      <c r="F53" s="12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x14ac:dyDescent="0.3">
      <c r="A54" s="15"/>
      <c r="B54" s="15"/>
      <c r="C54" s="2"/>
      <c r="D54" s="12"/>
      <c r="E54" s="12"/>
      <c r="F54" s="12"/>
      <c r="G54" s="12"/>
      <c r="H54" s="12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x14ac:dyDescent="0.3">
      <c r="A55" s="15"/>
      <c r="B55" s="15"/>
      <c r="C55" s="2"/>
      <c r="D55" s="12"/>
      <c r="E55" s="12"/>
      <c r="F55" s="12"/>
      <c r="G55" s="12"/>
      <c r="H55" s="12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x14ac:dyDescent="0.3">
      <c r="A56" s="15"/>
      <c r="B56" s="15"/>
      <c r="C56" s="2"/>
      <c r="D56" s="12"/>
      <c r="E56" s="12"/>
      <c r="F56" s="12"/>
      <c r="G56" s="12"/>
      <c r="H56" s="12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x14ac:dyDescent="0.3">
      <c r="A57" s="15"/>
      <c r="B57" s="15"/>
      <c r="C57" s="2"/>
      <c r="D57" s="12"/>
      <c r="E57" s="12"/>
      <c r="F57" s="12"/>
      <c r="G57" s="12"/>
      <c r="H57" s="12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7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x14ac:dyDescent="0.3">
      <c r="A61" s="7" t="s">
        <v>9</v>
      </c>
      <c r="B61" s="7"/>
      <c r="C61" s="18">
        <v>1</v>
      </c>
      <c r="D61" s="18">
        <v>4</v>
      </c>
      <c r="E61" s="18">
        <v>7</v>
      </c>
      <c r="F61" s="18">
        <v>14</v>
      </c>
      <c r="G61" s="18">
        <v>15</v>
      </c>
      <c r="H61" s="18">
        <v>17</v>
      </c>
      <c r="I61" s="18">
        <v>18</v>
      </c>
      <c r="J61" s="18">
        <v>19</v>
      </c>
      <c r="K61" s="18">
        <v>21</v>
      </c>
      <c r="L61" s="18">
        <v>22</v>
      </c>
      <c r="M61" s="18">
        <v>23</v>
      </c>
      <c r="N61" s="18">
        <v>27</v>
      </c>
      <c r="O61" s="18">
        <v>29</v>
      </c>
      <c r="P61" s="18">
        <v>31</v>
      </c>
      <c r="Q61" s="18">
        <v>32</v>
      </c>
      <c r="R61" s="18">
        <v>33</v>
      </c>
      <c r="S61" s="18">
        <v>38</v>
      </c>
      <c r="T61" s="18">
        <v>39</v>
      </c>
      <c r="U61" s="18">
        <v>40</v>
      </c>
      <c r="V61" s="18">
        <v>44</v>
      </c>
      <c r="W61" s="18">
        <v>46</v>
      </c>
      <c r="X61" s="18">
        <v>48</v>
      </c>
      <c r="Y61" s="18">
        <v>49</v>
      </c>
      <c r="Z61" s="18">
        <v>50</v>
      </c>
      <c r="AA61" s="18">
        <v>55</v>
      </c>
      <c r="AB61" s="18">
        <v>56</v>
      </c>
      <c r="AC61" s="18">
        <v>57</v>
      </c>
    </row>
    <row r="62" spans="1:29" x14ac:dyDescent="0.3">
      <c r="A62" s="7"/>
      <c r="B62" s="7" t="s">
        <v>10</v>
      </c>
      <c r="C62" s="18">
        <f>C61+1</f>
        <v>2</v>
      </c>
      <c r="D62" s="18">
        <f t="shared" ref="D62:V62" si="7">D61+1</f>
        <v>5</v>
      </c>
      <c r="E62" s="18">
        <f t="shared" si="7"/>
        <v>8</v>
      </c>
      <c r="F62" s="18">
        <f t="shared" si="7"/>
        <v>15</v>
      </c>
      <c r="G62" s="18">
        <f t="shared" si="7"/>
        <v>16</v>
      </c>
      <c r="H62" s="18">
        <f t="shared" si="7"/>
        <v>18</v>
      </c>
      <c r="I62" s="18">
        <f t="shared" si="7"/>
        <v>19</v>
      </c>
      <c r="J62" s="18">
        <f t="shared" si="7"/>
        <v>20</v>
      </c>
      <c r="K62" s="18">
        <f t="shared" si="7"/>
        <v>22</v>
      </c>
      <c r="L62" s="18">
        <f t="shared" si="7"/>
        <v>23</v>
      </c>
      <c r="M62" s="18">
        <f t="shared" si="7"/>
        <v>24</v>
      </c>
      <c r="N62" s="18">
        <f t="shared" si="7"/>
        <v>28</v>
      </c>
      <c r="O62" s="18">
        <f t="shared" si="7"/>
        <v>30</v>
      </c>
      <c r="P62" s="18">
        <f t="shared" si="7"/>
        <v>32</v>
      </c>
      <c r="Q62" s="18">
        <f t="shared" si="7"/>
        <v>33</v>
      </c>
      <c r="R62" s="18">
        <f t="shared" si="7"/>
        <v>34</v>
      </c>
      <c r="S62" s="18">
        <f t="shared" si="7"/>
        <v>39</v>
      </c>
      <c r="T62" s="18">
        <f t="shared" si="7"/>
        <v>40</v>
      </c>
      <c r="U62" s="18">
        <f t="shared" si="7"/>
        <v>41</v>
      </c>
      <c r="V62" s="18">
        <f t="shared" si="7"/>
        <v>45</v>
      </c>
      <c r="W62" s="18">
        <f>W61+1</f>
        <v>47</v>
      </c>
      <c r="X62" s="18">
        <f t="shared" ref="X62:AC62" si="8">X61+1</f>
        <v>49</v>
      </c>
      <c r="Y62" s="18">
        <f t="shared" si="8"/>
        <v>50</v>
      </c>
      <c r="Z62" s="18">
        <f t="shared" si="8"/>
        <v>51</v>
      </c>
      <c r="AA62" s="18">
        <f t="shared" si="8"/>
        <v>56</v>
      </c>
      <c r="AB62" s="18">
        <f t="shared" si="8"/>
        <v>57</v>
      </c>
      <c r="AC62" s="18">
        <f t="shared" si="8"/>
        <v>58</v>
      </c>
    </row>
    <row r="63" spans="1:29" x14ac:dyDescent="0.3">
      <c r="A63" s="19">
        <v>1</v>
      </c>
      <c r="B63" s="19">
        <f>A63+1</f>
        <v>2</v>
      </c>
      <c r="C63" s="19">
        <v>0</v>
      </c>
      <c r="D63" s="19">
        <v>0.81499999999999995</v>
      </c>
      <c r="E63" s="19">
        <v>0.97199999999999998</v>
      </c>
      <c r="F63" s="19">
        <v>0</v>
      </c>
      <c r="G63" s="19">
        <v>1E-3</v>
      </c>
      <c r="H63" s="19">
        <v>0</v>
      </c>
      <c r="I63" s="19">
        <v>0</v>
      </c>
      <c r="J63" s="19">
        <v>0</v>
      </c>
      <c r="K63" s="19">
        <v>1.4999999999999999E-2</v>
      </c>
      <c r="L63" s="19">
        <v>0</v>
      </c>
      <c r="M63" s="19">
        <v>0</v>
      </c>
      <c r="N63" s="19">
        <v>0.04</v>
      </c>
      <c r="O63" s="19">
        <v>-8.3000000000000004E-2</v>
      </c>
      <c r="P63" s="19">
        <v>-1E-3</v>
      </c>
      <c r="Q63" s="19">
        <v>2E-3</v>
      </c>
      <c r="R63" s="19">
        <v>1.0999999999999999E-2</v>
      </c>
      <c r="S63" s="19">
        <v>0</v>
      </c>
      <c r="T63" s="19">
        <v>0</v>
      </c>
      <c r="U63" s="19">
        <v>-1E-3</v>
      </c>
      <c r="V63" s="19">
        <v>-0.30499999999999999</v>
      </c>
      <c r="W63" s="19">
        <v>-4.3999999999999997E-2</v>
      </c>
      <c r="X63" s="19">
        <v>-2E-3</v>
      </c>
      <c r="Y63" s="19">
        <v>-1E-3</v>
      </c>
      <c r="Z63" s="19">
        <v>6.0000000000000001E-3</v>
      </c>
      <c r="AA63" s="19">
        <v>0</v>
      </c>
      <c r="AB63" s="19">
        <v>0</v>
      </c>
      <c r="AC63" s="19">
        <v>-1E-3</v>
      </c>
    </row>
    <row r="64" spans="1:29" x14ac:dyDescent="0.3">
      <c r="A64" s="19">
        <v>4</v>
      </c>
      <c r="B64" s="19">
        <f t="shared" ref="B64:B89" si="9">A64+1</f>
        <v>5</v>
      </c>
      <c r="C64" s="20">
        <v>0.81499999999999995</v>
      </c>
      <c r="D64" s="19">
        <v>0</v>
      </c>
      <c r="E64" s="19">
        <v>0.751</v>
      </c>
      <c r="F64" s="19">
        <v>8.0000000000000002E-3</v>
      </c>
      <c r="G64" s="19">
        <v>-1E-3</v>
      </c>
      <c r="H64" s="19">
        <v>8.0000000000000002E-3</v>
      </c>
      <c r="I64" s="19">
        <v>-3.4000000000000002E-2</v>
      </c>
      <c r="J64" s="19">
        <v>1.0999999999999999E-2</v>
      </c>
      <c r="K64" s="19">
        <v>1.4E-2</v>
      </c>
      <c r="L64" s="19">
        <v>-7.8E-2</v>
      </c>
      <c r="M64" s="19">
        <v>8.9999999999999993E-3</v>
      </c>
      <c r="N64" s="19">
        <v>-0.32800000000000001</v>
      </c>
      <c r="O64" s="19">
        <v>-4.2000000000000003E-2</v>
      </c>
      <c r="P64" s="19">
        <v>-2E-3</v>
      </c>
      <c r="Q64" s="19">
        <v>-1E-3</v>
      </c>
      <c r="R64" s="19">
        <v>6.0000000000000001E-3</v>
      </c>
      <c r="S64" s="19">
        <v>0</v>
      </c>
      <c r="T64" s="19">
        <v>0</v>
      </c>
      <c r="U64" s="19">
        <v>-1E-3</v>
      </c>
      <c r="V64" s="19">
        <v>7.0000000000000001E-3</v>
      </c>
      <c r="W64" s="19">
        <v>-6.0999999999999999E-2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</row>
    <row r="65" spans="1:29" x14ac:dyDescent="0.3">
      <c r="A65" s="19">
        <v>7</v>
      </c>
      <c r="B65" s="19">
        <f t="shared" si="9"/>
        <v>8</v>
      </c>
      <c r="C65" s="20">
        <v>0.97199999999999998</v>
      </c>
      <c r="D65" s="21">
        <v>0.751</v>
      </c>
      <c r="E65" s="19">
        <v>0</v>
      </c>
      <c r="F65" s="19">
        <v>-4.0000000000000001E-3</v>
      </c>
      <c r="G65" s="19">
        <v>0.01</v>
      </c>
      <c r="H65" s="19">
        <v>5.0000000000000001E-3</v>
      </c>
      <c r="I65" s="19">
        <v>-3.9E-2</v>
      </c>
      <c r="J65" s="19">
        <v>1.6E-2</v>
      </c>
      <c r="K65" s="19">
        <v>1.9E-2</v>
      </c>
      <c r="L65" s="19">
        <v>-8.5999999999999993E-2</v>
      </c>
      <c r="M65" s="19">
        <v>0.01</v>
      </c>
      <c r="N65" s="19">
        <v>0.01</v>
      </c>
      <c r="O65" s="19">
        <v>-0.06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0.04</v>
      </c>
      <c r="W65" s="19">
        <v>-8.5999999999999993E-2</v>
      </c>
      <c r="X65" s="19">
        <v>-1E-3</v>
      </c>
      <c r="Y65" s="19">
        <v>2E-3</v>
      </c>
      <c r="Z65" s="19">
        <v>1.0999999999999999E-2</v>
      </c>
      <c r="AA65" s="19">
        <v>0</v>
      </c>
      <c r="AB65" s="19">
        <v>0</v>
      </c>
      <c r="AC65" s="19">
        <v>-1E-3</v>
      </c>
    </row>
    <row r="66" spans="1:29" x14ac:dyDescent="0.3">
      <c r="A66" s="19">
        <v>14</v>
      </c>
      <c r="B66" s="19">
        <f t="shared" si="9"/>
        <v>15</v>
      </c>
      <c r="C66" s="19">
        <v>0</v>
      </c>
      <c r="D66" s="19">
        <v>8.0000000000000002E-3</v>
      </c>
      <c r="E66" s="19">
        <v>-4.0000000000000001E-3</v>
      </c>
      <c r="F66" s="19">
        <v>0</v>
      </c>
      <c r="G66" s="19">
        <v>-9.0180000000000007</v>
      </c>
      <c r="H66" s="19">
        <v>0.151</v>
      </c>
      <c r="I66" s="19">
        <v>-0.248</v>
      </c>
      <c r="J66" s="19">
        <v>6.4000000000000001E-2</v>
      </c>
      <c r="K66" s="19">
        <v>-0.33900000000000002</v>
      </c>
      <c r="L66" s="19">
        <v>-0.307</v>
      </c>
      <c r="M66" s="19">
        <v>0.46500000000000002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</row>
    <row r="67" spans="1:29" x14ac:dyDescent="0.3">
      <c r="A67" s="19">
        <v>15</v>
      </c>
      <c r="B67" s="19">
        <f t="shared" si="9"/>
        <v>16</v>
      </c>
      <c r="C67" s="19">
        <v>1E-3</v>
      </c>
      <c r="D67" s="19">
        <v>-1E-3</v>
      </c>
      <c r="E67" s="19">
        <v>0.01</v>
      </c>
      <c r="F67" s="22">
        <v>-9.0180000000000007</v>
      </c>
      <c r="G67" s="19">
        <v>0</v>
      </c>
      <c r="H67" s="19">
        <v>0.26200000000000001</v>
      </c>
      <c r="I67" s="19">
        <v>-0.255</v>
      </c>
      <c r="J67" s="19">
        <v>-0.40300000000000002</v>
      </c>
      <c r="K67" s="19">
        <v>-3.5000000000000003E-2</v>
      </c>
      <c r="L67" s="19">
        <v>-0.39800000000000002</v>
      </c>
      <c r="M67" s="19">
        <v>1.272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</row>
    <row r="68" spans="1:29" x14ac:dyDescent="0.3">
      <c r="A68" s="19">
        <v>17</v>
      </c>
      <c r="B68" s="19">
        <f t="shared" si="9"/>
        <v>18</v>
      </c>
      <c r="C68" s="19">
        <v>0</v>
      </c>
      <c r="D68" s="19">
        <v>8.0000000000000002E-3</v>
      </c>
      <c r="E68" s="19">
        <v>5.0000000000000001E-3</v>
      </c>
      <c r="F68" s="23">
        <v>0.151</v>
      </c>
      <c r="G68" s="23">
        <v>0.26200000000000001</v>
      </c>
      <c r="H68" s="19">
        <v>0</v>
      </c>
      <c r="I68" s="19">
        <v>-13.271000000000001</v>
      </c>
      <c r="J68" s="19">
        <v>-12.324</v>
      </c>
      <c r="K68" s="19">
        <v>-5.2999999999999999E-2</v>
      </c>
      <c r="L68" s="19">
        <v>-0.20899999999999999</v>
      </c>
      <c r="M68" s="19">
        <v>-0.185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</row>
    <row r="69" spans="1:29" x14ac:dyDescent="0.3">
      <c r="A69" s="19">
        <v>18</v>
      </c>
      <c r="B69" s="19">
        <f t="shared" si="9"/>
        <v>19</v>
      </c>
      <c r="C69" s="19">
        <v>0</v>
      </c>
      <c r="D69" s="19">
        <v>-3.4000000000000002E-2</v>
      </c>
      <c r="E69" s="19">
        <v>-3.9E-2</v>
      </c>
      <c r="F69" s="23">
        <v>-0.248</v>
      </c>
      <c r="G69" s="23">
        <v>-0.255</v>
      </c>
      <c r="H69" s="24">
        <v>-13.271000000000001</v>
      </c>
      <c r="I69" s="19">
        <v>0</v>
      </c>
      <c r="J69" s="19">
        <v>-12.516999999999999</v>
      </c>
      <c r="K69" s="19">
        <v>-6.2E-2</v>
      </c>
      <c r="L69" s="19">
        <v>-0.153</v>
      </c>
      <c r="M69" s="19">
        <v>-0.191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</row>
    <row r="70" spans="1:29" x14ac:dyDescent="0.3">
      <c r="A70" s="19">
        <v>19</v>
      </c>
      <c r="B70" s="19">
        <f t="shared" si="9"/>
        <v>20</v>
      </c>
      <c r="C70" s="19">
        <v>0</v>
      </c>
      <c r="D70" s="19">
        <v>1.0999999999999999E-2</v>
      </c>
      <c r="E70" s="19">
        <v>1.6E-2</v>
      </c>
      <c r="F70" s="23">
        <v>6.4000000000000001E-2</v>
      </c>
      <c r="G70" s="23">
        <v>-0.40300000000000002</v>
      </c>
      <c r="H70" s="24">
        <v>-12.324</v>
      </c>
      <c r="I70" s="24">
        <v>-12.516999999999999</v>
      </c>
      <c r="J70" s="19">
        <v>0</v>
      </c>
      <c r="K70" s="19">
        <v>3.1850000000000001</v>
      </c>
      <c r="L70" s="19">
        <v>4.4999999999999998E-2</v>
      </c>
      <c r="M70" s="19">
        <v>-0.182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</row>
    <row r="71" spans="1:29" x14ac:dyDescent="0.3">
      <c r="A71" s="19">
        <v>21</v>
      </c>
      <c r="B71" s="19">
        <f t="shared" si="9"/>
        <v>22</v>
      </c>
      <c r="C71" s="19">
        <v>1.4999999999999999E-2</v>
      </c>
      <c r="D71" s="19">
        <v>1.4E-2</v>
      </c>
      <c r="E71" s="19">
        <v>1.9E-2</v>
      </c>
      <c r="F71" s="23">
        <v>-0.33900000000000002</v>
      </c>
      <c r="G71" s="23">
        <v>-3.5000000000000003E-2</v>
      </c>
      <c r="H71" s="23">
        <v>-5.2999999999999999E-2</v>
      </c>
      <c r="I71" s="23">
        <v>-6.2E-2</v>
      </c>
      <c r="J71" s="23">
        <v>3.1850000000000001</v>
      </c>
      <c r="K71" s="19">
        <v>0</v>
      </c>
      <c r="L71" s="19">
        <v>-12.414</v>
      </c>
      <c r="M71" s="19">
        <v>-12.536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</row>
    <row r="72" spans="1:29" x14ac:dyDescent="0.3">
      <c r="A72" s="19">
        <v>22</v>
      </c>
      <c r="B72" s="19">
        <f t="shared" si="9"/>
        <v>23</v>
      </c>
      <c r="C72" s="19">
        <v>0</v>
      </c>
      <c r="D72" s="19">
        <v>-7.8E-2</v>
      </c>
      <c r="E72" s="19">
        <v>-8.5999999999999993E-2</v>
      </c>
      <c r="F72" s="23">
        <v>-0.307</v>
      </c>
      <c r="G72" s="23">
        <v>-0.39800000000000002</v>
      </c>
      <c r="H72" s="23">
        <v>-0.20899999999999999</v>
      </c>
      <c r="I72" s="23">
        <v>-0.153</v>
      </c>
      <c r="J72" s="23">
        <v>4.4999999999999998E-2</v>
      </c>
      <c r="K72" s="24">
        <v>-12.414</v>
      </c>
      <c r="L72" s="19">
        <v>0</v>
      </c>
      <c r="M72" s="19">
        <v>-13.089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</row>
    <row r="73" spans="1:29" x14ac:dyDescent="0.3">
      <c r="A73" s="19">
        <v>23</v>
      </c>
      <c r="B73" s="19">
        <f t="shared" si="9"/>
        <v>24</v>
      </c>
      <c r="C73" s="19">
        <v>0</v>
      </c>
      <c r="D73" s="19">
        <v>8.9999999999999993E-3</v>
      </c>
      <c r="E73" s="19">
        <v>0.01</v>
      </c>
      <c r="F73" s="23">
        <v>0.46500000000000002</v>
      </c>
      <c r="G73" s="23">
        <v>1.272</v>
      </c>
      <c r="H73" s="23">
        <v>-0.185</v>
      </c>
      <c r="I73" s="23">
        <v>-0.191</v>
      </c>
      <c r="J73" s="23">
        <v>-0.182</v>
      </c>
      <c r="K73" s="24">
        <v>-12.536</v>
      </c>
      <c r="L73" s="24">
        <v>-13.089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</row>
    <row r="74" spans="1:29" x14ac:dyDescent="0.3">
      <c r="A74" s="19">
        <v>27</v>
      </c>
      <c r="B74" s="19">
        <f t="shared" si="9"/>
        <v>28</v>
      </c>
      <c r="C74" s="19">
        <v>0.04</v>
      </c>
      <c r="D74" s="19">
        <v>-0.32800000000000001</v>
      </c>
      <c r="E74" s="19">
        <v>0.01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6.0229999999999997</v>
      </c>
      <c r="P74" s="19">
        <v>-0.193</v>
      </c>
      <c r="Q74" s="19">
        <v>-0.23400000000000001</v>
      </c>
      <c r="R74" s="19">
        <v>-0.39300000000000002</v>
      </c>
      <c r="S74" s="19">
        <v>-4.0000000000000001E-3</v>
      </c>
      <c r="T74" s="19">
        <v>2E-3</v>
      </c>
      <c r="U74" s="19">
        <v>-0.02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</row>
    <row r="75" spans="1:29" x14ac:dyDescent="0.3">
      <c r="A75" s="19">
        <v>29</v>
      </c>
      <c r="B75" s="19">
        <f t="shared" si="9"/>
        <v>30</v>
      </c>
      <c r="C75" s="19">
        <v>-8.3000000000000004E-2</v>
      </c>
      <c r="D75" s="19">
        <v>-4.2000000000000003E-2</v>
      </c>
      <c r="E75" s="19">
        <v>-0.06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5">
        <v>6.0229999999999997</v>
      </c>
      <c r="O75" s="19">
        <v>0</v>
      </c>
      <c r="P75" s="19">
        <v>13.656000000000001</v>
      </c>
      <c r="Q75" s="19">
        <v>5.024</v>
      </c>
      <c r="R75" s="19">
        <v>2.9860000000000002</v>
      </c>
      <c r="S75" s="19">
        <v>0.16200000000000001</v>
      </c>
      <c r="T75" s="19">
        <v>0.128</v>
      </c>
      <c r="U75" s="19">
        <v>9.6000000000000002E-2</v>
      </c>
      <c r="V75" s="19">
        <v>1E-3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</row>
    <row r="76" spans="1:29" x14ac:dyDescent="0.3">
      <c r="A76" s="19">
        <v>31</v>
      </c>
      <c r="B76" s="19">
        <f t="shared" si="9"/>
        <v>32</v>
      </c>
      <c r="C76" s="19">
        <v>-1E-3</v>
      </c>
      <c r="D76" s="19">
        <v>-2E-3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6">
        <v>-0.193</v>
      </c>
      <c r="O76" s="27">
        <v>13.656000000000001</v>
      </c>
      <c r="P76" s="19">
        <v>0</v>
      </c>
      <c r="Q76" s="19">
        <v>-11.725</v>
      </c>
      <c r="R76" s="19">
        <v>-13.177</v>
      </c>
      <c r="S76" s="19">
        <v>-1E-3</v>
      </c>
      <c r="T76" s="19">
        <v>-1.0999999999999999E-2</v>
      </c>
      <c r="U76" s="19">
        <v>-8.0000000000000002E-3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</row>
    <row r="77" spans="1:29" x14ac:dyDescent="0.3">
      <c r="A77" s="19">
        <v>32</v>
      </c>
      <c r="B77" s="19">
        <f t="shared" si="9"/>
        <v>33</v>
      </c>
      <c r="C77" s="19">
        <v>2E-3</v>
      </c>
      <c r="D77" s="19">
        <v>-1E-3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6">
        <v>-0.23400000000000001</v>
      </c>
      <c r="O77" s="27">
        <v>5.024</v>
      </c>
      <c r="P77" s="24">
        <v>-11.725</v>
      </c>
      <c r="Q77" s="19">
        <v>0</v>
      </c>
      <c r="R77" s="19">
        <v>-13.999000000000001</v>
      </c>
      <c r="S77" s="19">
        <v>8.0000000000000002E-3</v>
      </c>
      <c r="T77" s="19">
        <v>2.5000000000000001E-2</v>
      </c>
      <c r="U77" s="19">
        <v>9.0999999999999998E-2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</row>
    <row r="78" spans="1:29" x14ac:dyDescent="0.3">
      <c r="A78" s="19">
        <v>33</v>
      </c>
      <c r="B78" s="19">
        <f t="shared" si="9"/>
        <v>34</v>
      </c>
      <c r="C78" s="19">
        <v>1.0999999999999999E-2</v>
      </c>
      <c r="D78" s="19">
        <v>6.0000000000000001E-3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6">
        <v>-0.39300000000000002</v>
      </c>
      <c r="O78" s="27">
        <v>2.9860000000000002</v>
      </c>
      <c r="P78" s="24">
        <v>-13.177</v>
      </c>
      <c r="Q78" s="24">
        <v>-13.999000000000001</v>
      </c>
      <c r="R78" s="19">
        <v>0</v>
      </c>
      <c r="S78" s="19">
        <v>-1E-3</v>
      </c>
      <c r="T78" s="19">
        <v>-2.7E-2</v>
      </c>
      <c r="U78" s="19">
        <v>-2.1999999999999999E-2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</row>
    <row r="79" spans="1:29" x14ac:dyDescent="0.3">
      <c r="A79" s="19">
        <v>38</v>
      </c>
      <c r="B79" s="19">
        <f t="shared" si="9"/>
        <v>39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-4.0000000000000001E-3</v>
      </c>
      <c r="O79" s="19">
        <v>0.16200000000000001</v>
      </c>
      <c r="P79" s="19">
        <v>-1E-3</v>
      </c>
      <c r="Q79" s="19">
        <v>8.0000000000000002E-3</v>
      </c>
      <c r="R79" s="19">
        <v>-1E-3</v>
      </c>
      <c r="S79" s="19">
        <v>0</v>
      </c>
      <c r="T79" s="19">
        <v>-10.568</v>
      </c>
      <c r="U79" s="19">
        <v>-10.279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</row>
    <row r="80" spans="1:29" x14ac:dyDescent="0.3">
      <c r="A80" s="19">
        <v>39</v>
      </c>
      <c r="B80" s="19">
        <f t="shared" si="9"/>
        <v>40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2E-3</v>
      </c>
      <c r="O80" s="19">
        <v>0.128</v>
      </c>
      <c r="P80" s="19">
        <v>-1.0999999999999999E-2</v>
      </c>
      <c r="Q80" s="19">
        <v>2.5000000000000001E-2</v>
      </c>
      <c r="R80" s="19">
        <v>-2.7E-2</v>
      </c>
      <c r="S80" s="24">
        <v>-10.568</v>
      </c>
      <c r="T80" s="19">
        <v>0</v>
      </c>
      <c r="U80" s="19">
        <v>-10.43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</row>
    <row r="81" spans="1:29" x14ac:dyDescent="0.3">
      <c r="A81" s="19">
        <v>40</v>
      </c>
      <c r="B81" s="19">
        <f t="shared" si="9"/>
        <v>41</v>
      </c>
      <c r="C81" s="19">
        <v>-1E-3</v>
      </c>
      <c r="D81" s="19">
        <v>-1E-3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-0.02</v>
      </c>
      <c r="O81" s="19">
        <v>9.6000000000000002E-2</v>
      </c>
      <c r="P81" s="19">
        <v>-8.0000000000000002E-3</v>
      </c>
      <c r="Q81" s="19">
        <v>9.0999999999999998E-2</v>
      </c>
      <c r="R81" s="19">
        <v>-2.1999999999999999E-2</v>
      </c>
      <c r="S81" s="24">
        <v>-10.279</v>
      </c>
      <c r="T81" s="24">
        <v>-10.43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</row>
    <row r="82" spans="1:29" x14ac:dyDescent="0.3">
      <c r="A82" s="19">
        <v>44</v>
      </c>
      <c r="B82" s="19">
        <f t="shared" si="9"/>
        <v>45</v>
      </c>
      <c r="C82" s="19">
        <v>-0.30499999999999999</v>
      </c>
      <c r="D82" s="19">
        <v>7.0000000000000001E-3</v>
      </c>
      <c r="E82" s="19">
        <v>0.04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1E-3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5.8680000000000003</v>
      </c>
      <c r="X82" s="19">
        <v>-0.20599999999999999</v>
      </c>
      <c r="Y82" s="19">
        <v>-0.246</v>
      </c>
      <c r="Z82" s="19">
        <v>-0.41199999999999998</v>
      </c>
      <c r="AA82" s="19">
        <v>-5.0000000000000001E-3</v>
      </c>
      <c r="AB82" s="19">
        <v>2E-3</v>
      </c>
      <c r="AC82" s="19">
        <v>-2.1000000000000001E-2</v>
      </c>
    </row>
    <row r="83" spans="1:29" x14ac:dyDescent="0.3">
      <c r="A83" s="19">
        <v>46</v>
      </c>
      <c r="B83" s="19">
        <f t="shared" si="9"/>
        <v>47</v>
      </c>
      <c r="C83" s="19">
        <v>-4.3999999999999997E-2</v>
      </c>
      <c r="D83" s="19">
        <v>-6.0999999999999999E-2</v>
      </c>
      <c r="E83" s="19">
        <v>-8.5999999999999993E-2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25">
        <v>5.8680000000000003</v>
      </c>
      <c r="W83" s="19">
        <v>0</v>
      </c>
      <c r="X83" s="19">
        <v>13.648999999999999</v>
      </c>
      <c r="Y83" s="19">
        <v>5.0209999999999999</v>
      </c>
      <c r="Z83" s="19">
        <v>2.964</v>
      </c>
      <c r="AA83" s="19">
        <v>0.16</v>
      </c>
      <c r="AB83" s="19">
        <v>0.123</v>
      </c>
      <c r="AC83" s="19">
        <v>8.6999999999999994E-2</v>
      </c>
    </row>
    <row r="84" spans="1:29" x14ac:dyDescent="0.3">
      <c r="A84" s="19">
        <v>48</v>
      </c>
      <c r="B84" s="19">
        <f t="shared" si="9"/>
        <v>49</v>
      </c>
      <c r="C84" s="19">
        <v>-2E-3</v>
      </c>
      <c r="D84" s="19">
        <v>0</v>
      </c>
      <c r="E84" s="19">
        <v>-1E-3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26">
        <v>-0.20599999999999999</v>
      </c>
      <c r="W84" s="27">
        <v>13.648999999999999</v>
      </c>
      <c r="X84" s="19">
        <v>0</v>
      </c>
      <c r="Y84" s="19">
        <v>-11.742000000000001</v>
      </c>
      <c r="Z84" s="19">
        <v>-13.173999999999999</v>
      </c>
      <c r="AA84" s="19">
        <v>0</v>
      </c>
      <c r="AB84" s="19">
        <v>-1.0999999999999999E-2</v>
      </c>
      <c r="AC84" s="19">
        <v>-8.0000000000000002E-3</v>
      </c>
    </row>
    <row r="85" spans="1:29" x14ac:dyDescent="0.3">
      <c r="A85" s="19">
        <v>49</v>
      </c>
      <c r="B85" s="19">
        <f t="shared" si="9"/>
        <v>50</v>
      </c>
      <c r="C85" s="19">
        <v>-1E-3</v>
      </c>
      <c r="D85" s="19">
        <v>0</v>
      </c>
      <c r="E85" s="19">
        <v>2E-3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26">
        <v>-0.246</v>
      </c>
      <c r="W85" s="27">
        <v>5.0209999999999999</v>
      </c>
      <c r="X85" s="24">
        <v>-11.742000000000001</v>
      </c>
      <c r="Y85" s="19">
        <v>0</v>
      </c>
      <c r="Z85" s="19">
        <v>-14.013999999999999</v>
      </c>
      <c r="AA85" s="19">
        <v>8.9999999999999993E-3</v>
      </c>
      <c r="AB85" s="19">
        <v>0.03</v>
      </c>
      <c r="AC85" s="19">
        <v>9.1999999999999998E-2</v>
      </c>
    </row>
    <row r="86" spans="1:29" x14ac:dyDescent="0.3">
      <c r="A86" s="19">
        <v>50</v>
      </c>
      <c r="B86" s="19">
        <f t="shared" si="9"/>
        <v>51</v>
      </c>
      <c r="C86" s="19">
        <v>6.0000000000000001E-3</v>
      </c>
      <c r="D86" s="19">
        <v>0</v>
      </c>
      <c r="E86" s="19">
        <v>1.0999999999999999E-2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26">
        <v>-0.41199999999999998</v>
      </c>
      <c r="W86" s="27">
        <v>2.964</v>
      </c>
      <c r="X86" s="24">
        <v>-13.173999999999999</v>
      </c>
      <c r="Y86" s="24">
        <v>-14.013999999999999</v>
      </c>
      <c r="Z86" s="19">
        <v>0</v>
      </c>
      <c r="AA86" s="19">
        <v>-1E-3</v>
      </c>
      <c r="AB86" s="19">
        <v>-2.8000000000000001E-2</v>
      </c>
      <c r="AC86" s="19">
        <v>-2.1000000000000001E-2</v>
      </c>
    </row>
    <row r="87" spans="1:29" x14ac:dyDescent="0.3">
      <c r="A87" s="19">
        <v>55</v>
      </c>
      <c r="B87" s="19">
        <f t="shared" si="9"/>
        <v>56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-5.0000000000000001E-3</v>
      </c>
      <c r="W87" s="19">
        <v>0.16</v>
      </c>
      <c r="X87" s="19">
        <v>0</v>
      </c>
      <c r="Y87" s="19">
        <v>8.9999999999999993E-3</v>
      </c>
      <c r="Z87" s="19">
        <v>-1E-3</v>
      </c>
      <c r="AA87" s="19">
        <v>0</v>
      </c>
      <c r="AB87" s="19">
        <v>-10.62</v>
      </c>
      <c r="AC87" s="19">
        <v>-10.314</v>
      </c>
    </row>
    <row r="88" spans="1:29" x14ac:dyDescent="0.3">
      <c r="A88" s="19">
        <v>56</v>
      </c>
      <c r="B88" s="19">
        <f t="shared" si="9"/>
        <v>57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2E-3</v>
      </c>
      <c r="W88" s="19">
        <v>0.123</v>
      </c>
      <c r="X88" s="19">
        <v>-1.0999999999999999E-2</v>
      </c>
      <c r="Y88" s="19">
        <v>0.03</v>
      </c>
      <c r="Z88" s="19">
        <v>-2.8000000000000001E-2</v>
      </c>
      <c r="AA88" s="24">
        <v>-10.62</v>
      </c>
      <c r="AB88" s="19">
        <v>0</v>
      </c>
      <c r="AC88" s="19">
        <v>-10.438000000000001</v>
      </c>
    </row>
    <row r="89" spans="1:29" x14ac:dyDescent="0.3">
      <c r="A89" s="19">
        <v>57</v>
      </c>
      <c r="B89" s="19">
        <f t="shared" si="9"/>
        <v>58</v>
      </c>
      <c r="C89" s="19">
        <v>-1E-3</v>
      </c>
      <c r="D89" s="19">
        <v>0</v>
      </c>
      <c r="E89" s="19">
        <v>-1E-3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-2.1000000000000001E-2</v>
      </c>
      <c r="W89" s="19">
        <v>8.6999999999999994E-2</v>
      </c>
      <c r="X89" s="19">
        <v>-8.0000000000000002E-3</v>
      </c>
      <c r="Y89" s="19">
        <v>9.1999999999999998E-2</v>
      </c>
      <c r="Z89" s="19">
        <v>-2.1000000000000001E-2</v>
      </c>
      <c r="AA89" s="24">
        <v>-10.314</v>
      </c>
      <c r="AB89" s="24">
        <v>-10.438000000000001</v>
      </c>
      <c r="AC89" s="19">
        <v>0</v>
      </c>
    </row>
    <row r="90" spans="1:29" x14ac:dyDescent="0.3">
      <c r="B90" s="28"/>
    </row>
    <row r="91" spans="1:29" x14ac:dyDescent="0.3">
      <c r="A91" s="29" t="s">
        <v>37</v>
      </c>
      <c r="B91" s="4">
        <f>MAX(ABS(MIN(C66:E89,F74:M89,N79:R89,S82:U89,V87:Z89)),MAX(C66:E89,F74:M89,N79:R89,S82:U89,V87:Z89))</f>
        <v>0.32800000000000001</v>
      </c>
    </row>
    <row r="92" spans="1:29" x14ac:dyDescent="0.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29" x14ac:dyDescent="0.3">
      <c r="H93" s="1"/>
      <c r="I93" s="29"/>
      <c r="J93" s="4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29" x14ac:dyDescent="0.3">
      <c r="A94" s="3" t="s">
        <v>11</v>
      </c>
      <c r="C94" s="1"/>
      <c r="D94" s="1"/>
      <c r="E94" s="1"/>
      <c r="F94" s="1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1:29" x14ac:dyDescent="0.3">
      <c r="A95" s="38" t="s">
        <v>12</v>
      </c>
      <c r="B95" s="5" t="s">
        <v>13</v>
      </c>
      <c r="C95" s="34" t="s">
        <v>14</v>
      </c>
      <c r="D95" s="34" t="s">
        <v>15</v>
      </c>
      <c r="E95" s="34" t="s">
        <v>16</v>
      </c>
      <c r="F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1:29" x14ac:dyDescent="0.3">
      <c r="A96" s="38">
        <f>AVERAGE(F67)</f>
        <v>-9.0180000000000007</v>
      </c>
      <c r="B96" s="5">
        <f>AVERAGE(H69,H70,I70)</f>
        <v>-12.703999999999999</v>
      </c>
      <c r="C96" s="34">
        <f>AVERAGE(K72,K73,L73)</f>
        <v>-12.679666666666668</v>
      </c>
      <c r="D96" s="34">
        <f>AVERAGE(P77,P78,Q78,X85,X86,Y86)</f>
        <v>-12.971833333333334</v>
      </c>
      <c r="E96" s="34">
        <f>AVERAGE(S80,S81,T81,AA88,AA89,AB89)</f>
        <v>-10.4415</v>
      </c>
      <c r="F96" s="39"/>
      <c r="G96" s="1"/>
      <c r="H96" s="1"/>
      <c r="I96" s="1"/>
      <c r="J96" s="1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1:29" x14ac:dyDescent="0.3">
      <c r="C97" s="1"/>
      <c r="D97" s="1"/>
      <c r="E97" s="1"/>
      <c r="F97" s="1"/>
      <c r="G97" s="1"/>
      <c r="H97" s="1"/>
      <c r="I97" s="1"/>
      <c r="J97" s="1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1:29" x14ac:dyDescent="0.3">
      <c r="A98" s="3" t="s">
        <v>17</v>
      </c>
      <c r="C98" s="1"/>
      <c r="D98" s="1"/>
      <c r="E98" s="1"/>
      <c r="F98" s="1"/>
      <c r="G98" s="1"/>
      <c r="H98" s="1"/>
      <c r="I98" s="1"/>
      <c r="J98" s="1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1:29" x14ac:dyDescent="0.3">
      <c r="A99" s="35" t="s">
        <v>18</v>
      </c>
      <c r="B99" s="37" t="s">
        <v>19</v>
      </c>
      <c r="C99" s="1"/>
      <c r="D99" s="1"/>
      <c r="E99" s="1"/>
      <c r="F99" s="1"/>
      <c r="G99" s="1"/>
      <c r="H99" s="1"/>
      <c r="I99" s="1"/>
      <c r="J99" s="1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1:29" x14ac:dyDescent="0.3">
      <c r="A100" s="35">
        <f>AVERAGE(N75,V83)</f>
        <v>5.9455</v>
      </c>
      <c r="B100" s="37">
        <f>AVERAGE(W84:W86,O76:O78)</f>
        <v>7.2166666666666659</v>
      </c>
      <c r="C100" s="1"/>
      <c r="D100" s="1"/>
      <c r="E100" s="1"/>
      <c r="F100" s="1"/>
      <c r="G100" s="1"/>
      <c r="H100" s="1"/>
      <c r="I100" s="1"/>
      <c r="J100" s="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1:29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1:29" x14ac:dyDescent="0.3">
      <c r="A102" s="1" t="s">
        <v>20</v>
      </c>
      <c r="B102" s="1"/>
      <c r="C102" s="1"/>
      <c r="D102" s="1"/>
      <c r="E102" s="1"/>
      <c r="F102" s="1"/>
      <c r="G102" s="1"/>
      <c r="H102" s="1"/>
      <c r="I102" s="1"/>
      <c r="J102" s="1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1:29" x14ac:dyDescent="0.3">
      <c r="A103" s="31" t="s">
        <v>21</v>
      </c>
      <c r="B103" s="32" t="s">
        <v>22</v>
      </c>
      <c r="C103" s="33" t="s">
        <v>23</v>
      </c>
      <c r="D103" s="33" t="s">
        <v>24</v>
      </c>
      <c r="E103" s="33" t="s">
        <v>25</v>
      </c>
      <c r="F103" s="36" t="s">
        <v>38</v>
      </c>
      <c r="G103" s="1"/>
      <c r="H103" s="1"/>
      <c r="I103" s="1"/>
      <c r="J103" s="1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1:29" x14ac:dyDescent="0.3">
      <c r="A104" s="31">
        <f>AVERAGE(C64,C65)</f>
        <v>0.89349999999999996</v>
      </c>
      <c r="B104" s="32">
        <f>AVERAGE(D65)</f>
        <v>0.751</v>
      </c>
      <c r="C104" s="33">
        <f>AVERAGE(F68:F70,G71:G73)</f>
        <v>0.13433333333333333</v>
      </c>
      <c r="D104" s="33">
        <f>AVERAGE(F71:F73,G68:G70)</f>
        <v>-9.6166666666666664E-2</v>
      </c>
      <c r="E104" s="33">
        <f>AVERAGE(H71:J73)</f>
        <v>0.24388888888888893</v>
      </c>
      <c r="F104" s="40">
        <f>AVERAGE(N76:N78,V84:V86)</f>
        <v>-0.28066666666666668</v>
      </c>
      <c r="G104" s="1"/>
      <c r="H104" s="1"/>
      <c r="I104" s="1"/>
      <c r="J104" s="1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11B35-E234-4B11-9F82-873F4B6DB6E0}">
  <dimension ref="A1:AC104"/>
  <sheetViews>
    <sheetView topLeftCell="A28" workbookViewId="0">
      <selection activeCell="K7" sqref="K7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7">
        <v>1</v>
      </c>
      <c r="B3" s="7">
        <f t="shared" ref="B3:B29" si="0">A3+1</f>
        <v>2</v>
      </c>
      <c r="C3" s="4">
        <v>22.59</v>
      </c>
      <c r="D3" s="4">
        <f>AVERAGE(C3)</f>
        <v>22.59</v>
      </c>
      <c r="E3" s="4">
        <f>AVERAGE(C3)</f>
        <v>22.59</v>
      </c>
      <c r="F3" s="4">
        <f>31.732-D3</f>
        <v>9.1419999999999995</v>
      </c>
      <c r="G3" s="4">
        <f>31.732-E3</f>
        <v>9.1419999999999995</v>
      </c>
      <c r="H3" s="8">
        <v>8.19</v>
      </c>
      <c r="I3" s="9">
        <v>8.2899999999999991</v>
      </c>
      <c r="J3" s="10">
        <f t="shared" ref="J3:J16" si="1">D3*(-0.8861)+28.17</f>
        <v>8.1530010000000033</v>
      </c>
      <c r="K3" s="10">
        <f t="shared" ref="K3:K16" si="2">E3*(-0.9034)+28.642</f>
        <v>8.2341939999999987</v>
      </c>
      <c r="L3" s="11"/>
      <c r="M3" s="11"/>
      <c r="N3" s="7">
        <v>0</v>
      </c>
      <c r="O3" s="7">
        <v>1</v>
      </c>
      <c r="P3" s="4">
        <v>45.23</v>
      </c>
      <c r="Q3" s="4">
        <f>AVERAGE(P3)</f>
        <v>45.23</v>
      </c>
      <c r="R3" s="4">
        <f>190.298-Q3</f>
        <v>145.06800000000001</v>
      </c>
      <c r="S3" s="8">
        <v>129.679</v>
      </c>
      <c r="T3" s="6">
        <f t="shared" ref="T3:T17" si="3">Q3*(-0.9348)+171.05</f>
        <v>128.76899600000002</v>
      </c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3">
      <c r="A4" s="7">
        <v>4</v>
      </c>
      <c r="B4" s="7">
        <f t="shared" si="0"/>
        <v>5</v>
      </c>
      <c r="C4" s="4">
        <v>21.937999999999999</v>
      </c>
      <c r="D4" s="4">
        <f>AVERAGE(C4:C5)</f>
        <v>22.268999999999998</v>
      </c>
      <c r="E4" s="4">
        <f>AVERAGE(C4:C5)</f>
        <v>22.268999999999998</v>
      </c>
      <c r="F4" s="4">
        <f>31.732-D4</f>
        <v>9.463000000000001</v>
      </c>
      <c r="G4" s="4">
        <f>31.732-E4</f>
        <v>9.463000000000001</v>
      </c>
      <c r="H4" s="8">
        <v>8.2200000000000006</v>
      </c>
      <c r="I4" s="9">
        <v>8.2899999999999991</v>
      </c>
      <c r="J4" s="10">
        <f t="shared" si="1"/>
        <v>8.4374391000000024</v>
      </c>
      <c r="K4" s="10">
        <f t="shared" si="2"/>
        <v>8.5241854000000004</v>
      </c>
      <c r="L4" s="11"/>
      <c r="M4" s="11"/>
      <c r="N4" s="7">
        <v>2</v>
      </c>
      <c r="O4" s="7">
        <v>3</v>
      </c>
      <c r="P4" s="4">
        <v>39.084000000000003</v>
      </c>
      <c r="Q4" s="4">
        <f>AVERAGE(P4,P8)</f>
        <v>39.546000000000006</v>
      </c>
      <c r="R4" s="4">
        <f t="shared" ref="R4:R18" si="4">190.298-Q4</f>
        <v>150.75200000000001</v>
      </c>
      <c r="S4" s="8">
        <v>134.90299999999999</v>
      </c>
      <c r="T4" s="6">
        <f t="shared" si="3"/>
        <v>134.0823992</v>
      </c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3">
      <c r="A5" s="7">
        <v>7</v>
      </c>
      <c r="B5" s="7">
        <f t="shared" si="0"/>
        <v>8</v>
      </c>
      <c r="C5" s="4">
        <v>22.6</v>
      </c>
      <c r="D5" s="4"/>
      <c r="E5" s="4"/>
      <c r="F5" s="4"/>
      <c r="G5" s="4"/>
      <c r="H5" s="8"/>
      <c r="I5" s="9"/>
      <c r="J5" s="10"/>
      <c r="K5" s="10"/>
      <c r="L5" s="11"/>
      <c r="M5" s="11"/>
      <c r="N5" s="7">
        <v>3</v>
      </c>
      <c r="O5" s="7">
        <v>4</v>
      </c>
      <c r="P5" s="4">
        <v>40.472000000000001</v>
      </c>
      <c r="Q5" s="4">
        <f>AVERAGE(P5,P7)</f>
        <v>43.381</v>
      </c>
      <c r="R5" s="4">
        <f t="shared" si="4"/>
        <v>146.917</v>
      </c>
      <c r="S5" s="8">
        <v>129.083</v>
      </c>
      <c r="T5" s="6">
        <f t="shared" si="3"/>
        <v>130.49744120000003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3">
      <c r="A6" s="7">
        <v>14</v>
      </c>
      <c r="B6" s="7">
        <f t="shared" si="0"/>
        <v>15</v>
      </c>
      <c r="C6" s="4">
        <v>26.856000000000002</v>
      </c>
      <c r="D6" s="4">
        <f>AVERAGE(C6)</f>
        <v>26.856000000000002</v>
      </c>
      <c r="E6" s="4">
        <f>AVERAGE(C6,C7)</f>
        <v>27.003500000000003</v>
      </c>
      <c r="F6" s="4">
        <f t="shared" ref="F6:F19" si="5">31.732-D6</f>
        <v>4.8759999999999977</v>
      </c>
      <c r="G6" s="4">
        <f>31.732-E6</f>
        <v>4.7284999999999968</v>
      </c>
      <c r="H6" s="8">
        <v>4.1900000000000004</v>
      </c>
      <c r="I6" s="9">
        <v>4.16</v>
      </c>
      <c r="J6" s="10">
        <f t="shared" si="1"/>
        <v>4.3728984000000004</v>
      </c>
      <c r="K6" s="10">
        <f t="shared" si="2"/>
        <v>4.2470380999999975</v>
      </c>
      <c r="L6" s="11"/>
      <c r="M6" s="11"/>
      <c r="N6" s="7">
        <v>5</v>
      </c>
      <c r="O6" s="7">
        <v>6</v>
      </c>
      <c r="P6" s="4">
        <v>45.976999999999997</v>
      </c>
      <c r="Q6" s="4">
        <f>AVERAGE(P6,P28)</f>
        <v>45.976999999999997</v>
      </c>
      <c r="R6" s="4">
        <f t="shared" si="4"/>
        <v>144.321</v>
      </c>
      <c r="S6" s="8">
        <v>128.334</v>
      </c>
      <c r="T6" s="6">
        <f t="shared" si="3"/>
        <v>128.07070040000002</v>
      </c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3">
      <c r="A7" s="7">
        <v>15</v>
      </c>
      <c r="B7" s="7">
        <f t="shared" si="0"/>
        <v>16</v>
      </c>
      <c r="C7" s="4">
        <v>27.151</v>
      </c>
      <c r="D7" s="4">
        <f>AVERAGE(C7)</f>
        <v>27.151</v>
      </c>
      <c r="E7" s="4"/>
      <c r="F7" s="4">
        <f t="shared" si="5"/>
        <v>4.5809999999999995</v>
      </c>
      <c r="G7" s="4"/>
      <c r="H7" s="8">
        <v>4.17</v>
      </c>
      <c r="I7" s="9"/>
      <c r="J7" s="10">
        <f t="shared" si="1"/>
        <v>4.1114989000000008</v>
      </c>
      <c r="K7" s="10"/>
      <c r="L7" s="11"/>
      <c r="M7" s="11"/>
      <c r="N7" s="7">
        <v>6</v>
      </c>
      <c r="O7" s="7">
        <f t="shared" ref="O7:O23" si="6">N7+1</f>
        <v>7</v>
      </c>
      <c r="P7" s="4">
        <v>46.29</v>
      </c>
      <c r="Q7" s="4"/>
      <c r="R7" s="4"/>
      <c r="S7" s="8"/>
      <c r="T7" s="6"/>
      <c r="U7" s="11"/>
      <c r="V7" s="11"/>
      <c r="W7" s="11"/>
      <c r="X7" s="11"/>
      <c r="Y7" s="11"/>
      <c r="Z7" s="11"/>
      <c r="AA7" s="11"/>
      <c r="AB7" s="11"/>
      <c r="AC7" s="11"/>
    </row>
    <row r="8" spans="1:29" x14ac:dyDescent="0.3">
      <c r="A8" s="7">
        <v>17</v>
      </c>
      <c r="B8" s="7">
        <f t="shared" si="0"/>
        <v>18</v>
      </c>
      <c r="C8" s="4">
        <v>30.193999999999999</v>
      </c>
      <c r="D8" s="4">
        <f>AVERAGE(C8:C10)</f>
        <v>29.966666666666669</v>
      </c>
      <c r="E8" s="4">
        <f>AVERAGE(C8:C10)</f>
        <v>29.966666666666669</v>
      </c>
      <c r="F8" s="4">
        <f>31.732-D8</f>
        <v>1.7653333333333308</v>
      </c>
      <c r="G8" s="4">
        <f>31.732-E8</f>
        <v>1.7653333333333308</v>
      </c>
      <c r="H8" s="8">
        <v>1.54</v>
      </c>
      <c r="I8" s="9">
        <v>1.4650000000000001</v>
      </c>
      <c r="J8" s="10">
        <f t="shared" si="1"/>
        <v>1.616536666666665</v>
      </c>
      <c r="K8" s="10">
        <f t="shared" si="2"/>
        <v>1.5701133333333317</v>
      </c>
      <c r="L8" s="11"/>
      <c r="M8" s="11"/>
      <c r="N8" s="7">
        <v>8</v>
      </c>
      <c r="O8" s="7">
        <f t="shared" si="6"/>
        <v>9</v>
      </c>
      <c r="P8" s="4">
        <v>40.008000000000003</v>
      </c>
      <c r="Q8" s="4"/>
      <c r="R8" s="4"/>
      <c r="S8" s="8"/>
      <c r="T8" s="6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3">
      <c r="A9" s="7">
        <v>18</v>
      </c>
      <c r="B9" s="7">
        <f t="shared" si="0"/>
        <v>19</v>
      </c>
      <c r="C9" s="4">
        <v>29.72</v>
      </c>
      <c r="D9" s="4"/>
      <c r="E9" s="4"/>
      <c r="F9" s="4"/>
      <c r="G9" s="4"/>
      <c r="H9" s="8"/>
      <c r="I9" s="9"/>
      <c r="J9" s="10"/>
      <c r="K9" s="10"/>
      <c r="L9" s="11"/>
      <c r="M9" s="11"/>
      <c r="N9" s="7">
        <v>10</v>
      </c>
      <c r="O9" s="7">
        <f t="shared" si="6"/>
        <v>11</v>
      </c>
      <c r="P9" s="4">
        <v>10.997</v>
      </c>
      <c r="Q9" s="4">
        <f>AVERAGE(P9)</f>
        <v>10.997</v>
      </c>
      <c r="R9" s="4">
        <f t="shared" si="4"/>
        <v>179.30099999999999</v>
      </c>
      <c r="S9" s="8">
        <v>161.78100000000001</v>
      </c>
      <c r="T9" s="6">
        <f t="shared" si="3"/>
        <v>160.7700044</v>
      </c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3">
      <c r="A10" s="7">
        <v>19</v>
      </c>
      <c r="B10" s="7">
        <f t="shared" si="0"/>
        <v>20</v>
      </c>
      <c r="C10" s="4">
        <v>29.986000000000001</v>
      </c>
      <c r="D10" s="4"/>
      <c r="E10" s="4"/>
      <c r="F10" s="4"/>
      <c r="G10" s="4"/>
      <c r="H10" s="8"/>
      <c r="I10" s="9"/>
      <c r="J10" s="10"/>
      <c r="K10" s="10"/>
      <c r="L10" s="11"/>
      <c r="M10" s="11"/>
      <c r="N10" s="7">
        <v>12</v>
      </c>
      <c r="O10" s="7">
        <f t="shared" si="6"/>
        <v>13</v>
      </c>
      <c r="P10" s="4">
        <v>110.047</v>
      </c>
      <c r="Q10" s="4">
        <f>AVERAGE(P10)</f>
        <v>110.047</v>
      </c>
      <c r="R10" s="4">
        <f t="shared" si="4"/>
        <v>80.251000000000005</v>
      </c>
      <c r="S10" s="8">
        <v>67.471999999999994</v>
      </c>
      <c r="T10" s="6">
        <f t="shared" si="3"/>
        <v>68.178064400000025</v>
      </c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3">
      <c r="A11" s="7">
        <v>21</v>
      </c>
      <c r="B11" s="7">
        <f t="shared" si="0"/>
        <v>22</v>
      </c>
      <c r="C11" s="4">
        <v>30.111999999999998</v>
      </c>
      <c r="D11" s="4">
        <f>AVERAGE(C11:C13)</f>
        <v>30.056666666666668</v>
      </c>
      <c r="E11" s="4">
        <f>AVERAGE(C11:C13)</f>
        <v>30.056666666666668</v>
      </c>
      <c r="F11" s="4">
        <f t="shared" si="5"/>
        <v>1.6753333333333309</v>
      </c>
      <c r="G11" s="4">
        <f>31.732-E11</f>
        <v>1.6753333333333309</v>
      </c>
      <c r="H11" s="8">
        <v>1.42</v>
      </c>
      <c r="I11" s="9">
        <v>1.41</v>
      </c>
      <c r="J11" s="10">
        <f t="shared" si="1"/>
        <v>1.5367876666666653</v>
      </c>
      <c r="K11" s="10">
        <f t="shared" si="2"/>
        <v>1.4888073333333303</v>
      </c>
      <c r="L11" s="11"/>
      <c r="M11" s="11"/>
      <c r="N11" s="7">
        <v>13</v>
      </c>
      <c r="O11" s="7">
        <f t="shared" si="6"/>
        <v>14</v>
      </c>
      <c r="P11" s="4">
        <v>98.581999999999994</v>
      </c>
      <c r="Q11" s="4">
        <f>AVERAGE(P11)</f>
        <v>98.581999999999994</v>
      </c>
      <c r="R11" s="4">
        <f t="shared" si="4"/>
        <v>91.716000000000008</v>
      </c>
      <c r="S11" s="8">
        <v>79.352000000000004</v>
      </c>
      <c r="T11" s="6">
        <f t="shared" si="3"/>
        <v>78.895546400000015</v>
      </c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3">
      <c r="A12" s="7">
        <v>22</v>
      </c>
      <c r="B12" s="7">
        <f t="shared" si="0"/>
        <v>23</v>
      </c>
      <c r="C12" s="4">
        <v>29.936</v>
      </c>
      <c r="D12" s="4"/>
      <c r="E12" s="4"/>
      <c r="F12" s="4"/>
      <c r="G12" s="4"/>
      <c r="H12" s="8"/>
      <c r="I12" s="9"/>
      <c r="J12" s="10"/>
      <c r="K12" s="10"/>
      <c r="L12" s="11"/>
      <c r="M12" s="11"/>
      <c r="N12" s="7">
        <v>16</v>
      </c>
      <c r="O12" s="7">
        <f t="shared" si="6"/>
        <v>17</v>
      </c>
      <c r="P12" s="4">
        <v>155.208</v>
      </c>
      <c r="Q12" s="4">
        <f>AVERAGE(P12,P34)</f>
        <v>155.208</v>
      </c>
      <c r="R12" s="4">
        <f t="shared" si="4"/>
        <v>35.090000000000003</v>
      </c>
      <c r="S12" s="8">
        <v>27.001999999999999</v>
      </c>
      <c r="T12" s="6">
        <f t="shared" si="3"/>
        <v>25.96156160000001</v>
      </c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3">
      <c r="A13" s="7">
        <v>23</v>
      </c>
      <c r="B13" s="7">
        <f t="shared" si="0"/>
        <v>24</v>
      </c>
      <c r="C13" s="4">
        <v>30.122</v>
      </c>
      <c r="D13" s="4"/>
      <c r="E13" s="4"/>
      <c r="F13" s="4"/>
      <c r="G13" s="4"/>
      <c r="H13" s="8"/>
      <c r="I13" s="9"/>
      <c r="J13" s="10"/>
      <c r="K13" s="10"/>
      <c r="L13" s="11"/>
      <c r="M13" s="11"/>
      <c r="N13" s="7">
        <v>20</v>
      </c>
      <c r="O13" s="7">
        <f t="shared" si="6"/>
        <v>21</v>
      </c>
      <c r="P13" s="4">
        <v>154.58500000000001</v>
      </c>
      <c r="Q13" s="4"/>
      <c r="R13" s="4"/>
      <c r="S13" s="8"/>
      <c r="T13" s="6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3">
      <c r="A14" s="7">
        <v>27</v>
      </c>
      <c r="B14" s="7">
        <f t="shared" si="0"/>
        <v>28</v>
      </c>
      <c r="C14" s="4">
        <v>24.244</v>
      </c>
      <c r="D14" s="4">
        <f>AVERAGE(C14,C22)</f>
        <v>24.378</v>
      </c>
      <c r="E14" s="4">
        <f>AVERAGE(C14,C22)</f>
        <v>24.378</v>
      </c>
      <c r="F14" s="4">
        <f t="shared" si="5"/>
        <v>7.3539999999999992</v>
      </c>
      <c r="G14" s="4">
        <f>31.732-E14</f>
        <v>7.3539999999999992</v>
      </c>
      <c r="H14" s="8">
        <v>8.1199999999999992</v>
      </c>
      <c r="I14" s="9">
        <v>7.6150000000000002</v>
      </c>
      <c r="J14" s="10">
        <f t="shared" si="1"/>
        <v>6.568654200000001</v>
      </c>
      <c r="K14" s="10">
        <f t="shared" si="2"/>
        <v>6.6189147999999989</v>
      </c>
      <c r="L14" s="11"/>
      <c r="M14" s="11"/>
      <c r="N14" s="7">
        <v>24</v>
      </c>
      <c r="O14" s="7">
        <f t="shared" si="6"/>
        <v>25</v>
      </c>
      <c r="P14" s="4">
        <v>6.79</v>
      </c>
      <c r="Q14" s="4">
        <f>AVERAGE(P14,P19)</f>
        <v>5.9820000000000002</v>
      </c>
      <c r="R14" s="4">
        <f t="shared" si="4"/>
        <v>184.316</v>
      </c>
      <c r="S14" s="8">
        <v>166.965</v>
      </c>
      <c r="T14" s="6">
        <f t="shared" si="3"/>
        <v>165.45802640000002</v>
      </c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3">
      <c r="A15" s="7">
        <v>29</v>
      </c>
      <c r="B15" s="7">
        <f t="shared" si="0"/>
        <v>30</v>
      </c>
      <c r="C15" s="4">
        <v>26.927</v>
      </c>
      <c r="D15" s="4">
        <f>AVERAGE(C15,C23)</f>
        <v>26.88</v>
      </c>
      <c r="E15" s="4">
        <f>AVERAGE(C15,C23)</f>
        <v>26.88</v>
      </c>
      <c r="F15" s="4">
        <f t="shared" si="5"/>
        <v>4.8520000000000003</v>
      </c>
      <c r="G15" s="4">
        <f>31.732-E15</f>
        <v>4.8520000000000003</v>
      </c>
      <c r="H15" s="8">
        <v>4.8600000000000003</v>
      </c>
      <c r="I15" s="9">
        <v>4.84</v>
      </c>
      <c r="J15" s="10">
        <f t="shared" si="1"/>
        <v>4.3516320000000022</v>
      </c>
      <c r="K15" s="10">
        <f t="shared" si="2"/>
        <v>4.3586080000000003</v>
      </c>
      <c r="L15" s="11"/>
      <c r="M15" s="11"/>
      <c r="N15" s="7">
        <v>28</v>
      </c>
      <c r="O15" s="7">
        <f t="shared" si="6"/>
        <v>29</v>
      </c>
      <c r="P15" s="4">
        <v>127.523</v>
      </c>
      <c r="Q15" s="4">
        <f>AVERAGE(P15,P20)</f>
        <v>128.28300000000002</v>
      </c>
      <c r="R15" s="4">
        <f t="shared" si="4"/>
        <v>62.014999999999986</v>
      </c>
      <c r="S15" s="8">
        <v>48.85</v>
      </c>
      <c r="T15" s="6">
        <f t="shared" si="3"/>
        <v>51.131051600000006</v>
      </c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3">
      <c r="A16" s="7">
        <v>31</v>
      </c>
      <c r="B16" s="7">
        <f t="shared" si="0"/>
        <v>32</v>
      </c>
      <c r="C16" s="4">
        <v>29.751000000000001</v>
      </c>
      <c r="D16" s="4">
        <f>AVERAGE(C16:C18,C24:C26)</f>
        <v>29.851333333333333</v>
      </c>
      <c r="E16" s="4">
        <f>AVERAGE(C16:C18,C24:C26)</f>
        <v>29.851333333333333</v>
      </c>
      <c r="F16" s="4">
        <f t="shared" si="5"/>
        <v>1.8806666666666665</v>
      </c>
      <c r="G16" s="4">
        <f>31.732-E16</f>
        <v>1.8806666666666665</v>
      </c>
      <c r="H16" s="8">
        <v>1.61</v>
      </c>
      <c r="I16" s="9">
        <v>1.57</v>
      </c>
      <c r="J16" s="10">
        <f t="shared" si="1"/>
        <v>1.7187335333333351</v>
      </c>
      <c r="K16" s="10">
        <f t="shared" si="2"/>
        <v>1.6743054666666666</v>
      </c>
      <c r="L16" s="11"/>
      <c r="M16" s="11"/>
      <c r="N16" s="7">
        <v>30</v>
      </c>
      <c r="O16" s="7">
        <f t="shared" si="6"/>
        <v>31</v>
      </c>
      <c r="P16" s="4">
        <v>166.946</v>
      </c>
      <c r="Q16" s="4">
        <f>AVERAGE(P16,P21)</f>
        <v>167.012</v>
      </c>
      <c r="R16" s="4">
        <f t="shared" si="4"/>
        <v>23.286000000000001</v>
      </c>
      <c r="S16" s="8">
        <v>15.823</v>
      </c>
      <c r="T16" s="6">
        <f t="shared" si="3"/>
        <v>14.927182400000021</v>
      </c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3">
      <c r="A17" s="7">
        <v>32</v>
      </c>
      <c r="B17" s="7">
        <f t="shared" si="0"/>
        <v>33</v>
      </c>
      <c r="C17" s="4">
        <v>29.951000000000001</v>
      </c>
      <c r="D17" s="4"/>
      <c r="E17" s="4"/>
      <c r="F17" s="4"/>
      <c r="G17" s="4"/>
      <c r="H17" s="8"/>
      <c r="I17" s="9"/>
      <c r="J17" s="10"/>
      <c r="K17" s="10"/>
      <c r="L17" s="11"/>
      <c r="M17" s="11"/>
      <c r="N17" s="7">
        <v>34</v>
      </c>
      <c r="O17" s="7">
        <f t="shared" si="6"/>
        <v>35</v>
      </c>
      <c r="P17" s="4">
        <v>-4.1479999999999997</v>
      </c>
      <c r="Q17" s="4">
        <f>AVERAGE(P17,P22)</f>
        <v>-4.6890000000000001</v>
      </c>
      <c r="R17" s="4">
        <f t="shared" si="4"/>
        <v>194.98699999999999</v>
      </c>
      <c r="S17" s="8">
        <v>173.23</v>
      </c>
      <c r="T17" s="6">
        <f t="shared" si="3"/>
        <v>175.43327720000002</v>
      </c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3">
      <c r="A18" s="7">
        <v>33</v>
      </c>
      <c r="B18" s="7">
        <f t="shared" si="0"/>
        <v>34</v>
      </c>
      <c r="C18" s="4">
        <v>29.824000000000002</v>
      </c>
      <c r="D18" s="4"/>
      <c r="E18" s="4"/>
      <c r="F18" s="4"/>
      <c r="G18" s="4"/>
      <c r="H18" s="8"/>
      <c r="I18" s="9"/>
      <c r="J18" s="10"/>
      <c r="K18" s="10"/>
      <c r="L18" s="11"/>
      <c r="M18" s="11"/>
      <c r="N18" s="7">
        <v>37</v>
      </c>
      <c r="O18" s="7">
        <f t="shared" si="6"/>
        <v>38</v>
      </c>
      <c r="P18" s="4">
        <v>127.676</v>
      </c>
      <c r="Q18" s="4">
        <f>AVERAGE(P18,P23)</f>
        <v>127.608</v>
      </c>
      <c r="R18" s="4">
        <f t="shared" si="4"/>
        <v>62.69</v>
      </c>
      <c r="S18" s="8">
        <v>51.445</v>
      </c>
      <c r="T18" s="6">
        <f>Q18*(-0.9348)+171.05</f>
        <v>51.762041600000018</v>
      </c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3">
      <c r="A19" s="7">
        <v>38</v>
      </c>
      <c r="B19" s="7">
        <f t="shared" si="0"/>
        <v>39</v>
      </c>
      <c r="C19" s="4">
        <v>27.734000000000002</v>
      </c>
      <c r="D19" s="4">
        <f>AVERAGE(C19:C21,C27:C29)</f>
        <v>27.582166666666666</v>
      </c>
      <c r="E19" s="4">
        <f>AVERAGE(C19:C21,C27:C29)</f>
        <v>27.582166666666666</v>
      </c>
      <c r="F19" s="4">
        <f t="shared" si="5"/>
        <v>4.1498333333333335</v>
      </c>
      <c r="G19" s="4">
        <f>31.732-E19</f>
        <v>4.1498333333333335</v>
      </c>
      <c r="H19" s="8">
        <v>3.82</v>
      </c>
      <c r="I19" s="9">
        <v>3.81</v>
      </c>
      <c r="J19" s="10">
        <f>D19*(-0.8861)+28.17</f>
        <v>3.729442116666668</v>
      </c>
      <c r="K19" s="10">
        <f>E19*(-0.9034)+28.642</f>
        <v>3.7242706333333331</v>
      </c>
      <c r="L19" s="11"/>
      <c r="M19" s="11"/>
      <c r="N19" s="7">
        <v>41</v>
      </c>
      <c r="O19" s="7">
        <f t="shared" si="6"/>
        <v>42</v>
      </c>
      <c r="P19" s="4">
        <v>5.1740000000000004</v>
      </c>
      <c r="Q19" s="4"/>
      <c r="R19" s="4"/>
      <c r="S19" s="6"/>
      <c r="T19" s="6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3">
      <c r="A20" s="7">
        <v>39</v>
      </c>
      <c r="B20" s="7">
        <f t="shared" si="0"/>
        <v>40</v>
      </c>
      <c r="C20" s="4">
        <v>27.643000000000001</v>
      </c>
      <c r="D20" s="4"/>
      <c r="E20" s="4"/>
      <c r="F20" s="4"/>
      <c r="G20" s="4"/>
      <c r="H20" s="4"/>
      <c r="I20" s="12"/>
      <c r="J20" s="11"/>
      <c r="K20" s="11"/>
      <c r="L20" s="11"/>
      <c r="M20" s="11"/>
      <c r="N20" s="7">
        <v>45</v>
      </c>
      <c r="O20" s="7">
        <f t="shared" si="6"/>
        <v>46</v>
      </c>
      <c r="P20" s="4">
        <v>129.04300000000001</v>
      </c>
      <c r="Q20" s="4"/>
      <c r="R20" s="4"/>
      <c r="S20" s="13" t="s">
        <v>34</v>
      </c>
      <c r="T20" s="14">
        <f>AVERAGE(ABS(T3-S3),ABS(T4-S4),ABS(T5-S5),ABS(T6-S6),ABS(T9-S9),ABS(T10-S10),ABS(T11-S11),ABS(T12-S12),ABS(T14-S14),ABS(T15-S15),ABS(T16-S16),ABS(T17-S17),ABS(T18-S18))</f>
        <v>1.0635737846153857</v>
      </c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3">
      <c r="A21" s="7">
        <v>40</v>
      </c>
      <c r="B21" s="7">
        <f t="shared" si="0"/>
        <v>41</v>
      </c>
      <c r="C21" s="4">
        <v>27.588999999999999</v>
      </c>
      <c r="D21" s="4"/>
      <c r="E21" s="4"/>
      <c r="F21" s="4"/>
      <c r="G21" s="4"/>
      <c r="H21" s="4"/>
      <c r="I21" s="13" t="s">
        <v>35</v>
      </c>
      <c r="J21" s="14">
        <f>AVERAGE(ABS(J3-H3),ABS(J4-H4),ABS(J6-H6),ABS(J7-H7),ABS(J8-H8),ABS(J11-H11),ABS(J15-H15),ABS(J16-H16),ABS(J19-H19))</f>
        <v>0.15520237222222139</v>
      </c>
      <c r="K21" s="14">
        <f>AVERAGE(ABS(K3-I3),ABS(K4-I4),ABS(K6-I6),ABS(K8-I8),ABS(K11-I11),ABS(K15-I15),ABS(K16-I16),ABS(K19-I19))</f>
        <v>0.15404712499999926</v>
      </c>
      <c r="L21" s="11"/>
      <c r="M21" s="11"/>
      <c r="N21" s="7">
        <v>47</v>
      </c>
      <c r="O21" s="7">
        <f t="shared" si="6"/>
        <v>48</v>
      </c>
      <c r="P21" s="4">
        <v>167.078</v>
      </c>
      <c r="Q21" s="4"/>
      <c r="R21" s="4"/>
      <c r="S21" s="6"/>
      <c r="T21" s="6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3">
      <c r="A22" s="7">
        <v>44</v>
      </c>
      <c r="B22" s="7">
        <f t="shared" si="0"/>
        <v>45</v>
      </c>
      <c r="C22" s="4">
        <v>24.512</v>
      </c>
      <c r="D22" s="4"/>
      <c r="E22" s="4"/>
      <c r="F22" s="4"/>
      <c r="G22" s="4"/>
      <c r="H22" s="4"/>
      <c r="I22" s="13" t="s">
        <v>36</v>
      </c>
      <c r="J22" s="14">
        <f>ABS(J14-H14)</f>
        <v>1.5513457999999982</v>
      </c>
      <c r="K22" s="14">
        <f>ABS(K14-I14)</f>
        <v>0.99608520000000134</v>
      </c>
      <c r="L22" s="11"/>
      <c r="M22" s="11"/>
      <c r="N22" s="7">
        <v>51</v>
      </c>
      <c r="O22" s="7">
        <f t="shared" si="6"/>
        <v>52</v>
      </c>
      <c r="P22" s="4">
        <v>-5.23</v>
      </c>
      <c r="Q22" s="4"/>
      <c r="R22" s="4"/>
      <c r="S22" s="6"/>
      <c r="T22" s="6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3">
      <c r="A23" s="7">
        <v>46</v>
      </c>
      <c r="B23" s="7">
        <f t="shared" si="0"/>
        <v>47</v>
      </c>
      <c r="C23" s="4">
        <v>26.832999999999998</v>
      </c>
      <c r="D23" s="4"/>
      <c r="E23" s="4"/>
      <c r="F23" s="4"/>
      <c r="G23" s="4"/>
      <c r="H23" s="4"/>
      <c r="I23" s="12"/>
      <c r="J23" s="11"/>
      <c r="K23" s="11"/>
      <c r="L23" s="11"/>
      <c r="M23" s="11"/>
      <c r="N23" s="7">
        <v>54</v>
      </c>
      <c r="O23" s="7">
        <f t="shared" si="6"/>
        <v>55</v>
      </c>
      <c r="P23" s="4">
        <v>127.54</v>
      </c>
      <c r="Q23" s="4"/>
      <c r="R23" s="4"/>
      <c r="S23" s="6"/>
      <c r="T23" s="6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3">
      <c r="A24" s="7">
        <v>48</v>
      </c>
      <c r="B24" s="7">
        <f t="shared" si="0"/>
        <v>49</v>
      </c>
      <c r="C24" s="4">
        <v>29.731000000000002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7"/>
      <c r="O24" s="7"/>
      <c r="P24" s="12"/>
      <c r="Q24" s="12"/>
      <c r="R24" s="1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3">
      <c r="A25" s="7">
        <v>49</v>
      </c>
      <c r="B25" s="7">
        <f t="shared" si="0"/>
        <v>50</v>
      </c>
      <c r="C25" s="4">
        <v>29.771999999999998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5"/>
      <c r="O25" s="7"/>
      <c r="P25" s="2"/>
      <c r="Q25" s="12"/>
      <c r="R25" s="12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3">
      <c r="A26" s="7">
        <v>50</v>
      </c>
      <c r="B26" s="7">
        <f t="shared" si="0"/>
        <v>51</v>
      </c>
      <c r="C26" s="4">
        <v>30.079000000000001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5"/>
      <c r="O26" s="7"/>
      <c r="P26" s="2"/>
      <c r="Q26" s="12"/>
      <c r="R26" s="12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3">
      <c r="A27" s="7">
        <v>55</v>
      </c>
      <c r="B27" s="7">
        <f t="shared" si="0"/>
        <v>56</v>
      </c>
      <c r="C27" s="4">
        <v>27.547000000000001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5"/>
      <c r="O27" s="7"/>
      <c r="P27" s="2"/>
      <c r="Q27" s="12"/>
      <c r="R27" s="1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3">
      <c r="A28" s="7">
        <v>56</v>
      </c>
      <c r="B28" s="7">
        <f t="shared" si="0"/>
        <v>57</v>
      </c>
      <c r="C28" s="4">
        <v>27.562999999999999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5"/>
      <c r="O28" s="7"/>
      <c r="P28" s="2"/>
      <c r="Q28" s="12"/>
      <c r="R28" s="1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3">
      <c r="A29" s="15">
        <v>57</v>
      </c>
      <c r="B29" s="15">
        <f t="shared" si="0"/>
        <v>58</v>
      </c>
      <c r="C29" s="2">
        <v>27.417000000000002</v>
      </c>
      <c r="D29" s="2"/>
      <c r="E29" s="12"/>
      <c r="F29" s="12"/>
      <c r="G29" s="12"/>
      <c r="H29" s="12"/>
      <c r="I29" s="12"/>
      <c r="J29" s="11"/>
      <c r="K29" s="11"/>
      <c r="L29" s="11"/>
      <c r="M29" s="11"/>
      <c r="N29" s="15"/>
      <c r="O29" s="7"/>
      <c r="P29" s="2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3">
      <c r="A30" s="16"/>
      <c r="B30" s="15"/>
      <c r="C30" s="12"/>
      <c r="D30" s="12"/>
      <c r="E30" s="12"/>
      <c r="F30" s="12"/>
      <c r="G30" s="12"/>
      <c r="H30" s="12"/>
      <c r="I30" s="12"/>
      <c r="J30" s="11"/>
      <c r="K30" s="11"/>
      <c r="L30" s="11"/>
      <c r="M30" s="11"/>
      <c r="N30" s="15"/>
      <c r="O30" s="7"/>
      <c r="P30" s="2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3">
      <c r="A31" s="15"/>
      <c r="B31" s="15"/>
      <c r="C31" s="2"/>
      <c r="D31" s="12"/>
      <c r="E31" s="12"/>
      <c r="F31" s="12"/>
      <c r="G31" s="12"/>
      <c r="H31" s="12"/>
      <c r="I31" s="12"/>
      <c r="J31" s="11"/>
      <c r="K31" s="11"/>
      <c r="L31" s="11"/>
      <c r="M31" s="11"/>
      <c r="N31" s="15"/>
      <c r="O31" s="7"/>
      <c r="P31" s="2"/>
      <c r="Q31" s="12"/>
      <c r="R31" s="1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3">
      <c r="A32" s="15"/>
      <c r="B32" s="15"/>
      <c r="C32" s="2"/>
      <c r="D32" s="12"/>
      <c r="E32" s="12"/>
      <c r="F32" s="12"/>
      <c r="G32" s="12"/>
      <c r="H32" s="12"/>
      <c r="I32" s="12"/>
      <c r="J32" s="11"/>
      <c r="K32" s="11"/>
      <c r="L32" s="11"/>
      <c r="M32" s="11"/>
      <c r="N32" s="15"/>
      <c r="O32" s="7"/>
      <c r="P32" s="2"/>
      <c r="Q32" s="12"/>
      <c r="R32" s="1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3">
      <c r="A33" s="15"/>
      <c r="B33" s="15"/>
      <c r="C33" s="2"/>
      <c r="D33" s="12"/>
      <c r="E33" s="12"/>
      <c r="F33" s="12"/>
      <c r="G33" s="12"/>
      <c r="H33" s="12"/>
      <c r="I33" s="12"/>
      <c r="J33" s="11"/>
      <c r="K33" s="11"/>
      <c r="L33" s="11"/>
      <c r="M33" s="11"/>
      <c r="N33" s="15"/>
      <c r="O33" s="7"/>
      <c r="P33" s="2"/>
      <c r="Q33" s="12"/>
      <c r="R33" s="1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3">
      <c r="A34" s="15"/>
      <c r="B34" s="15"/>
      <c r="C34" s="2"/>
      <c r="D34" s="12"/>
      <c r="E34" s="12"/>
      <c r="F34" s="12"/>
      <c r="G34" s="12"/>
      <c r="H34" s="12"/>
      <c r="I34" s="12"/>
      <c r="J34" s="11"/>
      <c r="K34" s="11"/>
      <c r="L34" s="11"/>
      <c r="M34" s="11"/>
      <c r="N34" s="15"/>
      <c r="O34" s="7"/>
      <c r="P34" s="2"/>
      <c r="Q34" s="12"/>
      <c r="R34" s="1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3">
      <c r="A35" s="15"/>
      <c r="B35" s="15"/>
      <c r="C35" s="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5"/>
      <c r="O35" s="7"/>
      <c r="P35" s="2"/>
      <c r="Q35" s="12"/>
      <c r="R35" s="12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3">
      <c r="A36" s="15"/>
      <c r="B36" s="15"/>
      <c r="C36" s="2"/>
      <c r="D36" s="12"/>
      <c r="E36" s="12"/>
      <c r="F36" s="12"/>
      <c r="G36" s="12"/>
      <c r="H36" s="12"/>
      <c r="I36" s="12"/>
      <c r="J36" s="11"/>
      <c r="K36" s="11"/>
      <c r="L36" s="11"/>
      <c r="M36" s="11"/>
      <c r="N36" s="15"/>
      <c r="O36" s="7"/>
      <c r="P36" s="2"/>
      <c r="Q36" s="12"/>
      <c r="R36" s="12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3">
      <c r="A37" s="15"/>
      <c r="B37" s="15"/>
      <c r="C37" s="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5"/>
      <c r="O37" s="7"/>
      <c r="P37" s="2"/>
      <c r="Q37" s="12"/>
      <c r="R37" s="1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3">
      <c r="A38" s="15"/>
      <c r="B38" s="15"/>
      <c r="C38" s="2"/>
      <c r="D38" s="12"/>
      <c r="E38" s="12"/>
      <c r="F38" s="12"/>
      <c r="G38" s="12"/>
      <c r="H38" s="12"/>
      <c r="I38" s="12"/>
      <c r="J38" s="11"/>
      <c r="K38" s="11"/>
      <c r="L38" s="11"/>
      <c r="M38" s="11"/>
      <c r="N38" s="15"/>
      <c r="O38" s="7"/>
      <c r="P38" s="2"/>
      <c r="Q38" s="12"/>
      <c r="R38" s="1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3">
      <c r="A39" s="15"/>
      <c r="B39" s="15"/>
      <c r="C39" s="2"/>
      <c r="D39" s="12"/>
      <c r="E39" s="12"/>
      <c r="F39" s="12"/>
      <c r="G39" s="12"/>
      <c r="H39" s="12"/>
      <c r="I39" s="12"/>
      <c r="J39" s="11"/>
      <c r="K39" s="11"/>
      <c r="L39" s="11"/>
      <c r="M39" s="11"/>
      <c r="N39" s="15"/>
      <c r="O39" s="7"/>
      <c r="P39" s="2"/>
      <c r="Q39" s="12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3">
      <c r="A40" s="15"/>
      <c r="B40" s="15"/>
      <c r="C40" s="2"/>
      <c r="D40" s="12"/>
      <c r="E40" s="12"/>
      <c r="F40" s="12"/>
      <c r="G40" s="12"/>
      <c r="H40" s="12"/>
      <c r="I40" s="12"/>
      <c r="J40" s="11"/>
      <c r="K40" s="11"/>
      <c r="L40" s="11"/>
      <c r="M40" s="11"/>
      <c r="N40" s="15"/>
      <c r="O40" s="7"/>
      <c r="P40" s="2"/>
      <c r="Q40" s="12"/>
      <c r="R40" s="1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3">
      <c r="A41" s="15"/>
      <c r="B41" s="15"/>
      <c r="C41" s="2"/>
      <c r="E41" s="12"/>
      <c r="F41" s="12"/>
      <c r="G41" s="12"/>
      <c r="H41" s="12"/>
      <c r="I41" s="12"/>
      <c r="J41" s="11"/>
      <c r="K41" s="11"/>
      <c r="L41" s="11"/>
      <c r="M41" s="11"/>
      <c r="N41" s="15"/>
      <c r="O41" s="7"/>
      <c r="P41" s="2"/>
      <c r="Q41" s="12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3">
      <c r="A42" s="15"/>
      <c r="B42" s="15"/>
      <c r="C42" s="2"/>
      <c r="D42" s="12"/>
      <c r="E42" s="12"/>
      <c r="F42" s="12"/>
      <c r="G42" s="12"/>
      <c r="H42" s="12"/>
      <c r="I42" s="12"/>
      <c r="J42" s="11"/>
      <c r="K42" s="11"/>
      <c r="L42" s="11"/>
      <c r="M42" s="11"/>
      <c r="N42" s="15"/>
      <c r="O42" s="7"/>
      <c r="P42" s="2"/>
      <c r="Q42" s="12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3">
      <c r="A43" s="15"/>
      <c r="B43" s="15"/>
      <c r="C43" s="2"/>
      <c r="D43" s="12"/>
      <c r="E43" s="12"/>
      <c r="F43" s="12"/>
      <c r="G43" s="12"/>
      <c r="H43" s="12"/>
      <c r="I43" s="12"/>
      <c r="J43" s="11"/>
      <c r="K43" s="11"/>
      <c r="L43" s="11"/>
      <c r="M43" s="11"/>
      <c r="N43" s="15"/>
      <c r="O43" s="7"/>
      <c r="P43" s="2"/>
      <c r="Q43" s="12"/>
      <c r="R43" s="1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3">
      <c r="A44" s="15"/>
      <c r="B44" s="15"/>
      <c r="C44" s="2"/>
      <c r="D44" s="12"/>
      <c r="E44" s="12"/>
      <c r="F44" s="12"/>
      <c r="G44" s="12"/>
      <c r="H44" s="12"/>
      <c r="I44" s="12"/>
      <c r="J44" s="11"/>
      <c r="K44" s="11"/>
      <c r="L44" s="11"/>
      <c r="M44" s="11"/>
      <c r="N44" s="15"/>
      <c r="O44" s="7"/>
      <c r="P44" s="2"/>
      <c r="Q44" s="12"/>
      <c r="R44" s="1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3">
      <c r="A45" s="15"/>
      <c r="B45" s="15"/>
      <c r="C45" s="2"/>
      <c r="D45" s="12"/>
      <c r="E45" s="12"/>
      <c r="F45" s="12"/>
      <c r="G45" s="12"/>
      <c r="H45" s="12"/>
      <c r="I45" s="12"/>
      <c r="J45" s="11"/>
      <c r="K45" s="11"/>
      <c r="L45" s="11"/>
      <c r="M45" s="11"/>
      <c r="N45" s="15"/>
      <c r="O45" s="7"/>
      <c r="P45" s="2"/>
      <c r="Q45" s="12"/>
      <c r="R45" s="1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3">
      <c r="A46" s="15"/>
      <c r="B46" s="15"/>
      <c r="C46" s="2"/>
      <c r="D46" s="12"/>
      <c r="E46" s="12"/>
      <c r="F46" s="12"/>
      <c r="G46" s="12"/>
      <c r="H46" s="12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3">
      <c r="A47" s="15"/>
      <c r="B47" s="15"/>
      <c r="C47" s="2"/>
      <c r="D47" s="12"/>
      <c r="E47" s="12"/>
      <c r="F47" s="12"/>
      <c r="G47" s="12"/>
      <c r="H47" s="12"/>
      <c r="I47" s="12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3">
      <c r="A48" s="15"/>
      <c r="B48" s="15"/>
      <c r="C48" s="2"/>
      <c r="D48" s="12"/>
      <c r="E48" s="12"/>
      <c r="F48" s="12"/>
      <c r="G48" s="12"/>
      <c r="H48" s="12"/>
      <c r="I48" s="1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3">
      <c r="A49" s="15"/>
      <c r="B49" s="15"/>
      <c r="C49" s="2"/>
      <c r="D49" s="12"/>
      <c r="E49" s="12"/>
      <c r="F49" s="12"/>
      <c r="G49" s="12"/>
      <c r="H49" s="12"/>
      <c r="I49" s="1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3">
      <c r="A50" s="15"/>
      <c r="B50" s="15"/>
      <c r="C50" s="2"/>
      <c r="D50" s="12"/>
      <c r="E50" s="12"/>
      <c r="F50" s="12"/>
      <c r="G50" s="12"/>
      <c r="H50" s="12"/>
      <c r="I50" s="1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x14ac:dyDescent="0.3">
      <c r="A51" s="15"/>
      <c r="B51" s="15"/>
      <c r="C51" s="2"/>
      <c r="D51" s="12"/>
      <c r="E51" s="12"/>
      <c r="F51" s="12"/>
      <c r="G51" s="12"/>
      <c r="H51" s="12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x14ac:dyDescent="0.3">
      <c r="A52" s="15"/>
      <c r="B52" s="15"/>
      <c r="C52" s="2"/>
      <c r="D52" s="12"/>
      <c r="E52" s="12"/>
      <c r="F52" s="12"/>
      <c r="G52" s="12"/>
      <c r="H52" s="12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x14ac:dyDescent="0.3">
      <c r="A53" s="15"/>
      <c r="B53" s="15"/>
      <c r="C53" s="2"/>
      <c r="D53" s="12"/>
      <c r="E53" s="12"/>
      <c r="F53" s="12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x14ac:dyDescent="0.3">
      <c r="A54" s="15"/>
      <c r="B54" s="15"/>
      <c r="C54" s="2"/>
      <c r="D54" s="12"/>
      <c r="E54" s="12"/>
      <c r="F54" s="12"/>
      <c r="G54" s="12"/>
      <c r="H54" s="12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x14ac:dyDescent="0.3">
      <c r="A55" s="15"/>
      <c r="B55" s="15"/>
      <c r="C55" s="2"/>
      <c r="D55" s="12"/>
      <c r="E55" s="12"/>
      <c r="F55" s="12"/>
      <c r="G55" s="12"/>
      <c r="H55" s="12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x14ac:dyDescent="0.3">
      <c r="A56" s="15"/>
      <c r="B56" s="15"/>
      <c r="C56" s="2"/>
      <c r="D56" s="12"/>
      <c r="E56" s="12"/>
      <c r="F56" s="12"/>
      <c r="G56" s="12"/>
      <c r="H56" s="12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x14ac:dyDescent="0.3">
      <c r="A57" s="15"/>
      <c r="B57" s="15"/>
      <c r="C57" s="2"/>
      <c r="D57" s="12"/>
      <c r="E57" s="12"/>
      <c r="F57" s="12"/>
      <c r="G57" s="12"/>
      <c r="H57" s="12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7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x14ac:dyDescent="0.3">
      <c r="A61" s="7" t="s">
        <v>9</v>
      </c>
      <c r="B61" s="7"/>
      <c r="C61" s="18">
        <v>1</v>
      </c>
      <c r="D61" s="18">
        <v>4</v>
      </c>
      <c r="E61" s="18">
        <v>7</v>
      </c>
      <c r="F61" s="18">
        <v>14</v>
      </c>
      <c r="G61" s="18">
        <v>15</v>
      </c>
      <c r="H61" s="18">
        <v>17</v>
      </c>
      <c r="I61" s="18">
        <v>18</v>
      </c>
      <c r="J61" s="18">
        <v>19</v>
      </c>
      <c r="K61" s="18">
        <v>21</v>
      </c>
      <c r="L61" s="18">
        <v>22</v>
      </c>
      <c r="M61" s="18">
        <v>23</v>
      </c>
      <c r="N61" s="18">
        <v>27</v>
      </c>
      <c r="O61" s="18">
        <v>29</v>
      </c>
      <c r="P61" s="18">
        <v>31</v>
      </c>
      <c r="Q61" s="18">
        <v>32</v>
      </c>
      <c r="R61" s="18">
        <v>33</v>
      </c>
      <c r="S61" s="18">
        <v>38</v>
      </c>
      <c r="T61" s="18">
        <v>39</v>
      </c>
      <c r="U61" s="18">
        <v>40</v>
      </c>
      <c r="V61" s="18">
        <v>44</v>
      </c>
      <c r="W61" s="18">
        <v>46</v>
      </c>
      <c r="X61" s="18">
        <v>48</v>
      </c>
      <c r="Y61" s="18">
        <v>49</v>
      </c>
      <c r="Z61" s="18">
        <v>50</v>
      </c>
      <c r="AA61" s="18">
        <v>55</v>
      </c>
      <c r="AB61" s="18">
        <v>56</v>
      </c>
      <c r="AC61" s="18">
        <v>57</v>
      </c>
    </row>
    <row r="62" spans="1:29" x14ac:dyDescent="0.3">
      <c r="A62" s="7"/>
      <c r="B62" s="7" t="s">
        <v>10</v>
      </c>
      <c r="C62" s="18">
        <f>C61+1</f>
        <v>2</v>
      </c>
      <c r="D62" s="18">
        <f t="shared" ref="D62:V62" si="7">D61+1</f>
        <v>5</v>
      </c>
      <c r="E62" s="18">
        <f t="shared" si="7"/>
        <v>8</v>
      </c>
      <c r="F62" s="18">
        <f t="shared" si="7"/>
        <v>15</v>
      </c>
      <c r="G62" s="18">
        <f t="shared" si="7"/>
        <v>16</v>
      </c>
      <c r="H62" s="18">
        <f t="shared" si="7"/>
        <v>18</v>
      </c>
      <c r="I62" s="18">
        <f t="shared" si="7"/>
        <v>19</v>
      </c>
      <c r="J62" s="18">
        <f t="shared" si="7"/>
        <v>20</v>
      </c>
      <c r="K62" s="18">
        <f t="shared" si="7"/>
        <v>22</v>
      </c>
      <c r="L62" s="18">
        <f t="shared" si="7"/>
        <v>23</v>
      </c>
      <c r="M62" s="18">
        <f t="shared" si="7"/>
        <v>24</v>
      </c>
      <c r="N62" s="18">
        <f t="shared" si="7"/>
        <v>28</v>
      </c>
      <c r="O62" s="18">
        <f t="shared" si="7"/>
        <v>30</v>
      </c>
      <c r="P62" s="18">
        <f t="shared" si="7"/>
        <v>32</v>
      </c>
      <c r="Q62" s="18">
        <f t="shared" si="7"/>
        <v>33</v>
      </c>
      <c r="R62" s="18">
        <f t="shared" si="7"/>
        <v>34</v>
      </c>
      <c r="S62" s="18">
        <f t="shared" si="7"/>
        <v>39</v>
      </c>
      <c r="T62" s="18">
        <f t="shared" si="7"/>
        <v>40</v>
      </c>
      <c r="U62" s="18">
        <f t="shared" si="7"/>
        <v>41</v>
      </c>
      <c r="V62" s="18">
        <f t="shared" si="7"/>
        <v>45</v>
      </c>
      <c r="W62" s="18">
        <f>W61+1</f>
        <v>47</v>
      </c>
      <c r="X62" s="18">
        <f t="shared" ref="X62:AC62" si="8">X61+1</f>
        <v>49</v>
      </c>
      <c r="Y62" s="18">
        <f t="shared" si="8"/>
        <v>50</v>
      </c>
      <c r="Z62" s="18">
        <f t="shared" si="8"/>
        <v>51</v>
      </c>
      <c r="AA62" s="18">
        <f t="shared" si="8"/>
        <v>56</v>
      </c>
      <c r="AB62" s="18">
        <f t="shared" si="8"/>
        <v>57</v>
      </c>
      <c r="AC62" s="18">
        <f t="shared" si="8"/>
        <v>58</v>
      </c>
    </row>
    <row r="63" spans="1:29" x14ac:dyDescent="0.3">
      <c r="A63" s="19">
        <v>1</v>
      </c>
      <c r="B63" s="19">
        <f>A63+1</f>
        <v>2</v>
      </c>
      <c r="C63" s="19">
        <v>0</v>
      </c>
      <c r="D63" s="19">
        <v>1.0009999999999999</v>
      </c>
      <c r="E63" s="19">
        <v>0.76800000000000002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1.4999999999999999E-2</v>
      </c>
      <c r="N63" s="19">
        <v>-0.316</v>
      </c>
      <c r="O63" s="19">
        <v>-3.4000000000000002E-2</v>
      </c>
      <c r="P63" s="19">
        <v>6.0000000000000001E-3</v>
      </c>
      <c r="Q63" s="19">
        <v>-3.0000000000000001E-3</v>
      </c>
      <c r="R63" s="19">
        <v>-2E-3</v>
      </c>
      <c r="S63" s="19">
        <v>0</v>
      </c>
      <c r="T63" s="19">
        <v>0</v>
      </c>
      <c r="U63" s="19">
        <v>0</v>
      </c>
      <c r="V63" s="19">
        <v>3.1E-2</v>
      </c>
      <c r="W63" s="19">
        <v>-8.1000000000000003E-2</v>
      </c>
      <c r="X63" s="19">
        <v>3.0000000000000001E-3</v>
      </c>
      <c r="Y63" s="19">
        <v>1.0999999999999999E-2</v>
      </c>
      <c r="Z63" s="19">
        <v>-1E-3</v>
      </c>
      <c r="AA63" s="19">
        <v>0</v>
      </c>
      <c r="AB63" s="19">
        <v>0</v>
      </c>
      <c r="AC63" s="19">
        <v>0</v>
      </c>
    </row>
    <row r="64" spans="1:29" x14ac:dyDescent="0.3">
      <c r="A64" s="19">
        <v>4</v>
      </c>
      <c r="B64" s="19">
        <f t="shared" ref="B64:B89" si="9">A64+1</f>
        <v>5</v>
      </c>
      <c r="C64" s="20">
        <v>1.0009999999999999</v>
      </c>
      <c r="D64" s="19">
        <v>0</v>
      </c>
      <c r="E64" s="19">
        <v>0.77900000000000003</v>
      </c>
      <c r="F64" s="19">
        <v>7.0000000000000001E-3</v>
      </c>
      <c r="G64" s="19">
        <v>0</v>
      </c>
      <c r="H64" s="19">
        <v>1.0999999999999999E-2</v>
      </c>
      <c r="I64" s="19">
        <v>8.0000000000000002E-3</v>
      </c>
      <c r="J64" s="19">
        <v>-3.1E-2</v>
      </c>
      <c r="K64" s="19">
        <v>-8.5999999999999993E-2</v>
      </c>
      <c r="L64" s="19">
        <v>0.01</v>
      </c>
      <c r="M64" s="19">
        <v>1.4999999999999999E-2</v>
      </c>
      <c r="N64" s="19">
        <v>0.05</v>
      </c>
      <c r="O64" s="19">
        <v>-8.5000000000000006E-2</v>
      </c>
      <c r="P64" s="19">
        <v>1.2E-2</v>
      </c>
      <c r="Q64" s="19">
        <v>2E-3</v>
      </c>
      <c r="R64" s="19">
        <v>0</v>
      </c>
      <c r="S64" s="19">
        <v>0</v>
      </c>
      <c r="T64" s="19">
        <v>0</v>
      </c>
      <c r="U64" s="19">
        <v>0</v>
      </c>
      <c r="V64" s="19">
        <v>3.0000000000000001E-3</v>
      </c>
      <c r="W64" s="19">
        <v>-5.7000000000000002E-2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</row>
    <row r="65" spans="1:29" x14ac:dyDescent="0.3">
      <c r="A65" s="19">
        <v>7</v>
      </c>
      <c r="B65" s="19">
        <f t="shared" si="9"/>
        <v>8</v>
      </c>
      <c r="C65" s="20">
        <v>0.76800000000000002</v>
      </c>
      <c r="D65" s="21">
        <v>0.77900000000000003</v>
      </c>
      <c r="E65" s="19">
        <v>0</v>
      </c>
      <c r="F65" s="19">
        <v>-3.0000000000000001E-3</v>
      </c>
      <c r="G65" s="19">
        <v>1.0999999999999999E-2</v>
      </c>
      <c r="H65" s="19">
        <v>1.4999999999999999E-2</v>
      </c>
      <c r="I65" s="19">
        <v>3.0000000000000001E-3</v>
      </c>
      <c r="J65" s="19">
        <v>-3.3000000000000002E-2</v>
      </c>
      <c r="K65" s="19">
        <v>-8.7999999999999995E-2</v>
      </c>
      <c r="L65" s="19">
        <v>0.01</v>
      </c>
      <c r="M65" s="19">
        <v>1.9E-2</v>
      </c>
      <c r="N65" s="19">
        <v>2.1999999999999999E-2</v>
      </c>
      <c r="O65" s="19">
        <v>-5.7000000000000002E-2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-0.312</v>
      </c>
      <c r="W65" s="19">
        <v>-3.7999999999999999E-2</v>
      </c>
      <c r="X65" s="19">
        <v>-1E-3</v>
      </c>
      <c r="Y65" s="19">
        <v>5.0000000000000001E-3</v>
      </c>
      <c r="Z65" s="19">
        <v>-2E-3</v>
      </c>
      <c r="AA65" s="19">
        <v>0</v>
      </c>
      <c r="AB65" s="19">
        <v>0</v>
      </c>
      <c r="AC65" s="19">
        <v>0</v>
      </c>
    </row>
    <row r="66" spans="1:29" x14ac:dyDescent="0.3">
      <c r="A66" s="19">
        <v>14</v>
      </c>
      <c r="B66" s="19">
        <f t="shared" si="9"/>
        <v>15</v>
      </c>
      <c r="C66" s="19">
        <v>0</v>
      </c>
      <c r="D66" s="19">
        <v>7.0000000000000001E-3</v>
      </c>
      <c r="E66" s="19">
        <v>-3.0000000000000001E-3</v>
      </c>
      <c r="F66" s="19">
        <v>0</v>
      </c>
      <c r="G66" s="19">
        <v>-8.9329999999999998</v>
      </c>
      <c r="H66" s="19">
        <v>5.8000000000000003E-2</v>
      </c>
      <c r="I66" s="19">
        <v>8.6999999999999994E-2</v>
      </c>
      <c r="J66" s="19">
        <v>-0.23499999999999999</v>
      </c>
      <c r="K66" s="19">
        <v>-0.3</v>
      </c>
      <c r="L66" s="19">
        <v>0.47099999999999997</v>
      </c>
      <c r="M66" s="19">
        <v>-0.32600000000000001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</row>
    <row r="67" spans="1:29" x14ac:dyDescent="0.3">
      <c r="A67" s="19">
        <v>15</v>
      </c>
      <c r="B67" s="19">
        <f t="shared" si="9"/>
        <v>16</v>
      </c>
      <c r="C67" s="19">
        <v>0</v>
      </c>
      <c r="D67" s="19">
        <v>0</v>
      </c>
      <c r="E67" s="19">
        <v>1.0999999999999999E-2</v>
      </c>
      <c r="F67" s="22">
        <v>-8.9329999999999998</v>
      </c>
      <c r="G67" s="19">
        <v>0</v>
      </c>
      <c r="H67" s="19">
        <v>-0.39600000000000002</v>
      </c>
      <c r="I67" s="19">
        <v>0.247</v>
      </c>
      <c r="J67" s="19">
        <v>-0.251</v>
      </c>
      <c r="K67" s="19">
        <v>-0.39800000000000002</v>
      </c>
      <c r="L67" s="19">
        <v>1.3360000000000001</v>
      </c>
      <c r="M67" s="19">
        <v>-4.2000000000000003E-2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</row>
    <row r="68" spans="1:29" x14ac:dyDescent="0.3">
      <c r="A68" s="19">
        <v>17</v>
      </c>
      <c r="B68" s="19">
        <f t="shared" si="9"/>
        <v>18</v>
      </c>
      <c r="C68" s="19">
        <v>0</v>
      </c>
      <c r="D68" s="19">
        <v>1.0999999999999999E-2</v>
      </c>
      <c r="E68" s="19">
        <v>1.4999999999999999E-2</v>
      </c>
      <c r="F68" s="23">
        <v>5.8000000000000003E-2</v>
      </c>
      <c r="G68" s="23">
        <v>-0.39600000000000002</v>
      </c>
      <c r="H68" s="19">
        <v>0</v>
      </c>
      <c r="I68" s="19">
        <v>-12.403</v>
      </c>
      <c r="J68" s="19">
        <v>-12.576000000000001</v>
      </c>
      <c r="K68" s="19">
        <v>7.2999999999999995E-2</v>
      </c>
      <c r="L68" s="19">
        <v>-0.188</v>
      </c>
      <c r="M68" s="19">
        <v>3.1829999999999998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</row>
    <row r="69" spans="1:29" x14ac:dyDescent="0.3">
      <c r="A69" s="19">
        <v>18</v>
      </c>
      <c r="B69" s="19">
        <f t="shared" si="9"/>
        <v>19</v>
      </c>
      <c r="C69" s="19">
        <v>0</v>
      </c>
      <c r="D69" s="19">
        <v>8.0000000000000002E-3</v>
      </c>
      <c r="E69" s="19">
        <v>3.0000000000000001E-3</v>
      </c>
      <c r="F69" s="23">
        <v>8.6999999999999994E-2</v>
      </c>
      <c r="G69" s="23">
        <v>0.247</v>
      </c>
      <c r="H69" s="24">
        <v>-12.403</v>
      </c>
      <c r="I69" s="19">
        <v>0</v>
      </c>
      <c r="J69" s="19">
        <v>-13.262</v>
      </c>
      <c r="K69" s="19">
        <v>-0.20799999999999999</v>
      </c>
      <c r="L69" s="19">
        <v>-0.183</v>
      </c>
      <c r="M69" s="19">
        <v>-4.5999999999999999E-2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</row>
    <row r="70" spans="1:29" x14ac:dyDescent="0.3">
      <c r="A70" s="19">
        <v>19</v>
      </c>
      <c r="B70" s="19">
        <f t="shared" si="9"/>
        <v>20</v>
      </c>
      <c r="C70" s="19">
        <v>0</v>
      </c>
      <c r="D70" s="19">
        <v>-3.1E-2</v>
      </c>
      <c r="E70" s="19">
        <v>-3.3000000000000002E-2</v>
      </c>
      <c r="F70" s="23">
        <v>-0.23499999999999999</v>
      </c>
      <c r="G70" s="23">
        <v>-0.251</v>
      </c>
      <c r="H70" s="24">
        <v>-12.576000000000001</v>
      </c>
      <c r="I70" s="24">
        <v>-13.262</v>
      </c>
      <c r="J70" s="19">
        <v>0</v>
      </c>
      <c r="K70" s="19">
        <v>-0.14099999999999999</v>
      </c>
      <c r="L70" s="19">
        <v>-0.187</v>
      </c>
      <c r="M70" s="19">
        <v>-7.2999999999999995E-2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</row>
    <row r="71" spans="1:29" x14ac:dyDescent="0.3">
      <c r="A71" s="19">
        <v>21</v>
      </c>
      <c r="B71" s="19">
        <f t="shared" si="9"/>
        <v>22</v>
      </c>
      <c r="C71" s="19">
        <v>0</v>
      </c>
      <c r="D71" s="19">
        <v>-8.5999999999999993E-2</v>
      </c>
      <c r="E71" s="19">
        <v>-8.7999999999999995E-2</v>
      </c>
      <c r="F71" s="23">
        <v>-0.3</v>
      </c>
      <c r="G71" s="23">
        <v>-0.39800000000000002</v>
      </c>
      <c r="H71" s="23">
        <v>7.2999999999999995E-2</v>
      </c>
      <c r="I71" s="23">
        <v>-0.20799999999999999</v>
      </c>
      <c r="J71" s="23">
        <v>-0.14099999999999999</v>
      </c>
      <c r="K71" s="19">
        <v>0</v>
      </c>
      <c r="L71" s="19">
        <v>-13.099</v>
      </c>
      <c r="M71" s="19">
        <v>-12.346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</row>
    <row r="72" spans="1:29" x14ac:dyDescent="0.3">
      <c r="A72" s="19">
        <v>22</v>
      </c>
      <c r="B72" s="19">
        <f t="shared" si="9"/>
        <v>23</v>
      </c>
      <c r="C72" s="19">
        <v>0</v>
      </c>
      <c r="D72" s="19">
        <v>0.01</v>
      </c>
      <c r="E72" s="19">
        <v>0.01</v>
      </c>
      <c r="F72" s="23">
        <v>0.47099999999999997</v>
      </c>
      <c r="G72" s="23">
        <v>1.3360000000000001</v>
      </c>
      <c r="H72" s="23">
        <v>-0.188</v>
      </c>
      <c r="I72" s="23">
        <v>-0.183</v>
      </c>
      <c r="J72" s="23">
        <v>-0.187</v>
      </c>
      <c r="K72" s="24">
        <v>-13.099</v>
      </c>
      <c r="L72" s="19">
        <v>0</v>
      </c>
      <c r="M72" s="19">
        <v>-12.571999999999999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</row>
    <row r="73" spans="1:29" x14ac:dyDescent="0.3">
      <c r="A73" s="19">
        <v>23</v>
      </c>
      <c r="B73" s="19">
        <f t="shared" si="9"/>
        <v>24</v>
      </c>
      <c r="C73" s="19">
        <v>1.4999999999999999E-2</v>
      </c>
      <c r="D73" s="19">
        <v>1.4999999999999999E-2</v>
      </c>
      <c r="E73" s="19">
        <v>1.9E-2</v>
      </c>
      <c r="F73" s="23">
        <v>-0.32600000000000001</v>
      </c>
      <c r="G73" s="23">
        <v>-4.2000000000000003E-2</v>
      </c>
      <c r="H73" s="23">
        <v>3.1829999999999998</v>
      </c>
      <c r="I73" s="23">
        <v>-4.5999999999999999E-2</v>
      </c>
      <c r="J73" s="23">
        <v>-7.2999999999999995E-2</v>
      </c>
      <c r="K73" s="24">
        <v>-12.346</v>
      </c>
      <c r="L73" s="24">
        <v>-12.571999999999999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</row>
    <row r="74" spans="1:29" x14ac:dyDescent="0.3">
      <c r="A74" s="19">
        <v>27</v>
      </c>
      <c r="B74" s="19">
        <f t="shared" si="9"/>
        <v>28</v>
      </c>
      <c r="C74" s="19">
        <v>-0.316</v>
      </c>
      <c r="D74" s="19">
        <v>0.05</v>
      </c>
      <c r="E74" s="19">
        <v>2.1999999999999999E-2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3.8570000000000002</v>
      </c>
      <c r="P74" s="19">
        <v>-0.41199999999999998</v>
      </c>
      <c r="Q74" s="19">
        <v>-0.21199999999999999</v>
      </c>
      <c r="R74" s="19">
        <v>-0.25900000000000001</v>
      </c>
      <c r="S74" s="19">
        <v>-8.9999999999999993E-3</v>
      </c>
      <c r="T74" s="19">
        <v>3.0000000000000001E-3</v>
      </c>
      <c r="U74" s="19">
        <v>-2.4E-2</v>
      </c>
      <c r="V74" s="19">
        <v>0</v>
      </c>
      <c r="W74" s="19">
        <v>1E-3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</row>
    <row r="75" spans="1:29" x14ac:dyDescent="0.3">
      <c r="A75" s="19">
        <v>29</v>
      </c>
      <c r="B75" s="19">
        <f t="shared" si="9"/>
        <v>30</v>
      </c>
      <c r="C75" s="19">
        <v>-3.4000000000000002E-2</v>
      </c>
      <c r="D75" s="19">
        <v>-8.5000000000000006E-2</v>
      </c>
      <c r="E75" s="19">
        <v>-5.7000000000000002E-2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5">
        <v>3.8570000000000002</v>
      </c>
      <c r="O75" s="19">
        <v>0</v>
      </c>
      <c r="P75" s="19">
        <v>2.915</v>
      </c>
      <c r="Q75" s="19">
        <v>13.707000000000001</v>
      </c>
      <c r="R75" s="19">
        <v>5.0609999999999999</v>
      </c>
      <c r="S75" s="19">
        <v>0.16300000000000001</v>
      </c>
      <c r="T75" s="19">
        <v>0.13</v>
      </c>
      <c r="U75" s="19">
        <v>0.104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</row>
    <row r="76" spans="1:29" x14ac:dyDescent="0.3">
      <c r="A76" s="19">
        <v>31</v>
      </c>
      <c r="B76" s="19">
        <f t="shared" si="9"/>
        <v>32</v>
      </c>
      <c r="C76" s="19">
        <v>6.0000000000000001E-3</v>
      </c>
      <c r="D76" s="19">
        <v>1.2E-2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6">
        <v>-0.41199999999999998</v>
      </c>
      <c r="O76" s="27">
        <v>2.915</v>
      </c>
      <c r="P76" s="19">
        <v>0</v>
      </c>
      <c r="Q76" s="19">
        <v>-13.101000000000001</v>
      </c>
      <c r="R76" s="19">
        <v>-14.074999999999999</v>
      </c>
      <c r="S76" s="19">
        <v>-1E-3</v>
      </c>
      <c r="T76" s="19">
        <v>-2.8000000000000001E-2</v>
      </c>
      <c r="U76" s="19">
        <v>-2.3E-2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</row>
    <row r="77" spans="1:29" x14ac:dyDescent="0.3">
      <c r="A77" s="19">
        <v>32</v>
      </c>
      <c r="B77" s="19">
        <f t="shared" si="9"/>
        <v>33</v>
      </c>
      <c r="C77" s="19">
        <v>-3.0000000000000001E-3</v>
      </c>
      <c r="D77" s="19">
        <v>2E-3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6">
        <v>-0.21199999999999999</v>
      </c>
      <c r="O77" s="27">
        <v>13.707000000000001</v>
      </c>
      <c r="P77" s="24">
        <v>-13.101000000000001</v>
      </c>
      <c r="Q77" s="19">
        <v>0</v>
      </c>
      <c r="R77" s="19">
        <v>-11.662000000000001</v>
      </c>
      <c r="S77" s="19">
        <v>-1E-3</v>
      </c>
      <c r="T77" s="19">
        <v>-1.2E-2</v>
      </c>
      <c r="U77" s="19">
        <v>-8.0000000000000002E-3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</row>
    <row r="78" spans="1:29" x14ac:dyDescent="0.3">
      <c r="A78" s="19">
        <v>33</v>
      </c>
      <c r="B78" s="19">
        <f t="shared" si="9"/>
        <v>34</v>
      </c>
      <c r="C78" s="19">
        <v>-2E-3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6">
        <v>-0.25900000000000001</v>
      </c>
      <c r="O78" s="27">
        <v>5.0609999999999999</v>
      </c>
      <c r="P78" s="24">
        <v>-14.074999999999999</v>
      </c>
      <c r="Q78" s="24">
        <v>-11.662000000000001</v>
      </c>
      <c r="R78" s="19">
        <v>0</v>
      </c>
      <c r="S78" s="19">
        <v>8.0000000000000002E-3</v>
      </c>
      <c r="T78" s="19">
        <v>2.7E-2</v>
      </c>
      <c r="U78" s="19">
        <v>9.1999999999999998E-2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</row>
    <row r="79" spans="1:29" x14ac:dyDescent="0.3">
      <c r="A79" s="19">
        <v>38</v>
      </c>
      <c r="B79" s="19">
        <f t="shared" si="9"/>
        <v>39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-8.9999999999999993E-3</v>
      </c>
      <c r="O79" s="19">
        <v>0.16300000000000001</v>
      </c>
      <c r="P79" s="19">
        <v>-1E-3</v>
      </c>
      <c r="Q79" s="19">
        <v>-1E-3</v>
      </c>
      <c r="R79" s="19">
        <v>8.0000000000000002E-3</v>
      </c>
      <c r="S79" s="19">
        <v>0</v>
      </c>
      <c r="T79" s="19">
        <v>-10.563000000000001</v>
      </c>
      <c r="U79" s="19">
        <v>-10.256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</row>
    <row r="80" spans="1:29" x14ac:dyDescent="0.3">
      <c r="A80" s="19">
        <v>39</v>
      </c>
      <c r="B80" s="19">
        <f t="shared" si="9"/>
        <v>40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3.0000000000000001E-3</v>
      </c>
      <c r="O80" s="19">
        <v>0.13</v>
      </c>
      <c r="P80" s="19">
        <v>-2.8000000000000001E-2</v>
      </c>
      <c r="Q80" s="19">
        <v>-1.2E-2</v>
      </c>
      <c r="R80" s="19">
        <v>2.7E-2</v>
      </c>
      <c r="S80" s="24">
        <v>-10.563000000000001</v>
      </c>
      <c r="T80" s="19">
        <v>0</v>
      </c>
      <c r="U80" s="19">
        <v>-10.422000000000001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</row>
    <row r="81" spans="1:29" x14ac:dyDescent="0.3">
      <c r="A81" s="19">
        <v>40</v>
      </c>
      <c r="B81" s="19">
        <f t="shared" si="9"/>
        <v>41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-2.4E-2</v>
      </c>
      <c r="O81" s="19">
        <v>0.104</v>
      </c>
      <c r="P81" s="19">
        <v>-2.3E-2</v>
      </c>
      <c r="Q81" s="19">
        <v>-8.0000000000000002E-3</v>
      </c>
      <c r="R81" s="19">
        <v>9.1999999999999998E-2</v>
      </c>
      <c r="S81" s="24">
        <v>-10.256</v>
      </c>
      <c r="T81" s="24">
        <v>-10.422000000000001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</row>
    <row r="82" spans="1:29" x14ac:dyDescent="0.3">
      <c r="A82" s="19">
        <v>44</v>
      </c>
      <c r="B82" s="19">
        <f t="shared" si="9"/>
        <v>45</v>
      </c>
      <c r="C82" s="19">
        <v>3.1E-2</v>
      </c>
      <c r="D82" s="19">
        <v>3.0000000000000001E-3</v>
      </c>
      <c r="E82" s="19">
        <v>-0.312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6.6120000000000001</v>
      </c>
      <c r="X82" s="19">
        <v>-0.22600000000000001</v>
      </c>
      <c r="Y82" s="19">
        <v>-0.40899999999999997</v>
      </c>
      <c r="Z82" s="19">
        <v>-0.191</v>
      </c>
      <c r="AA82" s="19">
        <v>-0.02</v>
      </c>
      <c r="AB82" s="19">
        <v>-2.4E-2</v>
      </c>
      <c r="AC82" s="19">
        <v>-2.1000000000000001E-2</v>
      </c>
    </row>
    <row r="83" spans="1:29" x14ac:dyDescent="0.3">
      <c r="A83" s="19">
        <v>46</v>
      </c>
      <c r="B83" s="19">
        <f t="shared" si="9"/>
        <v>47</v>
      </c>
      <c r="C83" s="19">
        <v>-8.1000000000000003E-2</v>
      </c>
      <c r="D83" s="19">
        <v>-5.7000000000000002E-2</v>
      </c>
      <c r="E83" s="19">
        <v>-3.7999999999999999E-2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1E-3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25">
        <v>6.6120000000000001</v>
      </c>
      <c r="W83" s="19">
        <v>0</v>
      </c>
      <c r="X83" s="19">
        <v>4.7670000000000003</v>
      </c>
      <c r="Y83" s="19">
        <v>3.0910000000000002</v>
      </c>
      <c r="Z83" s="19">
        <v>13.442</v>
      </c>
      <c r="AA83" s="19">
        <v>1.7000000000000001E-2</v>
      </c>
      <c r="AB83" s="19">
        <v>0.115</v>
      </c>
      <c r="AC83" s="19">
        <v>0.126</v>
      </c>
    </row>
    <row r="84" spans="1:29" x14ac:dyDescent="0.3">
      <c r="A84" s="19">
        <v>48</v>
      </c>
      <c r="B84" s="19">
        <f t="shared" si="9"/>
        <v>49</v>
      </c>
      <c r="C84" s="19">
        <v>3.0000000000000001E-3</v>
      </c>
      <c r="D84" s="19">
        <v>0</v>
      </c>
      <c r="E84" s="19">
        <v>-1E-3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26">
        <v>-0.22600000000000001</v>
      </c>
      <c r="W84" s="27">
        <v>4.7670000000000003</v>
      </c>
      <c r="X84" s="19">
        <v>0</v>
      </c>
      <c r="Y84" s="19">
        <v>-13.9</v>
      </c>
      <c r="Z84" s="19">
        <v>-11.753</v>
      </c>
      <c r="AA84" s="19">
        <v>4.0000000000000001E-3</v>
      </c>
      <c r="AB84" s="19">
        <v>7.9000000000000001E-2</v>
      </c>
      <c r="AC84" s="19">
        <v>2.1999999999999999E-2</v>
      </c>
    </row>
    <row r="85" spans="1:29" x14ac:dyDescent="0.3">
      <c r="A85" s="19">
        <v>49</v>
      </c>
      <c r="B85" s="19">
        <f t="shared" si="9"/>
        <v>50</v>
      </c>
      <c r="C85" s="19">
        <v>1.0999999999999999E-2</v>
      </c>
      <c r="D85" s="19">
        <v>0</v>
      </c>
      <c r="E85" s="19">
        <v>5.0000000000000001E-3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26">
        <v>-0.40899999999999997</v>
      </c>
      <c r="W85" s="27">
        <v>3.0910000000000002</v>
      </c>
      <c r="X85" s="24">
        <v>-13.9</v>
      </c>
      <c r="Y85" s="19">
        <v>0</v>
      </c>
      <c r="Z85" s="19">
        <v>-13.234999999999999</v>
      </c>
      <c r="AA85" s="19">
        <v>-1E-3</v>
      </c>
      <c r="AB85" s="19">
        <v>0.02</v>
      </c>
      <c r="AC85" s="19">
        <v>8.9999999999999993E-3</v>
      </c>
    </row>
    <row r="86" spans="1:29" x14ac:dyDescent="0.3">
      <c r="A86" s="19">
        <v>50</v>
      </c>
      <c r="B86" s="19">
        <f t="shared" si="9"/>
        <v>51</v>
      </c>
      <c r="C86" s="19">
        <v>-1E-3</v>
      </c>
      <c r="D86" s="19">
        <v>0</v>
      </c>
      <c r="E86" s="19">
        <v>-2E-3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26">
        <v>-0.191</v>
      </c>
      <c r="W86" s="27">
        <v>13.442</v>
      </c>
      <c r="X86" s="24">
        <v>-11.753</v>
      </c>
      <c r="Y86" s="24">
        <v>-13.234999999999999</v>
      </c>
      <c r="Z86" s="19">
        <v>0</v>
      </c>
      <c r="AA86" s="19">
        <v>2E-3</v>
      </c>
      <c r="AB86" s="19">
        <v>-2.3E-2</v>
      </c>
      <c r="AC86" s="19">
        <v>-2.1000000000000001E-2</v>
      </c>
    </row>
    <row r="87" spans="1:29" x14ac:dyDescent="0.3">
      <c r="A87" s="19">
        <v>55</v>
      </c>
      <c r="B87" s="19">
        <f t="shared" si="9"/>
        <v>56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-0.02</v>
      </c>
      <c r="W87" s="19">
        <v>1.7000000000000001E-2</v>
      </c>
      <c r="X87" s="19">
        <v>4.0000000000000001E-3</v>
      </c>
      <c r="Y87" s="19">
        <v>-1E-3</v>
      </c>
      <c r="Z87" s="19">
        <v>2E-3</v>
      </c>
      <c r="AA87" s="19">
        <v>0</v>
      </c>
      <c r="AB87" s="19">
        <v>-10.46</v>
      </c>
      <c r="AC87" s="19">
        <v>-10.577999999999999</v>
      </c>
    </row>
    <row r="88" spans="1:29" x14ac:dyDescent="0.3">
      <c r="A88" s="19">
        <v>56</v>
      </c>
      <c r="B88" s="19">
        <f t="shared" si="9"/>
        <v>57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-2.4E-2</v>
      </c>
      <c r="W88" s="19">
        <v>0.115</v>
      </c>
      <c r="X88" s="19">
        <v>7.9000000000000001E-2</v>
      </c>
      <c r="Y88" s="19">
        <v>0.02</v>
      </c>
      <c r="Z88" s="19">
        <v>-2.3E-2</v>
      </c>
      <c r="AA88" s="24">
        <v>-10.46</v>
      </c>
      <c r="AB88" s="19">
        <v>0</v>
      </c>
      <c r="AC88" s="19">
        <v>-10.423</v>
      </c>
    </row>
    <row r="89" spans="1:29" x14ac:dyDescent="0.3">
      <c r="A89" s="19">
        <v>57</v>
      </c>
      <c r="B89" s="19">
        <f t="shared" si="9"/>
        <v>58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-2.1000000000000001E-2</v>
      </c>
      <c r="W89" s="19">
        <v>0.126</v>
      </c>
      <c r="X89" s="19">
        <v>2.1999999999999999E-2</v>
      </c>
      <c r="Y89" s="19">
        <v>8.9999999999999993E-3</v>
      </c>
      <c r="Z89" s="19">
        <v>-2.1000000000000001E-2</v>
      </c>
      <c r="AA89" s="24">
        <v>-10.577999999999999</v>
      </c>
      <c r="AB89" s="24">
        <v>-10.423</v>
      </c>
      <c r="AC89" s="19">
        <v>0</v>
      </c>
    </row>
    <row r="90" spans="1:29" x14ac:dyDescent="0.3">
      <c r="B90" s="28"/>
    </row>
    <row r="91" spans="1:29" x14ac:dyDescent="0.3">
      <c r="A91" s="29" t="s">
        <v>37</v>
      </c>
      <c r="B91" s="4">
        <f>MAX(ABS(MIN(C66:E89,F74:M89,N79:R89,S82:U89,V87:Z89)),MAX(C66:E89,F74:M89,N79:R89,S82:U89,V87:Z89))</f>
        <v>0.316</v>
      </c>
    </row>
    <row r="92" spans="1:29" x14ac:dyDescent="0.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29" x14ac:dyDescent="0.3">
      <c r="H93" s="1"/>
      <c r="I93" s="29"/>
      <c r="J93" s="4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29" x14ac:dyDescent="0.3">
      <c r="A94" s="3" t="s">
        <v>11</v>
      </c>
      <c r="C94" s="1"/>
      <c r="D94" s="1"/>
      <c r="E94" s="1"/>
      <c r="F94" s="1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1:29" x14ac:dyDescent="0.3">
      <c r="A95" s="38" t="s">
        <v>12</v>
      </c>
      <c r="B95" s="5" t="s">
        <v>13</v>
      </c>
      <c r="C95" s="34" t="s">
        <v>14</v>
      </c>
      <c r="D95" s="34" t="s">
        <v>15</v>
      </c>
      <c r="E95" s="34" t="s">
        <v>16</v>
      </c>
      <c r="F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1:29" x14ac:dyDescent="0.3">
      <c r="A96" s="38">
        <f>AVERAGE(F67)</f>
        <v>-8.9329999999999998</v>
      </c>
      <c r="B96" s="5">
        <f>AVERAGE(H69,H70,I70)</f>
        <v>-12.747</v>
      </c>
      <c r="C96" s="34">
        <f>AVERAGE(K72,K73,L73)</f>
        <v>-12.672333333333333</v>
      </c>
      <c r="D96" s="34">
        <f>AVERAGE(P77,P78,Q78,X85,X86,Y86)</f>
        <v>-12.954333333333333</v>
      </c>
      <c r="E96" s="34">
        <f>AVERAGE(S80,S81,T81,AA88,AA89,AB89)</f>
        <v>-10.450333333333335</v>
      </c>
      <c r="F96" s="39"/>
      <c r="G96" s="1"/>
      <c r="H96" s="1"/>
      <c r="I96" s="1"/>
      <c r="J96" s="1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1:29" x14ac:dyDescent="0.3">
      <c r="C97" s="1"/>
      <c r="D97" s="1"/>
      <c r="E97" s="1"/>
      <c r="F97" s="1"/>
      <c r="G97" s="1"/>
      <c r="H97" s="1"/>
      <c r="I97" s="1"/>
      <c r="J97" s="1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1:29" x14ac:dyDescent="0.3">
      <c r="A98" s="3" t="s">
        <v>17</v>
      </c>
      <c r="C98" s="1"/>
      <c r="D98" s="1"/>
      <c r="E98" s="1"/>
      <c r="F98" s="1"/>
      <c r="G98" s="1"/>
      <c r="H98" s="1"/>
      <c r="I98" s="1"/>
      <c r="J98" s="1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1:29" x14ac:dyDescent="0.3">
      <c r="A99" s="35" t="s">
        <v>18</v>
      </c>
      <c r="B99" s="37" t="s">
        <v>19</v>
      </c>
      <c r="C99" s="1"/>
      <c r="D99" s="1"/>
      <c r="E99" s="1"/>
      <c r="F99" s="1"/>
      <c r="G99" s="1"/>
      <c r="H99" s="1"/>
      <c r="I99" s="1"/>
      <c r="J99" s="1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1:29" x14ac:dyDescent="0.3">
      <c r="A100" s="35">
        <f>AVERAGE(N75,V83)</f>
        <v>5.2345000000000006</v>
      </c>
      <c r="B100" s="37">
        <f>AVERAGE(W84:W86,O76:O78)</f>
        <v>7.1638333333333328</v>
      </c>
      <c r="C100" s="1"/>
      <c r="D100" s="1"/>
      <c r="E100" s="1"/>
      <c r="F100" s="1"/>
      <c r="G100" s="1"/>
      <c r="H100" s="1"/>
      <c r="I100" s="1"/>
      <c r="J100" s="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1:29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1:29" x14ac:dyDescent="0.3">
      <c r="A102" s="1" t="s">
        <v>20</v>
      </c>
      <c r="B102" s="1"/>
      <c r="C102" s="1"/>
      <c r="D102" s="1"/>
      <c r="E102" s="1"/>
      <c r="F102" s="1"/>
      <c r="G102" s="1"/>
      <c r="H102" s="1"/>
      <c r="I102" s="1"/>
      <c r="J102" s="1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1:29" x14ac:dyDescent="0.3">
      <c r="A103" s="31" t="s">
        <v>21</v>
      </c>
      <c r="B103" s="32" t="s">
        <v>22</v>
      </c>
      <c r="C103" s="33" t="s">
        <v>23</v>
      </c>
      <c r="D103" s="33" t="s">
        <v>24</v>
      </c>
      <c r="E103" s="33" t="s">
        <v>25</v>
      </c>
      <c r="F103" s="36" t="s">
        <v>38</v>
      </c>
      <c r="G103" s="1"/>
      <c r="H103" s="1"/>
      <c r="I103" s="1"/>
      <c r="J103" s="1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1:29" x14ac:dyDescent="0.3">
      <c r="A104" s="31">
        <f>AVERAGE(C64,C65)</f>
        <v>0.88449999999999995</v>
      </c>
      <c r="B104" s="32">
        <f>AVERAGE(D65)</f>
        <v>0.77900000000000003</v>
      </c>
      <c r="C104" s="33">
        <f>AVERAGE(F68:F70,G71:G73)</f>
        <v>0.13433333333333333</v>
      </c>
      <c r="D104" s="33">
        <f>AVERAGE(F71:F73,G68:G70)</f>
        <v>-9.2500000000000013E-2</v>
      </c>
      <c r="E104" s="33">
        <f>AVERAGE(H71:J73)</f>
        <v>0.24777777777777776</v>
      </c>
      <c r="F104" s="40">
        <f>AVERAGE(N76:N78,V84:V86)</f>
        <v>-0.28483333333333333</v>
      </c>
      <c r="G104" s="1"/>
      <c r="H104" s="1"/>
      <c r="I104" s="1"/>
      <c r="J104" s="1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82747-6372-420B-974D-8190A7BBAF4E}">
  <dimension ref="A1:AC104"/>
  <sheetViews>
    <sheetView topLeftCell="D32" workbookViewId="0">
      <selection activeCell="U99" sqref="U99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7">
        <v>1</v>
      </c>
      <c r="B3" s="7">
        <f t="shared" ref="B3:B29" si="0">A3+1</f>
        <v>2</v>
      </c>
      <c r="C3" s="4">
        <v>22.556000000000001</v>
      </c>
      <c r="D3" s="4">
        <f>AVERAGE(C3)</f>
        <v>22.556000000000001</v>
      </c>
      <c r="E3" s="4">
        <f>AVERAGE(C3)</f>
        <v>22.556000000000001</v>
      </c>
      <c r="F3" s="4">
        <f>31.732-D3</f>
        <v>9.1759999999999984</v>
      </c>
      <c r="G3" s="4">
        <f>31.732-E3</f>
        <v>9.1759999999999984</v>
      </c>
      <c r="H3" s="8">
        <v>8.19</v>
      </c>
      <c r="I3" s="9">
        <v>8.2899999999999991</v>
      </c>
      <c r="J3" s="10">
        <f t="shared" ref="J3:J16" si="1">D3*(-0.8849)+28.137</f>
        <v>8.1771955999999975</v>
      </c>
      <c r="K3" s="10">
        <f t="shared" ref="K3:K16" si="2">E3*(-0.9021)+28.609</f>
        <v>8.2612324000000008</v>
      </c>
      <c r="L3" s="11"/>
      <c r="M3" s="11"/>
      <c r="N3" s="7">
        <v>0</v>
      </c>
      <c r="O3" s="7">
        <v>1</v>
      </c>
      <c r="P3" s="4">
        <v>45.146000000000001</v>
      </c>
      <c r="Q3" s="4">
        <f>AVERAGE(P3)</f>
        <v>45.146000000000001</v>
      </c>
      <c r="R3" s="4">
        <f>190.298-Q3</f>
        <v>145.15199999999999</v>
      </c>
      <c r="S3" s="8">
        <v>129.679</v>
      </c>
      <c r="T3" s="6">
        <f t="shared" ref="T3:T17" si="3">Q3*(-0.9352)+171.09</f>
        <v>128.86946080000001</v>
      </c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3">
      <c r="A4" s="7">
        <v>4</v>
      </c>
      <c r="B4" s="7">
        <f t="shared" si="0"/>
        <v>5</v>
      </c>
      <c r="C4" s="4">
        <v>21.946000000000002</v>
      </c>
      <c r="D4" s="4">
        <f>AVERAGE(C4:C5)</f>
        <v>22.282</v>
      </c>
      <c r="E4" s="4">
        <f>AVERAGE(C4:C5)</f>
        <v>22.282</v>
      </c>
      <c r="F4" s="4">
        <f>31.732-D4</f>
        <v>9.4499999999999993</v>
      </c>
      <c r="G4" s="4">
        <f>31.732-E4</f>
        <v>9.4499999999999993</v>
      </c>
      <c r="H4" s="8">
        <v>8.2200000000000006</v>
      </c>
      <c r="I4" s="9">
        <v>8.2899999999999991</v>
      </c>
      <c r="J4" s="10">
        <f t="shared" si="1"/>
        <v>8.4196582000000006</v>
      </c>
      <c r="K4" s="10">
        <f t="shared" si="2"/>
        <v>8.5084078000000005</v>
      </c>
      <c r="L4" s="11"/>
      <c r="M4" s="11"/>
      <c r="N4" s="7">
        <v>2</v>
      </c>
      <c r="O4" s="7">
        <v>3</v>
      </c>
      <c r="P4" s="4">
        <v>39.116999999999997</v>
      </c>
      <c r="Q4" s="4">
        <f>AVERAGE(P4,P8)</f>
        <v>39.548999999999999</v>
      </c>
      <c r="R4" s="4">
        <f t="shared" ref="R4:R18" si="4">190.298-Q4</f>
        <v>150.749</v>
      </c>
      <c r="S4" s="8">
        <v>134.90299999999999</v>
      </c>
      <c r="T4" s="6">
        <f t="shared" si="3"/>
        <v>134.1037752</v>
      </c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3">
      <c r="A5" s="7">
        <v>7</v>
      </c>
      <c r="B5" s="7">
        <f t="shared" si="0"/>
        <v>8</v>
      </c>
      <c r="C5" s="4">
        <v>22.617999999999999</v>
      </c>
      <c r="D5" s="4"/>
      <c r="E5" s="4"/>
      <c r="F5" s="4"/>
      <c r="G5" s="4"/>
      <c r="H5" s="8"/>
      <c r="I5" s="9"/>
      <c r="J5" s="10"/>
      <c r="K5" s="10"/>
      <c r="L5" s="11"/>
      <c r="M5" s="11"/>
      <c r="N5" s="7">
        <v>3</v>
      </c>
      <c r="O5" s="7">
        <v>4</v>
      </c>
      <c r="P5" s="4">
        <v>40.533999999999999</v>
      </c>
      <c r="Q5" s="4">
        <f>AVERAGE(P5,P7)</f>
        <v>43.372500000000002</v>
      </c>
      <c r="R5" s="4">
        <f t="shared" si="4"/>
        <v>146.9255</v>
      </c>
      <c r="S5" s="8">
        <v>129.083</v>
      </c>
      <c r="T5" s="6">
        <f t="shared" si="3"/>
        <v>130.52803800000001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3">
      <c r="A6" s="7">
        <v>14</v>
      </c>
      <c r="B6" s="7">
        <f t="shared" si="0"/>
        <v>15</v>
      </c>
      <c r="C6" s="4">
        <v>26.86</v>
      </c>
      <c r="D6" s="4">
        <f>AVERAGE(C6)</f>
        <v>26.86</v>
      </c>
      <c r="E6" s="4">
        <f>AVERAGE(C6,C7)</f>
        <v>27.004999999999999</v>
      </c>
      <c r="F6" s="4">
        <f t="shared" ref="F6:F19" si="5">31.732-D6</f>
        <v>4.8719999999999999</v>
      </c>
      <c r="G6" s="4">
        <f>31.732-E6</f>
        <v>4.7270000000000003</v>
      </c>
      <c r="H6" s="8">
        <v>4.1900000000000004</v>
      </c>
      <c r="I6" s="9">
        <v>4.16</v>
      </c>
      <c r="J6" s="10">
        <f t="shared" si="1"/>
        <v>4.3685860000000005</v>
      </c>
      <c r="K6" s="10">
        <f t="shared" si="2"/>
        <v>4.2477895000000032</v>
      </c>
      <c r="L6" s="11"/>
      <c r="M6" s="11"/>
      <c r="N6" s="7">
        <v>5</v>
      </c>
      <c r="O6" s="7">
        <v>6</v>
      </c>
      <c r="P6" s="4">
        <v>45.988999999999997</v>
      </c>
      <c r="Q6" s="4">
        <f>AVERAGE(P6,P28)</f>
        <v>45.988999999999997</v>
      </c>
      <c r="R6" s="4">
        <f t="shared" si="4"/>
        <v>144.309</v>
      </c>
      <c r="S6" s="8">
        <v>128.334</v>
      </c>
      <c r="T6" s="6">
        <f t="shared" si="3"/>
        <v>128.08108720000001</v>
      </c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3">
      <c r="A7" s="7">
        <v>15</v>
      </c>
      <c r="B7" s="7">
        <f t="shared" si="0"/>
        <v>16</v>
      </c>
      <c r="C7" s="4">
        <v>27.15</v>
      </c>
      <c r="D7" s="4">
        <f>AVERAGE(C7)</f>
        <v>27.15</v>
      </c>
      <c r="E7" s="4"/>
      <c r="F7" s="4">
        <f t="shared" si="5"/>
        <v>4.5820000000000007</v>
      </c>
      <c r="G7" s="4"/>
      <c r="H7" s="8">
        <v>4.17</v>
      </c>
      <c r="I7" s="9"/>
      <c r="J7" s="10">
        <f t="shared" si="1"/>
        <v>4.1119650000000014</v>
      </c>
      <c r="K7" s="10"/>
      <c r="L7" s="11"/>
      <c r="M7" s="11"/>
      <c r="N7" s="7">
        <v>6</v>
      </c>
      <c r="O7" s="7">
        <f t="shared" ref="O7:O23" si="6">N7+1</f>
        <v>7</v>
      </c>
      <c r="P7" s="4">
        <v>46.210999999999999</v>
      </c>
      <c r="Q7" s="4"/>
      <c r="R7" s="4"/>
      <c r="S7" s="8"/>
      <c r="T7" s="6"/>
      <c r="U7" s="11"/>
      <c r="V7" s="11"/>
      <c r="W7" s="11"/>
      <c r="X7" s="11"/>
      <c r="Y7" s="11"/>
      <c r="Z7" s="11"/>
      <c r="AA7" s="11"/>
      <c r="AB7" s="11"/>
      <c r="AC7" s="11"/>
    </row>
    <row r="8" spans="1:29" x14ac:dyDescent="0.3">
      <c r="A8" s="7">
        <v>17</v>
      </c>
      <c r="B8" s="7">
        <f t="shared" si="0"/>
        <v>18</v>
      </c>
      <c r="C8" s="4">
        <v>29.984999999999999</v>
      </c>
      <c r="D8" s="4">
        <f>AVERAGE(C8:C10)</f>
        <v>29.968</v>
      </c>
      <c r="E8" s="4">
        <f>AVERAGE(C8:C10)</f>
        <v>29.968</v>
      </c>
      <c r="F8" s="4">
        <f>31.732-D8</f>
        <v>1.7639999999999993</v>
      </c>
      <c r="G8" s="4">
        <f>31.732-E8</f>
        <v>1.7639999999999993</v>
      </c>
      <c r="H8" s="8">
        <v>1.54</v>
      </c>
      <c r="I8" s="9">
        <v>1.4650000000000001</v>
      </c>
      <c r="J8" s="10">
        <f t="shared" si="1"/>
        <v>1.6183167999999988</v>
      </c>
      <c r="K8" s="10">
        <f t="shared" si="2"/>
        <v>1.5748671999999999</v>
      </c>
      <c r="L8" s="11"/>
      <c r="M8" s="11"/>
      <c r="N8" s="7">
        <v>8</v>
      </c>
      <c r="O8" s="7">
        <f t="shared" si="6"/>
        <v>9</v>
      </c>
      <c r="P8" s="4">
        <v>39.981000000000002</v>
      </c>
      <c r="Q8" s="4"/>
      <c r="R8" s="4"/>
      <c r="S8" s="8"/>
      <c r="T8" s="6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3">
      <c r="A9" s="7">
        <v>18</v>
      </c>
      <c r="B9" s="7">
        <f t="shared" si="0"/>
        <v>19</v>
      </c>
      <c r="C9" s="4">
        <v>30.195</v>
      </c>
      <c r="D9" s="4"/>
      <c r="E9" s="4"/>
      <c r="F9" s="4"/>
      <c r="G9" s="4"/>
      <c r="H9" s="8"/>
      <c r="I9" s="9"/>
      <c r="J9" s="10"/>
      <c r="K9" s="10"/>
      <c r="L9" s="11"/>
      <c r="M9" s="11"/>
      <c r="N9" s="7">
        <v>10</v>
      </c>
      <c r="O9" s="7">
        <f t="shared" si="6"/>
        <v>11</v>
      </c>
      <c r="P9" s="4">
        <v>10.978999999999999</v>
      </c>
      <c r="Q9" s="4">
        <f>AVERAGE(P9)</f>
        <v>10.978999999999999</v>
      </c>
      <c r="R9" s="4">
        <f t="shared" si="4"/>
        <v>179.31900000000002</v>
      </c>
      <c r="S9" s="8">
        <v>161.78100000000001</v>
      </c>
      <c r="T9" s="6">
        <f t="shared" si="3"/>
        <v>160.82243919999999</v>
      </c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3">
      <c r="A10" s="7">
        <v>19</v>
      </c>
      <c r="B10" s="7">
        <f t="shared" si="0"/>
        <v>20</v>
      </c>
      <c r="C10" s="4">
        <v>29.724</v>
      </c>
      <c r="D10" s="4"/>
      <c r="E10" s="4"/>
      <c r="F10" s="4"/>
      <c r="G10" s="4"/>
      <c r="H10" s="8"/>
      <c r="I10" s="9"/>
      <c r="J10" s="10"/>
      <c r="K10" s="10"/>
      <c r="L10" s="11"/>
      <c r="M10" s="11"/>
      <c r="N10" s="7">
        <v>12</v>
      </c>
      <c r="O10" s="7">
        <f t="shared" si="6"/>
        <v>13</v>
      </c>
      <c r="P10" s="4">
        <v>110.04600000000001</v>
      </c>
      <c r="Q10" s="4">
        <f>AVERAGE(P10)</f>
        <v>110.04600000000001</v>
      </c>
      <c r="R10" s="4">
        <f t="shared" si="4"/>
        <v>80.251999999999995</v>
      </c>
      <c r="S10" s="8">
        <v>67.471999999999994</v>
      </c>
      <c r="T10" s="6">
        <f t="shared" si="3"/>
        <v>68.1749808</v>
      </c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3">
      <c r="A11" s="7">
        <v>21</v>
      </c>
      <c r="B11" s="7">
        <f t="shared" si="0"/>
        <v>22</v>
      </c>
      <c r="C11" s="4">
        <v>30.111000000000001</v>
      </c>
      <c r="D11" s="4">
        <f>AVERAGE(C11:C13)</f>
        <v>30.057000000000002</v>
      </c>
      <c r="E11" s="4">
        <f>AVERAGE(C11:C13)</f>
        <v>30.057000000000002</v>
      </c>
      <c r="F11" s="4">
        <f t="shared" si="5"/>
        <v>1.6749999999999972</v>
      </c>
      <c r="G11" s="4">
        <f>31.732-E11</f>
        <v>1.6749999999999972</v>
      </c>
      <c r="H11" s="8">
        <v>1.42</v>
      </c>
      <c r="I11" s="9">
        <v>1.41</v>
      </c>
      <c r="J11" s="10">
        <f t="shared" si="1"/>
        <v>1.5395606999999991</v>
      </c>
      <c r="K11" s="10">
        <f t="shared" si="2"/>
        <v>1.4945802999999991</v>
      </c>
      <c r="L11" s="11"/>
      <c r="M11" s="11"/>
      <c r="N11" s="7">
        <v>13</v>
      </c>
      <c r="O11" s="7">
        <f t="shared" si="6"/>
        <v>14</v>
      </c>
      <c r="P11" s="4">
        <v>98.594999999999999</v>
      </c>
      <c r="Q11" s="4">
        <f>AVERAGE(P11)</f>
        <v>98.594999999999999</v>
      </c>
      <c r="R11" s="4">
        <f t="shared" si="4"/>
        <v>91.703000000000003</v>
      </c>
      <c r="S11" s="8">
        <v>79.352000000000004</v>
      </c>
      <c r="T11" s="6">
        <f t="shared" si="3"/>
        <v>78.883955999999998</v>
      </c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3">
      <c r="A12" s="7">
        <v>22</v>
      </c>
      <c r="B12" s="7">
        <f t="shared" si="0"/>
        <v>23</v>
      </c>
      <c r="C12" s="4">
        <v>29.937000000000001</v>
      </c>
      <c r="D12" s="4"/>
      <c r="E12" s="4"/>
      <c r="F12" s="4"/>
      <c r="G12" s="4"/>
      <c r="H12" s="8"/>
      <c r="I12" s="9"/>
      <c r="J12" s="10"/>
      <c r="K12" s="10"/>
      <c r="L12" s="11"/>
      <c r="M12" s="11"/>
      <c r="N12" s="7">
        <v>16</v>
      </c>
      <c r="O12" s="7">
        <f t="shared" si="6"/>
        <v>17</v>
      </c>
      <c r="P12" s="4">
        <v>155.16300000000001</v>
      </c>
      <c r="Q12" s="4">
        <f>AVERAGE(P12,P34)</f>
        <v>155.16300000000001</v>
      </c>
      <c r="R12" s="4">
        <f t="shared" si="4"/>
        <v>35.134999999999991</v>
      </c>
      <c r="S12" s="8">
        <v>27.001999999999999</v>
      </c>
      <c r="T12" s="6">
        <f t="shared" si="3"/>
        <v>25.981562400000001</v>
      </c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3">
      <c r="A13" s="7">
        <v>23</v>
      </c>
      <c r="B13" s="7">
        <f t="shared" si="0"/>
        <v>24</v>
      </c>
      <c r="C13" s="4">
        <v>30.123000000000001</v>
      </c>
      <c r="D13" s="4"/>
      <c r="E13" s="4"/>
      <c r="F13" s="4"/>
      <c r="G13" s="4"/>
      <c r="H13" s="8"/>
      <c r="I13" s="9"/>
      <c r="J13" s="10"/>
      <c r="K13" s="10"/>
      <c r="L13" s="11"/>
      <c r="M13" s="11"/>
      <c r="N13" s="7">
        <v>20</v>
      </c>
      <c r="O13" s="7">
        <f t="shared" si="6"/>
        <v>21</v>
      </c>
      <c r="P13" s="4">
        <v>154.55000000000001</v>
      </c>
      <c r="Q13" s="4"/>
      <c r="R13" s="4"/>
      <c r="S13" s="8"/>
      <c r="T13" s="6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3">
      <c r="A14" s="7">
        <v>27</v>
      </c>
      <c r="B14" s="7">
        <f t="shared" si="0"/>
        <v>28</v>
      </c>
      <c r="C14" s="4">
        <v>24.28</v>
      </c>
      <c r="D14" s="4">
        <f>AVERAGE(C14,C22)</f>
        <v>24.379000000000001</v>
      </c>
      <c r="E14" s="4">
        <f>AVERAGE(C14,C22)</f>
        <v>24.379000000000001</v>
      </c>
      <c r="F14" s="4">
        <f t="shared" si="5"/>
        <v>7.352999999999998</v>
      </c>
      <c r="G14" s="4">
        <f>31.732-E14</f>
        <v>7.352999999999998</v>
      </c>
      <c r="H14" s="8">
        <v>8.1199999999999992</v>
      </c>
      <c r="I14" s="9">
        <v>7.6150000000000002</v>
      </c>
      <c r="J14" s="10">
        <f t="shared" si="1"/>
        <v>6.5640228999999977</v>
      </c>
      <c r="K14" s="10">
        <f t="shared" si="2"/>
        <v>6.6167040999999998</v>
      </c>
      <c r="L14" s="11"/>
      <c r="M14" s="11"/>
      <c r="N14" s="7">
        <v>24</v>
      </c>
      <c r="O14" s="7">
        <f t="shared" si="6"/>
        <v>25</v>
      </c>
      <c r="P14" s="4">
        <v>6.9109999999999996</v>
      </c>
      <c r="Q14" s="4">
        <f>AVERAGE(P14,P19)</f>
        <v>6.1359999999999992</v>
      </c>
      <c r="R14" s="4">
        <f t="shared" si="4"/>
        <v>184.16200000000001</v>
      </c>
      <c r="S14" s="8">
        <v>166.965</v>
      </c>
      <c r="T14" s="6">
        <f t="shared" si="3"/>
        <v>165.3516128</v>
      </c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3">
      <c r="A15" s="7">
        <v>29</v>
      </c>
      <c r="B15" s="7">
        <f t="shared" si="0"/>
        <v>30</v>
      </c>
      <c r="C15" s="4">
        <v>26.835999999999999</v>
      </c>
      <c r="D15" s="4">
        <f>AVERAGE(C15,C23)</f>
        <v>26.884999999999998</v>
      </c>
      <c r="E15" s="4">
        <f>AVERAGE(C15,C23)</f>
        <v>26.884999999999998</v>
      </c>
      <c r="F15" s="4">
        <f t="shared" si="5"/>
        <v>4.8470000000000013</v>
      </c>
      <c r="G15" s="4">
        <f>31.732-E15</f>
        <v>4.8470000000000013</v>
      </c>
      <c r="H15" s="8">
        <v>4.8600000000000003</v>
      </c>
      <c r="I15" s="9">
        <v>4.84</v>
      </c>
      <c r="J15" s="10">
        <f t="shared" si="1"/>
        <v>4.3464635000000023</v>
      </c>
      <c r="K15" s="10">
        <f t="shared" si="2"/>
        <v>4.3560415000000035</v>
      </c>
      <c r="L15" s="11"/>
      <c r="M15" s="11"/>
      <c r="N15" s="7">
        <v>28</v>
      </c>
      <c r="O15" s="7">
        <f t="shared" si="6"/>
        <v>29</v>
      </c>
      <c r="P15" s="4">
        <v>129.19399999999999</v>
      </c>
      <c r="Q15" s="4">
        <f>AVERAGE(P15,P20)</f>
        <v>128.2885</v>
      </c>
      <c r="R15" s="4">
        <f t="shared" si="4"/>
        <v>62.009500000000003</v>
      </c>
      <c r="S15" s="8">
        <v>48.85</v>
      </c>
      <c r="T15" s="6">
        <f t="shared" si="3"/>
        <v>51.114594800000006</v>
      </c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3">
      <c r="A16" s="7">
        <v>31</v>
      </c>
      <c r="B16" s="7">
        <f t="shared" si="0"/>
        <v>32</v>
      </c>
      <c r="C16" s="4">
        <v>29.972000000000001</v>
      </c>
      <c r="D16" s="4">
        <f>AVERAGE(C16:C18,C24:C26)</f>
        <v>29.850999999999999</v>
      </c>
      <c r="E16" s="4">
        <f>AVERAGE(C16:C18,C24:C26)</f>
        <v>29.850999999999999</v>
      </c>
      <c r="F16" s="4">
        <f t="shared" si="5"/>
        <v>1.8810000000000002</v>
      </c>
      <c r="G16" s="4">
        <f>31.732-E16</f>
        <v>1.8810000000000002</v>
      </c>
      <c r="H16" s="8">
        <v>1.61</v>
      </c>
      <c r="I16" s="9">
        <v>1.57</v>
      </c>
      <c r="J16" s="10">
        <f t="shared" si="1"/>
        <v>1.721850100000001</v>
      </c>
      <c r="K16" s="10">
        <f t="shared" si="2"/>
        <v>1.6804129000000039</v>
      </c>
      <c r="L16" s="11"/>
      <c r="M16" s="11"/>
      <c r="N16" s="7">
        <v>30</v>
      </c>
      <c r="O16" s="7">
        <f t="shared" si="6"/>
        <v>31</v>
      </c>
      <c r="P16" s="4">
        <v>167.202</v>
      </c>
      <c r="Q16" s="4">
        <f>AVERAGE(P16,P21)</f>
        <v>167.02249999999998</v>
      </c>
      <c r="R16" s="4">
        <f t="shared" si="4"/>
        <v>23.275500000000022</v>
      </c>
      <c r="S16" s="8">
        <v>15.823</v>
      </c>
      <c r="T16" s="6">
        <f t="shared" si="3"/>
        <v>14.890558000000027</v>
      </c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3">
      <c r="A17" s="7">
        <v>32</v>
      </c>
      <c r="B17" s="7">
        <f t="shared" si="0"/>
        <v>33</v>
      </c>
      <c r="C17" s="4">
        <v>29.827000000000002</v>
      </c>
      <c r="D17" s="4"/>
      <c r="E17" s="4"/>
      <c r="F17" s="4"/>
      <c r="G17" s="4"/>
      <c r="H17" s="8"/>
      <c r="I17" s="9"/>
      <c r="J17" s="10"/>
      <c r="K17" s="10"/>
      <c r="L17" s="11"/>
      <c r="M17" s="11"/>
      <c r="N17" s="7">
        <v>34</v>
      </c>
      <c r="O17" s="7">
        <f t="shared" si="6"/>
        <v>35</v>
      </c>
      <c r="P17" s="4">
        <v>-4.9980000000000002</v>
      </c>
      <c r="Q17" s="4">
        <f>AVERAGE(P17,P22)</f>
        <v>-4.5920000000000005</v>
      </c>
      <c r="R17" s="4">
        <f t="shared" si="4"/>
        <v>194.89000000000001</v>
      </c>
      <c r="S17" s="8">
        <v>173.23</v>
      </c>
      <c r="T17" s="6">
        <f t="shared" si="3"/>
        <v>175.38443839999999</v>
      </c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3">
      <c r="A18" s="7">
        <v>33</v>
      </c>
      <c r="B18" s="7">
        <f t="shared" si="0"/>
        <v>34</v>
      </c>
      <c r="C18" s="4">
        <v>29.788</v>
      </c>
      <c r="D18" s="4"/>
      <c r="E18" s="4"/>
      <c r="F18" s="4"/>
      <c r="G18" s="4"/>
      <c r="H18" s="8"/>
      <c r="I18" s="9"/>
      <c r="J18" s="10"/>
      <c r="K18" s="10"/>
      <c r="L18" s="11"/>
      <c r="M18" s="11"/>
      <c r="N18" s="7">
        <v>37</v>
      </c>
      <c r="O18" s="7">
        <f t="shared" si="6"/>
        <v>38</v>
      </c>
      <c r="P18" s="4">
        <v>127.49299999999999</v>
      </c>
      <c r="Q18" s="4">
        <f>AVERAGE(P18,P23)</f>
        <v>127.5895</v>
      </c>
      <c r="R18" s="4">
        <f t="shared" si="4"/>
        <v>62.708500000000001</v>
      </c>
      <c r="S18" s="8">
        <v>51.445</v>
      </c>
      <c r="T18" s="6">
        <f>Q18*(-0.9352)+171.09</f>
        <v>51.768299599999992</v>
      </c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3">
      <c r="A19" s="7">
        <v>38</v>
      </c>
      <c r="B19" s="7">
        <f t="shared" si="0"/>
        <v>39</v>
      </c>
      <c r="C19" s="4">
        <v>27.571000000000002</v>
      </c>
      <c r="D19" s="4">
        <f>AVERAGE(C19:C21,C27:C29)</f>
        <v>27.584333333333333</v>
      </c>
      <c r="E19" s="4">
        <f>AVERAGE(C19:C21,C27:C29)</f>
        <v>27.584333333333333</v>
      </c>
      <c r="F19" s="4">
        <f t="shared" si="5"/>
        <v>4.1476666666666659</v>
      </c>
      <c r="G19" s="4">
        <f>31.732-E19</f>
        <v>4.1476666666666659</v>
      </c>
      <c r="H19" s="8">
        <v>3.82</v>
      </c>
      <c r="I19" s="9">
        <v>3.81</v>
      </c>
      <c r="J19" s="10">
        <f>D19*(-0.8849)+28.137</f>
        <v>3.7276234333333349</v>
      </c>
      <c r="K19" s="10">
        <f>E19*(-0.9021)+28.609</f>
        <v>3.7251729000000005</v>
      </c>
      <c r="L19" s="11"/>
      <c r="M19" s="11"/>
      <c r="N19" s="7">
        <v>41</v>
      </c>
      <c r="O19" s="7">
        <f t="shared" si="6"/>
        <v>42</v>
      </c>
      <c r="P19" s="4">
        <v>5.3609999999999998</v>
      </c>
      <c r="Q19" s="4"/>
      <c r="R19" s="4"/>
      <c r="S19" s="6"/>
      <c r="T19" s="6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3">
      <c r="A20" s="7">
        <v>39</v>
      </c>
      <c r="B20" s="7">
        <f t="shared" si="0"/>
        <v>40</v>
      </c>
      <c r="C20" s="4">
        <v>27.556999999999999</v>
      </c>
      <c r="D20" s="4"/>
      <c r="E20" s="4"/>
      <c r="F20" s="4"/>
      <c r="G20" s="4"/>
      <c r="H20" s="4"/>
      <c r="I20" s="12"/>
      <c r="J20" s="11"/>
      <c r="K20" s="11"/>
      <c r="L20" s="11"/>
      <c r="M20" s="11"/>
      <c r="N20" s="7">
        <v>45</v>
      </c>
      <c r="O20" s="7">
        <f t="shared" si="6"/>
        <v>46</v>
      </c>
      <c r="P20" s="4">
        <v>127.383</v>
      </c>
      <c r="Q20" s="4"/>
      <c r="R20" s="4"/>
      <c r="S20" s="13" t="s">
        <v>34</v>
      </c>
      <c r="T20" s="14">
        <f>AVERAGE(ABS(T3-S3),ABS(T4-S4),ABS(T5-S5),ABS(T6-S6),ABS(T9-S9),ABS(T10-S10),ABS(T11-S11),ABS(T12-S12),ABS(T14-S14),ABS(T15-S15),ABS(T16-S16),ABS(T17-S17),ABS(T18-S18))</f>
        <v>1.0572999999999988</v>
      </c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3">
      <c r="A21" s="7">
        <v>40</v>
      </c>
      <c r="B21" s="7">
        <f t="shared" si="0"/>
        <v>41</v>
      </c>
      <c r="C21" s="4">
        <v>27.466000000000001</v>
      </c>
      <c r="D21" s="4"/>
      <c r="E21" s="4"/>
      <c r="F21" s="4"/>
      <c r="G21" s="4"/>
      <c r="H21" s="4"/>
      <c r="I21" s="13" t="s">
        <v>35</v>
      </c>
      <c r="J21" s="14">
        <f>AVERAGE(ABS(J3-H3),ABS(J4-H4),ABS(J6-H6),ABS(J7-H7),ABS(J8-H8),ABS(J11-H11),ABS(J15-H15),ABS(J16-H16),ABS(J19-H19))</f>
        <v>0.15163602962962919</v>
      </c>
      <c r="K21" s="14">
        <f>AVERAGE(ABS(K3-I3),ABS(K4-I4),ABS(K6-I6),ABS(K8-I8),ABS(K11-I11),ABS(K15-I15),ABS(K16-I16),ABS(K19-I19))</f>
        <v>0.1510763625000002</v>
      </c>
      <c r="L21" s="11"/>
      <c r="M21" s="11"/>
      <c r="N21" s="7">
        <v>47</v>
      </c>
      <c r="O21" s="7">
        <f t="shared" si="6"/>
        <v>48</v>
      </c>
      <c r="P21" s="4">
        <v>166.84299999999999</v>
      </c>
      <c r="Q21" s="4"/>
      <c r="R21" s="4"/>
      <c r="S21" s="6"/>
      <c r="T21" s="6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3">
      <c r="A22" s="7">
        <v>44</v>
      </c>
      <c r="B22" s="7">
        <f t="shared" si="0"/>
        <v>45</v>
      </c>
      <c r="C22" s="4">
        <v>24.478000000000002</v>
      </c>
      <c r="D22" s="4"/>
      <c r="E22" s="4"/>
      <c r="F22" s="4"/>
      <c r="G22" s="4"/>
      <c r="H22" s="4"/>
      <c r="I22" s="13" t="s">
        <v>36</v>
      </c>
      <c r="J22" s="14">
        <f>ABS(J14-H14)</f>
        <v>1.5559771000000016</v>
      </c>
      <c r="K22" s="14">
        <f>ABS(K14-I14)</f>
        <v>0.99829590000000046</v>
      </c>
      <c r="L22" s="11"/>
      <c r="M22" s="11"/>
      <c r="N22" s="7">
        <v>51</v>
      </c>
      <c r="O22" s="7">
        <f t="shared" si="6"/>
        <v>52</v>
      </c>
      <c r="P22" s="4">
        <v>-4.1859999999999999</v>
      </c>
      <c r="Q22" s="4"/>
      <c r="R22" s="4"/>
      <c r="S22" s="6"/>
      <c r="T22" s="6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3">
      <c r="A23" s="7">
        <v>46</v>
      </c>
      <c r="B23" s="7">
        <f t="shared" si="0"/>
        <v>47</v>
      </c>
      <c r="C23" s="4">
        <v>26.934000000000001</v>
      </c>
      <c r="D23" s="4"/>
      <c r="E23" s="4"/>
      <c r="F23" s="4"/>
      <c r="G23" s="4"/>
      <c r="H23" s="4"/>
      <c r="I23" s="12"/>
      <c r="J23" s="11"/>
      <c r="K23" s="11"/>
      <c r="L23" s="11"/>
      <c r="M23" s="11"/>
      <c r="N23" s="7">
        <v>54</v>
      </c>
      <c r="O23" s="7">
        <f t="shared" si="6"/>
        <v>55</v>
      </c>
      <c r="P23" s="4">
        <v>127.68600000000001</v>
      </c>
      <c r="Q23" s="4"/>
      <c r="R23" s="4"/>
      <c r="S23" s="6"/>
      <c r="T23" s="6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3">
      <c r="A24" s="7">
        <v>48</v>
      </c>
      <c r="B24" s="7">
        <f t="shared" si="0"/>
        <v>49</v>
      </c>
      <c r="C24" s="4">
        <v>29.719000000000001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7"/>
      <c r="O24" s="7"/>
      <c r="P24" s="12"/>
      <c r="Q24" s="12"/>
      <c r="R24" s="1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3">
      <c r="A25" s="7">
        <v>49</v>
      </c>
      <c r="B25" s="7">
        <f t="shared" si="0"/>
        <v>50</v>
      </c>
      <c r="C25" s="4">
        <v>29.736000000000001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5"/>
      <c r="O25" s="7"/>
      <c r="P25" s="2"/>
      <c r="Q25" s="12"/>
      <c r="R25" s="12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3">
      <c r="A26" s="7">
        <v>50</v>
      </c>
      <c r="B26" s="7">
        <f t="shared" si="0"/>
        <v>51</v>
      </c>
      <c r="C26" s="4">
        <v>30.064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5"/>
      <c r="O26" s="7"/>
      <c r="P26" s="2"/>
      <c r="Q26" s="12"/>
      <c r="R26" s="12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3">
      <c r="A27" s="7">
        <v>55</v>
      </c>
      <c r="B27" s="7">
        <f t="shared" si="0"/>
        <v>56</v>
      </c>
      <c r="C27" s="4">
        <v>27.591000000000001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5"/>
      <c r="O27" s="7"/>
      <c r="P27" s="2"/>
      <c r="Q27" s="12"/>
      <c r="R27" s="1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3">
      <c r="A28" s="7">
        <v>56</v>
      </c>
      <c r="B28" s="7">
        <f t="shared" si="0"/>
        <v>57</v>
      </c>
      <c r="C28" s="4">
        <v>27.582000000000001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5"/>
      <c r="O28" s="7"/>
      <c r="P28" s="2"/>
      <c r="Q28" s="12"/>
      <c r="R28" s="1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3">
      <c r="A29" s="15">
        <v>57</v>
      </c>
      <c r="B29" s="15">
        <f t="shared" si="0"/>
        <v>58</v>
      </c>
      <c r="C29" s="2">
        <v>27.739000000000001</v>
      </c>
      <c r="D29" s="2"/>
      <c r="E29" s="12"/>
      <c r="F29" s="12"/>
      <c r="G29" s="12"/>
      <c r="H29" s="12"/>
      <c r="I29" s="12"/>
      <c r="J29" s="11"/>
      <c r="K29" s="11"/>
      <c r="L29" s="11"/>
      <c r="M29" s="11"/>
      <c r="N29" s="15"/>
      <c r="O29" s="7"/>
      <c r="P29" s="2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3">
      <c r="A30" s="16"/>
      <c r="B30" s="15"/>
      <c r="C30" s="12"/>
      <c r="D30" s="12"/>
      <c r="E30" s="12"/>
      <c r="F30" s="12"/>
      <c r="G30" s="12"/>
      <c r="H30" s="12"/>
      <c r="I30" s="12"/>
      <c r="J30" s="11"/>
      <c r="K30" s="11"/>
      <c r="L30" s="11"/>
      <c r="M30" s="11"/>
      <c r="N30" s="15"/>
      <c r="O30" s="7"/>
      <c r="P30" s="2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3">
      <c r="A31" s="15"/>
      <c r="B31" s="15"/>
      <c r="C31" s="2"/>
      <c r="D31" s="12"/>
      <c r="E31" s="12"/>
      <c r="F31" s="12"/>
      <c r="G31" s="12"/>
      <c r="H31" s="12"/>
      <c r="I31" s="12"/>
      <c r="J31" s="11"/>
      <c r="K31" s="11"/>
      <c r="L31" s="11"/>
      <c r="M31" s="11"/>
      <c r="N31" s="15"/>
      <c r="O31" s="7"/>
      <c r="P31" s="2"/>
      <c r="Q31" s="12"/>
      <c r="R31" s="1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3">
      <c r="A32" s="15"/>
      <c r="B32" s="15"/>
      <c r="C32" s="2"/>
      <c r="D32" s="12"/>
      <c r="E32" s="12"/>
      <c r="F32" s="12"/>
      <c r="G32" s="12"/>
      <c r="H32" s="12"/>
      <c r="I32" s="12"/>
      <c r="J32" s="11"/>
      <c r="K32" s="11"/>
      <c r="L32" s="11"/>
      <c r="M32" s="11"/>
      <c r="N32" s="15"/>
      <c r="O32" s="7"/>
      <c r="P32" s="2"/>
      <c r="Q32" s="12"/>
      <c r="R32" s="1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3">
      <c r="A33" s="15"/>
      <c r="B33" s="15"/>
      <c r="C33" s="2"/>
      <c r="D33" s="12"/>
      <c r="E33" s="12"/>
      <c r="F33" s="12"/>
      <c r="G33" s="12"/>
      <c r="H33" s="12"/>
      <c r="I33" s="12"/>
      <c r="J33" s="11"/>
      <c r="K33" s="11"/>
      <c r="L33" s="11"/>
      <c r="M33" s="11"/>
      <c r="N33" s="15"/>
      <c r="O33" s="7"/>
      <c r="P33" s="2"/>
      <c r="Q33" s="12"/>
      <c r="R33" s="1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3">
      <c r="A34" s="15"/>
      <c r="B34" s="15"/>
      <c r="C34" s="2"/>
      <c r="D34" s="12"/>
      <c r="E34" s="12"/>
      <c r="F34" s="12"/>
      <c r="G34" s="12"/>
      <c r="H34" s="12"/>
      <c r="I34" s="12"/>
      <c r="J34" s="11"/>
      <c r="K34" s="11"/>
      <c r="L34" s="11"/>
      <c r="M34" s="11"/>
      <c r="N34" s="15"/>
      <c r="O34" s="7"/>
      <c r="P34" s="2"/>
      <c r="Q34" s="12"/>
      <c r="R34" s="1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3">
      <c r="A35" s="15"/>
      <c r="B35" s="15"/>
      <c r="C35" s="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5"/>
      <c r="O35" s="7"/>
      <c r="P35" s="2"/>
      <c r="Q35" s="12"/>
      <c r="R35" s="12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3">
      <c r="A36" s="15"/>
      <c r="B36" s="15"/>
      <c r="C36" s="2"/>
      <c r="D36" s="12"/>
      <c r="E36" s="12"/>
      <c r="F36" s="12"/>
      <c r="G36" s="12"/>
      <c r="H36" s="12"/>
      <c r="I36" s="12"/>
      <c r="J36" s="11"/>
      <c r="K36" s="11"/>
      <c r="L36" s="11"/>
      <c r="M36" s="11"/>
      <c r="N36" s="15"/>
      <c r="O36" s="7"/>
      <c r="P36" s="2"/>
      <c r="Q36" s="12"/>
      <c r="R36" s="12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3">
      <c r="A37" s="15"/>
      <c r="B37" s="15"/>
      <c r="C37" s="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5"/>
      <c r="O37" s="7"/>
      <c r="P37" s="2"/>
      <c r="Q37" s="12"/>
      <c r="R37" s="1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3">
      <c r="A38" s="15"/>
      <c r="B38" s="15"/>
      <c r="C38" s="2"/>
      <c r="D38" s="12"/>
      <c r="E38" s="12"/>
      <c r="F38" s="12"/>
      <c r="G38" s="12"/>
      <c r="H38" s="12"/>
      <c r="I38" s="12"/>
      <c r="J38" s="11"/>
      <c r="K38" s="11"/>
      <c r="L38" s="11"/>
      <c r="M38" s="11"/>
      <c r="N38" s="15"/>
      <c r="O38" s="7"/>
      <c r="P38" s="2"/>
      <c r="Q38" s="12"/>
      <c r="R38" s="1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3">
      <c r="A39" s="15"/>
      <c r="B39" s="15"/>
      <c r="C39" s="2"/>
      <c r="D39" s="12"/>
      <c r="E39" s="12"/>
      <c r="F39" s="12"/>
      <c r="G39" s="12"/>
      <c r="H39" s="12"/>
      <c r="I39" s="12"/>
      <c r="J39" s="11"/>
      <c r="K39" s="11"/>
      <c r="L39" s="11"/>
      <c r="M39" s="11"/>
      <c r="N39" s="15"/>
      <c r="O39" s="7"/>
      <c r="P39" s="2"/>
      <c r="Q39" s="12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3">
      <c r="A40" s="15"/>
      <c r="B40" s="15"/>
      <c r="C40" s="2"/>
      <c r="D40" s="12"/>
      <c r="E40" s="12"/>
      <c r="F40" s="12"/>
      <c r="G40" s="12"/>
      <c r="H40" s="12"/>
      <c r="I40" s="12"/>
      <c r="J40" s="11"/>
      <c r="K40" s="11"/>
      <c r="L40" s="11"/>
      <c r="M40" s="11"/>
      <c r="N40" s="15"/>
      <c r="O40" s="7"/>
      <c r="P40" s="2"/>
      <c r="Q40" s="12"/>
      <c r="R40" s="1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3">
      <c r="A41" s="15"/>
      <c r="B41" s="15"/>
      <c r="C41" s="2"/>
      <c r="E41" s="12"/>
      <c r="F41" s="12"/>
      <c r="G41" s="12"/>
      <c r="H41" s="12"/>
      <c r="I41" s="12"/>
      <c r="J41" s="11"/>
      <c r="K41" s="11"/>
      <c r="L41" s="11"/>
      <c r="M41" s="11"/>
      <c r="N41" s="15"/>
      <c r="O41" s="7"/>
      <c r="P41" s="2"/>
      <c r="Q41" s="12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3">
      <c r="A42" s="15"/>
      <c r="B42" s="15"/>
      <c r="C42" s="2"/>
      <c r="D42" s="12"/>
      <c r="E42" s="12"/>
      <c r="F42" s="12"/>
      <c r="G42" s="12"/>
      <c r="H42" s="12"/>
      <c r="I42" s="12"/>
      <c r="J42" s="11"/>
      <c r="K42" s="11"/>
      <c r="L42" s="11"/>
      <c r="M42" s="11"/>
      <c r="N42" s="15"/>
      <c r="O42" s="7"/>
      <c r="P42" s="2"/>
      <c r="Q42" s="12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3">
      <c r="A43" s="15"/>
      <c r="B43" s="15"/>
      <c r="C43" s="2"/>
      <c r="D43" s="12"/>
      <c r="E43" s="12"/>
      <c r="F43" s="12"/>
      <c r="G43" s="12"/>
      <c r="H43" s="12"/>
      <c r="I43" s="12"/>
      <c r="J43" s="11"/>
      <c r="K43" s="11"/>
      <c r="L43" s="11"/>
      <c r="M43" s="11"/>
      <c r="N43" s="15"/>
      <c r="O43" s="7"/>
      <c r="P43" s="2"/>
      <c r="Q43" s="12"/>
      <c r="R43" s="1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3">
      <c r="A44" s="15"/>
      <c r="B44" s="15"/>
      <c r="C44" s="2"/>
      <c r="D44" s="12"/>
      <c r="E44" s="12"/>
      <c r="F44" s="12"/>
      <c r="G44" s="12"/>
      <c r="H44" s="12"/>
      <c r="I44" s="12"/>
      <c r="J44" s="11"/>
      <c r="K44" s="11"/>
      <c r="L44" s="11"/>
      <c r="M44" s="11"/>
      <c r="N44" s="15"/>
      <c r="O44" s="7"/>
      <c r="P44" s="2"/>
      <c r="Q44" s="12"/>
      <c r="R44" s="1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3">
      <c r="A45" s="15"/>
      <c r="B45" s="15"/>
      <c r="C45" s="2"/>
      <c r="D45" s="12"/>
      <c r="E45" s="12"/>
      <c r="F45" s="12"/>
      <c r="G45" s="12"/>
      <c r="H45" s="12"/>
      <c r="I45" s="12"/>
      <c r="J45" s="11"/>
      <c r="K45" s="11"/>
      <c r="L45" s="11"/>
      <c r="M45" s="11"/>
      <c r="N45" s="15"/>
      <c r="O45" s="7"/>
      <c r="P45" s="2"/>
      <c r="Q45" s="12"/>
      <c r="R45" s="1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3">
      <c r="A46" s="15"/>
      <c r="B46" s="15"/>
      <c r="C46" s="2"/>
      <c r="D46" s="12"/>
      <c r="E46" s="12"/>
      <c r="F46" s="12"/>
      <c r="G46" s="12"/>
      <c r="H46" s="12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3">
      <c r="A47" s="15"/>
      <c r="B47" s="15"/>
      <c r="C47" s="2"/>
      <c r="D47" s="12"/>
      <c r="E47" s="12"/>
      <c r="F47" s="12"/>
      <c r="G47" s="12"/>
      <c r="H47" s="12"/>
      <c r="I47" s="12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3">
      <c r="A48" s="15"/>
      <c r="B48" s="15"/>
      <c r="C48" s="2"/>
      <c r="D48" s="12"/>
      <c r="E48" s="12"/>
      <c r="F48" s="12"/>
      <c r="G48" s="12"/>
      <c r="H48" s="12"/>
      <c r="I48" s="1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3">
      <c r="A49" s="15"/>
      <c r="B49" s="15"/>
      <c r="C49" s="2"/>
      <c r="D49" s="12"/>
      <c r="E49" s="12"/>
      <c r="F49" s="12"/>
      <c r="G49" s="12"/>
      <c r="H49" s="12"/>
      <c r="I49" s="1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3">
      <c r="A50" s="15"/>
      <c r="B50" s="15"/>
      <c r="C50" s="2"/>
      <c r="D50" s="12"/>
      <c r="E50" s="12"/>
      <c r="F50" s="12"/>
      <c r="G50" s="12"/>
      <c r="H50" s="12"/>
      <c r="I50" s="1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x14ac:dyDescent="0.3">
      <c r="A51" s="15"/>
      <c r="B51" s="15"/>
      <c r="C51" s="2"/>
      <c r="D51" s="12"/>
      <c r="E51" s="12"/>
      <c r="F51" s="12"/>
      <c r="G51" s="12"/>
      <c r="H51" s="12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x14ac:dyDescent="0.3">
      <c r="A52" s="15"/>
      <c r="B52" s="15"/>
      <c r="C52" s="2"/>
      <c r="D52" s="12"/>
      <c r="E52" s="12"/>
      <c r="F52" s="12"/>
      <c r="G52" s="12"/>
      <c r="H52" s="12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x14ac:dyDescent="0.3">
      <c r="A53" s="15"/>
      <c r="B53" s="15"/>
      <c r="C53" s="2"/>
      <c r="D53" s="12"/>
      <c r="E53" s="12"/>
      <c r="F53" s="12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x14ac:dyDescent="0.3">
      <c r="A54" s="15"/>
      <c r="B54" s="15"/>
      <c r="C54" s="2"/>
      <c r="D54" s="12"/>
      <c r="E54" s="12"/>
      <c r="F54" s="12"/>
      <c r="G54" s="12"/>
      <c r="H54" s="12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x14ac:dyDescent="0.3">
      <c r="A55" s="15"/>
      <c r="B55" s="15"/>
      <c r="C55" s="2"/>
      <c r="D55" s="12"/>
      <c r="E55" s="12"/>
      <c r="F55" s="12"/>
      <c r="G55" s="12"/>
      <c r="H55" s="12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x14ac:dyDescent="0.3">
      <c r="A56" s="15"/>
      <c r="B56" s="15"/>
      <c r="C56" s="2"/>
      <c r="D56" s="12"/>
      <c r="E56" s="12"/>
      <c r="F56" s="12"/>
      <c r="G56" s="12"/>
      <c r="H56" s="12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x14ac:dyDescent="0.3">
      <c r="A57" s="15"/>
      <c r="B57" s="15"/>
      <c r="C57" s="2"/>
      <c r="D57" s="12"/>
      <c r="E57" s="12"/>
      <c r="F57" s="12"/>
      <c r="G57" s="12"/>
      <c r="H57" s="12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7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x14ac:dyDescent="0.3">
      <c r="A61" s="7" t="s">
        <v>9</v>
      </c>
      <c r="B61" s="7"/>
      <c r="C61" s="18">
        <v>1</v>
      </c>
      <c r="D61" s="18">
        <v>4</v>
      </c>
      <c r="E61" s="18">
        <v>7</v>
      </c>
      <c r="F61" s="18">
        <v>14</v>
      </c>
      <c r="G61" s="18">
        <v>15</v>
      </c>
      <c r="H61" s="18">
        <v>17</v>
      </c>
      <c r="I61" s="18">
        <v>18</v>
      </c>
      <c r="J61" s="18">
        <v>19</v>
      </c>
      <c r="K61" s="18">
        <v>21</v>
      </c>
      <c r="L61" s="18">
        <v>22</v>
      </c>
      <c r="M61" s="18">
        <v>23</v>
      </c>
      <c r="N61" s="18">
        <v>27</v>
      </c>
      <c r="O61" s="18">
        <v>29</v>
      </c>
      <c r="P61" s="18">
        <v>31</v>
      </c>
      <c r="Q61" s="18">
        <v>32</v>
      </c>
      <c r="R61" s="18">
        <v>33</v>
      </c>
      <c r="S61" s="18">
        <v>38</v>
      </c>
      <c r="T61" s="18">
        <v>39</v>
      </c>
      <c r="U61" s="18">
        <v>40</v>
      </c>
      <c r="V61" s="18">
        <v>44</v>
      </c>
      <c r="W61" s="18">
        <v>46</v>
      </c>
      <c r="X61" s="18">
        <v>48</v>
      </c>
      <c r="Y61" s="18">
        <v>49</v>
      </c>
      <c r="Z61" s="18">
        <v>50</v>
      </c>
      <c r="AA61" s="18">
        <v>55</v>
      </c>
      <c r="AB61" s="18">
        <v>56</v>
      </c>
      <c r="AC61" s="18">
        <v>57</v>
      </c>
    </row>
    <row r="62" spans="1:29" x14ac:dyDescent="0.3">
      <c r="A62" s="7"/>
      <c r="B62" s="7" t="s">
        <v>10</v>
      </c>
      <c r="C62" s="18">
        <f>C61+1</f>
        <v>2</v>
      </c>
      <c r="D62" s="18">
        <f t="shared" ref="D62:V62" si="7">D61+1</f>
        <v>5</v>
      </c>
      <c r="E62" s="18">
        <f t="shared" si="7"/>
        <v>8</v>
      </c>
      <c r="F62" s="18">
        <f t="shared" si="7"/>
        <v>15</v>
      </c>
      <c r="G62" s="18">
        <f t="shared" si="7"/>
        <v>16</v>
      </c>
      <c r="H62" s="18">
        <f t="shared" si="7"/>
        <v>18</v>
      </c>
      <c r="I62" s="18">
        <f t="shared" si="7"/>
        <v>19</v>
      </c>
      <c r="J62" s="18">
        <f t="shared" si="7"/>
        <v>20</v>
      </c>
      <c r="K62" s="18">
        <f t="shared" si="7"/>
        <v>22</v>
      </c>
      <c r="L62" s="18">
        <f t="shared" si="7"/>
        <v>23</v>
      </c>
      <c r="M62" s="18">
        <f t="shared" si="7"/>
        <v>24</v>
      </c>
      <c r="N62" s="18">
        <f t="shared" si="7"/>
        <v>28</v>
      </c>
      <c r="O62" s="18">
        <f t="shared" si="7"/>
        <v>30</v>
      </c>
      <c r="P62" s="18">
        <f t="shared" si="7"/>
        <v>32</v>
      </c>
      <c r="Q62" s="18">
        <f t="shared" si="7"/>
        <v>33</v>
      </c>
      <c r="R62" s="18">
        <f t="shared" si="7"/>
        <v>34</v>
      </c>
      <c r="S62" s="18">
        <f t="shared" si="7"/>
        <v>39</v>
      </c>
      <c r="T62" s="18">
        <f t="shared" si="7"/>
        <v>40</v>
      </c>
      <c r="U62" s="18">
        <f t="shared" si="7"/>
        <v>41</v>
      </c>
      <c r="V62" s="18">
        <f t="shared" si="7"/>
        <v>45</v>
      </c>
      <c r="W62" s="18">
        <f>W61+1</f>
        <v>47</v>
      </c>
      <c r="X62" s="18">
        <f t="shared" ref="X62:AC62" si="8">X61+1</f>
        <v>49</v>
      </c>
      <c r="Y62" s="18">
        <f t="shared" si="8"/>
        <v>50</v>
      </c>
      <c r="Z62" s="18">
        <f t="shared" si="8"/>
        <v>51</v>
      </c>
      <c r="AA62" s="18">
        <f t="shared" si="8"/>
        <v>56</v>
      </c>
      <c r="AB62" s="18">
        <f t="shared" si="8"/>
        <v>57</v>
      </c>
      <c r="AC62" s="18">
        <f t="shared" si="8"/>
        <v>58</v>
      </c>
    </row>
    <row r="63" spans="1:29" x14ac:dyDescent="0.3">
      <c r="A63" s="19">
        <v>1</v>
      </c>
      <c r="B63" s="19">
        <f>A63+1</f>
        <v>2</v>
      </c>
      <c r="C63" s="19">
        <v>0</v>
      </c>
      <c r="D63" s="19">
        <v>1.0049999999999999</v>
      </c>
      <c r="E63" s="19">
        <v>0.76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1.4999999999999999E-2</v>
      </c>
      <c r="N63" s="19">
        <v>-0.32500000000000001</v>
      </c>
      <c r="O63" s="19">
        <v>-3.1E-2</v>
      </c>
      <c r="P63" s="19">
        <v>-3.0000000000000001E-3</v>
      </c>
      <c r="Q63" s="19">
        <v>-2E-3</v>
      </c>
      <c r="R63" s="19">
        <v>6.0000000000000001E-3</v>
      </c>
      <c r="S63" s="19">
        <v>0</v>
      </c>
      <c r="T63" s="19">
        <v>1E-3</v>
      </c>
      <c r="U63" s="19">
        <v>0</v>
      </c>
      <c r="V63" s="19">
        <v>3.3000000000000002E-2</v>
      </c>
      <c r="W63" s="19">
        <v>-8.5000000000000006E-2</v>
      </c>
      <c r="X63" s="19">
        <v>2E-3</v>
      </c>
      <c r="Y63" s="19">
        <v>1.0999999999999999E-2</v>
      </c>
      <c r="Z63" s="19">
        <v>-1E-3</v>
      </c>
      <c r="AA63" s="19">
        <v>0</v>
      </c>
      <c r="AB63" s="19">
        <v>0</v>
      </c>
      <c r="AC63" s="19">
        <v>0</v>
      </c>
    </row>
    <row r="64" spans="1:29" x14ac:dyDescent="0.3">
      <c r="A64" s="19">
        <v>4</v>
      </c>
      <c r="B64" s="19">
        <f t="shared" ref="B64:B89" si="9">A64+1</f>
        <v>5</v>
      </c>
      <c r="C64" s="20">
        <v>1.0049999999999999</v>
      </c>
      <c r="D64" s="19">
        <v>0</v>
      </c>
      <c r="E64" s="19">
        <v>0.78200000000000003</v>
      </c>
      <c r="F64" s="19">
        <v>7.0000000000000001E-3</v>
      </c>
      <c r="G64" s="19">
        <v>0</v>
      </c>
      <c r="H64" s="19">
        <v>-3.2000000000000001E-2</v>
      </c>
      <c r="I64" s="19">
        <v>1.0999999999999999E-2</v>
      </c>
      <c r="J64" s="19">
        <v>8.0000000000000002E-3</v>
      </c>
      <c r="K64" s="19">
        <v>-8.5000000000000006E-2</v>
      </c>
      <c r="L64" s="19">
        <v>0.01</v>
      </c>
      <c r="M64" s="19">
        <v>1.4E-2</v>
      </c>
      <c r="N64" s="19">
        <v>4.9000000000000002E-2</v>
      </c>
      <c r="O64" s="19">
        <v>-8.2000000000000003E-2</v>
      </c>
      <c r="P64" s="19">
        <v>2E-3</v>
      </c>
      <c r="Q64" s="19">
        <v>0</v>
      </c>
      <c r="R64" s="19">
        <v>1.2999999999999999E-2</v>
      </c>
      <c r="S64" s="19">
        <v>0</v>
      </c>
      <c r="T64" s="19">
        <v>0</v>
      </c>
      <c r="U64" s="19">
        <v>0</v>
      </c>
      <c r="V64" s="19">
        <v>5.0000000000000001E-3</v>
      </c>
      <c r="W64" s="19">
        <v>-0.06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</row>
    <row r="65" spans="1:29" x14ac:dyDescent="0.3">
      <c r="A65" s="19">
        <v>7</v>
      </c>
      <c r="B65" s="19">
        <f t="shared" si="9"/>
        <v>8</v>
      </c>
      <c r="C65" s="20">
        <v>0.76</v>
      </c>
      <c r="D65" s="21">
        <v>0.78200000000000003</v>
      </c>
      <c r="E65" s="19">
        <v>0</v>
      </c>
      <c r="F65" s="19">
        <v>-3.0000000000000001E-3</v>
      </c>
      <c r="G65" s="19">
        <v>1.0999999999999999E-2</v>
      </c>
      <c r="H65" s="19">
        <v>-3.3000000000000002E-2</v>
      </c>
      <c r="I65" s="19">
        <v>1.4999999999999999E-2</v>
      </c>
      <c r="J65" s="19">
        <v>3.0000000000000001E-3</v>
      </c>
      <c r="K65" s="19">
        <v>-8.6999999999999994E-2</v>
      </c>
      <c r="L65" s="19">
        <v>0.01</v>
      </c>
      <c r="M65" s="19">
        <v>1.9E-2</v>
      </c>
      <c r="N65" s="19">
        <v>2.1999999999999999E-2</v>
      </c>
      <c r="O65" s="19">
        <v>-5.5E-2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-0.308</v>
      </c>
      <c r="W65" s="19">
        <v>-4.2999999999999997E-2</v>
      </c>
      <c r="X65" s="19">
        <v>-1E-3</v>
      </c>
      <c r="Y65" s="19">
        <v>5.0000000000000001E-3</v>
      </c>
      <c r="Z65" s="19">
        <v>-2E-3</v>
      </c>
      <c r="AA65" s="19">
        <v>0</v>
      </c>
      <c r="AB65" s="19">
        <v>-1E-3</v>
      </c>
      <c r="AC65" s="19">
        <v>0</v>
      </c>
    </row>
    <row r="66" spans="1:29" x14ac:dyDescent="0.3">
      <c r="A66" s="19">
        <v>14</v>
      </c>
      <c r="B66" s="19">
        <f t="shared" si="9"/>
        <v>15</v>
      </c>
      <c r="C66" s="19">
        <v>0</v>
      </c>
      <c r="D66" s="19">
        <v>7.0000000000000001E-3</v>
      </c>
      <c r="E66" s="19">
        <v>-3.0000000000000001E-3</v>
      </c>
      <c r="F66" s="19">
        <v>0</v>
      </c>
      <c r="G66" s="19">
        <v>-8.9499999999999993</v>
      </c>
      <c r="H66" s="19">
        <v>-0.23699999999999999</v>
      </c>
      <c r="I66" s="19">
        <v>5.8000000000000003E-2</v>
      </c>
      <c r="J66" s="19">
        <v>9.7000000000000003E-2</v>
      </c>
      <c r="K66" s="19">
        <v>-0.29799999999999999</v>
      </c>
      <c r="L66" s="19">
        <v>0.47699999999999998</v>
      </c>
      <c r="M66" s="19">
        <v>-0.32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</row>
    <row r="67" spans="1:29" x14ac:dyDescent="0.3">
      <c r="A67" s="19">
        <v>15</v>
      </c>
      <c r="B67" s="19">
        <f t="shared" si="9"/>
        <v>16</v>
      </c>
      <c r="C67" s="19">
        <v>0</v>
      </c>
      <c r="D67" s="19">
        <v>0</v>
      </c>
      <c r="E67" s="19">
        <v>1.0999999999999999E-2</v>
      </c>
      <c r="F67" s="22">
        <v>-8.9499999999999993</v>
      </c>
      <c r="G67" s="19">
        <v>0</v>
      </c>
      <c r="H67" s="19">
        <v>-0.25</v>
      </c>
      <c r="I67" s="19">
        <v>-0.39100000000000001</v>
      </c>
      <c r="J67" s="19">
        <v>0.25700000000000001</v>
      </c>
      <c r="K67" s="19">
        <v>-0.39500000000000002</v>
      </c>
      <c r="L67" s="19">
        <v>1.329</v>
      </c>
      <c r="M67" s="19">
        <v>-3.7999999999999999E-2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</row>
    <row r="68" spans="1:29" x14ac:dyDescent="0.3">
      <c r="A68" s="19">
        <v>17</v>
      </c>
      <c r="B68" s="19">
        <f t="shared" si="9"/>
        <v>18</v>
      </c>
      <c r="C68" s="19">
        <v>0</v>
      </c>
      <c r="D68" s="19">
        <v>-3.2000000000000001E-2</v>
      </c>
      <c r="E68" s="19">
        <v>-3.3000000000000002E-2</v>
      </c>
      <c r="F68" s="23">
        <v>-0.23699999999999999</v>
      </c>
      <c r="G68" s="23">
        <v>-0.25</v>
      </c>
      <c r="H68" s="19">
        <v>0</v>
      </c>
      <c r="I68" s="19">
        <v>-12.499000000000001</v>
      </c>
      <c r="J68" s="19">
        <v>-13.237</v>
      </c>
      <c r="K68" s="19">
        <v>-0.13800000000000001</v>
      </c>
      <c r="L68" s="19">
        <v>-0.186</v>
      </c>
      <c r="M68" s="19">
        <v>-6.9000000000000006E-2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</row>
    <row r="69" spans="1:29" x14ac:dyDescent="0.3">
      <c r="A69" s="19">
        <v>18</v>
      </c>
      <c r="B69" s="19">
        <f t="shared" si="9"/>
        <v>19</v>
      </c>
      <c r="C69" s="19">
        <v>0</v>
      </c>
      <c r="D69" s="19">
        <v>1.0999999999999999E-2</v>
      </c>
      <c r="E69" s="19">
        <v>1.4999999999999999E-2</v>
      </c>
      <c r="F69" s="23">
        <v>5.8000000000000003E-2</v>
      </c>
      <c r="G69" s="23">
        <v>-0.39100000000000001</v>
      </c>
      <c r="H69" s="24">
        <v>-12.499000000000001</v>
      </c>
      <c r="I69" s="19">
        <v>0</v>
      </c>
      <c r="J69" s="19">
        <v>-12.41</v>
      </c>
      <c r="K69" s="19">
        <v>7.3999999999999996E-2</v>
      </c>
      <c r="L69" s="19">
        <v>-0.183</v>
      </c>
      <c r="M69" s="19">
        <v>3.1909999999999998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</row>
    <row r="70" spans="1:29" x14ac:dyDescent="0.3">
      <c r="A70" s="19">
        <v>19</v>
      </c>
      <c r="B70" s="19">
        <f t="shared" si="9"/>
        <v>20</v>
      </c>
      <c r="C70" s="19">
        <v>0</v>
      </c>
      <c r="D70" s="19">
        <v>8.0000000000000002E-3</v>
      </c>
      <c r="E70" s="19">
        <v>3.0000000000000001E-3</v>
      </c>
      <c r="F70" s="23">
        <v>9.7000000000000003E-2</v>
      </c>
      <c r="G70" s="23">
        <v>0.25700000000000001</v>
      </c>
      <c r="H70" s="24">
        <v>-13.237</v>
      </c>
      <c r="I70" s="24">
        <v>-12.41</v>
      </c>
      <c r="J70" s="19">
        <v>0</v>
      </c>
      <c r="K70" s="19">
        <v>-0.20699999999999999</v>
      </c>
      <c r="L70" s="19">
        <v>-0.17899999999999999</v>
      </c>
      <c r="M70" s="19">
        <v>-4.3999999999999997E-2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</row>
    <row r="71" spans="1:29" x14ac:dyDescent="0.3">
      <c r="A71" s="19">
        <v>21</v>
      </c>
      <c r="B71" s="19">
        <f t="shared" si="9"/>
        <v>22</v>
      </c>
      <c r="C71" s="19">
        <v>0</v>
      </c>
      <c r="D71" s="19">
        <v>-8.5000000000000006E-2</v>
      </c>
      <c r="E71" s="19">
        <v>-8.6999999999999994E-2</v>
      </c>
      <c r="F71" s="23">
        <v>-0.29799999999999999</v>
      </c>
      <c r="G71" s="23">
        <v>-0.39500000000000002</v>
      </c>
      <c r="H71" s="23">
        <v>-0.13800000000000001</v>
      </c>
      <c r="I71" s="23">
        <v>7.3999999999999996E-2</v>
      </c>
      <c r="J71" s="23">
        <v>-0.20699999999999999</v>
      </c>
      <c r="K71" s="19">
        <v>0</v>
      </c>
      <c r="L71" s="19">
        <v>-13.108000000000001</v>
      </c>
      <c r="M71" s="19">
        <v>-12.356999999999999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</row>
    <row r="72" spans="1:29" x14ac:dyDescent="0.3">
      <c r="A72" s="19">
        <v>22</v>
      </c>
      <c r="B72" s="19">
        <f t="shared" si="9"/>
        <v>23</v>
      </c>
      <c r="C72" s="19">
        <v>0</v>
      </c>
      <c r="D72" s="19">
        <v>0.01</v>
      </c>
      <c r="E72" s="19">
        <v>0.01</v>
      </c>
      <c r="F72" s="23">
        <v>0.47699999999999998</v>
      </c>
      <c r="G72" s="23">
        <v>1.329</v>
      </c>
      <c r="H72" s="23">
        <v>-0.186</v>
      </c>
      <c r="I72" s="23">
        <v>-0.183</v>
      </c>
      <c r="J72" s="23">
        <v>-0.17899999999999999</v>
      </c>
      <c r="K72" s="24">
        <v>-13.108000000000001</v>
      </c>
      <c r="L72" s="19">
        <v>0</v>
      </c>
      <c r="M72" s="19">
        <v>-12.564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</row>
    <row r="73" spans="1:29" x14ac:dyDescent="0.3">
      <c r="A73" s="19">
        <v>23</v>
      </c>
      <c r="B73" s="19">
        <f t="shared" si="9"/>
        <v>24</v>
      </c>
      <c r="C73" s="19">
        <v>1.4999999999999999E-2</v>
      </c>
      <c r="D73" s="19">
        <v>1.4E-2</v>
      </c>
      <c r="E73" s="19">
        <v>1.9E-2</v>
      </c>
      <c r="F73" s="23">
        <v>-0.32</v>
      </c>
      <c r="G73" s="23">
        <v>-3.7999999999999999E-2</v>
      </c>
      <c r="H73" s="23">
        <v>-6.9000000000000006E-2</v>
      </c>
      <c r="I73" s="23">
        <v>3.1909999999999998</v>
      </c>
      <c r="J73" s="23">
        <v>-4.3999999999999997E-2</v>
      </c>
      <c r="K73" s="24">
        <v>-12.356999999999999</v>
      </c>
      <c r="L73" s="24">
        <v>-12.564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</row>
    <row r="74" spans="1:29" x14ac:dyDescent="0.3">
      <c r="A74" s="19">
        <v>27</v>
      </c>
      <c r="B74" s="19">
        <f t="shared" si="9"/>
        <v>28</v>
      </c>
      <c r="C74" s="19">
        <v>-0.32500000000000001</v>
      </c>
      <c r="D74" s="19">
        <v>4.9000000000000002E-2</v>
      </c>
      <c r="E74" s="19">
        <v>2.1999999999999999E-2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4.3029999999999999</v>
      </c>
      <c r="P74" s="19">
        <v>-0.214</v>
      </c>
      <c r="Q74" s="19">
        <v>-0.25600000000000001</v>
      </c>
      <c r="R74" s="19">
        <v>-0.43099999999999999</v>
      </c>
      <c r="S74" s="19">
        <v>-1.9E-2</v>
      </c>
      <c r="T74" s="19">
        <v>-3.7999999999999999E-2</v>
      </c>
      <c r="U74" s="19">
        <v>-2.9000000000000001E-2</v>
      </c>
      <c r="V74" s="19">
        <v>0</v>
      </c>
      <c r="W74" s="19">
        <v>1E-3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</row>
    <row r="75" spans="1:29" x14ac:dyDescent="0.3">
      <c r="A75" s="19">
        <v>29</v>
      </c>
      <c r="B75" s="19">
        <f t="shared" si="9"/>
        <v>30</v>
      </c>
      <c r="C75" s="19">
        <v>-3.1E-2</v>
      </c>
      <c r="D75" s="19">
        <v>-8.2000000000000003E-2</v>
      </c>
      <c r="E75" s="19">
        <v>-5.5E-2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5">
        <v>4.3029999999999999</v>
      </c>
      <c r="O75" s="19">
        <v>0</v>
      </c>
      <c r="P75" s="19">
        <v>13.494</v>
      </c>
      <c r="Q75" s="19">
        <v>4.8330000000000002</v>
      </c>
      <c r="R75" s="19">
        <v>3.0190000000000001</v>
      </c>
      <c r="S75" s="19">
        <v>1.2999999999999999E-2</v>
      </c>
      <c r="T75" s="19">
        <v>0.115</v>
      </c>
      <c r="U75" s="19">
        <v>0.124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</row>
    <row r="76" spans="1:29" x14ac:dyDescent="0.3">
      <c r="A76" s="19">
        <v>31</v>
      </c>
      <c r="B76" s="19">
        <f t="shared" si="9"/>
        <v>32</v>
      </c>
      <c r="C76" s="19">
        <v>-3.0000000000000001E-3</v>
      </c>
      <c r="D76" s="19">
        <v>2E-3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6">
        <v>-0.214</v>
      </c>
      <c r="O76" s="27">
        <v>13.494</v>
      </c>
      <c r="P76" s="19">
        <v>0</v>
      </c>
      <c r="Q76" s="19">
        <v>-11.71</v>
      </c>
      <c r="R76" s="19">
        <v>-13.132999999999999</v>
      </c>
      <c r="S76" s="19">
        <v>2E-3</v>
      </c>
      <c r="T76" s="19">
        <v>-2.3E-2</v>
      </c>
      <c r="U76" s="19">
        <v>-2.1999999999999999E-2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</row>
    <row r="77" spans="1:29" x14ac:dyDescent="0.3">
      <c r="A77" s="19">
        <v>32</v>
      </c>
      <c r="B77" s="19">
        <f t="shared" si="9"/>
        <v>33</v>
      </c>
      <c r="C77" s="19">
        <v>-2E-3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6">
        <v>-0.25600000000000001</v>
      </c>
      <c r="O77" s="27">
        <v>4.8330000000000002</v>
      </c>
      <c r="P77" s="24">
        <v>-11.71</v>
      </c>
      <c r="Q77" s="19">
        <v>0</v>
      </c>
      <c r="R77" s="19">
        <v>-14.052</v>
      </c>
      <c r="S77" s="19">
        <v>4.0000000000000001E-3</v>
      </c>
      <c r="T77" s="19">
        <v>7.6999999999999999E-2</v>
      </c>
      <c r="U77" s="19">
        <v>2.1999999999999999E-2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</row>
    <row r="78" spans="1:29" x14ac:dyDescent="0.3">
      <c r="A78" s="19">
        <v>33</v>
      </c>
      <c r="B78" s="19">
        <f t="shared" si="9"/>
        <v>34</v>
      </c>
      <c r="C78" s="19">
        <v>6.0000000000000001E-3</v>
      </c>
      <c r="D78" s="19">
        <v>1.2999999999999999E-2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6">
        <v>-0.43099999999999999</v>
      </c>
      <c r="O78" s="27">
        <v>3.0190000000000001</v>
      </c>
      <c r="P78" s="24">
        <v>-13.132999999999999</v>
      </c>
      <c r="Q78" s="24">
        <v>-14.052</v>
      </c>
      <c r="R78" s="19">
        <v>0</v>
      </c>
      <c r="S78" s="19">
        <v>-1E-3</v>
      </c>
      <c r="T78" s="19">
        <v>1.9E-2</v>
      </c>
      <c r="U78" s="19">
        <v>8.9999999999999993E-3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</row>
    <row r="79" spans="1:29" x14ac:dyDescent="0.3">
      <c r="A79" s="19">
        <v>38</v>
      </c>
      <c r="B79" s="19">
        <f t="shared" si="9"/>
        <v>39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-1.9E-2</v>
      </c>
      <c r="O79" s="19">
        <v>1.2999999999999999E-2</v>
      </c>
      <c r="P79" s="19">
        <v>2E-3</v>
      </c>
      <c r="Q79" s="19">
        <v>4.0000000000000001E-3</v>
      </c>
      <c r="R79" s="19">
        <v>-1E-3</v>
      </c>
      <c r="S79" s="19">
        <v>0</v>
      </c>
      <c r="T79" s="19">
        <v>-10.414999999999999</v>
      </c>
      <c r="U79" s="19">
        <v>-10.6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</row>
    <row r="80" spans="1:29" x14ac:dyDescent="0.3">
      <c r="A80" s="19">
        <v>39</v>
      </c>
      <c r="B80" s="19">
        <f t="shared" si="9"/>
        <v>40</v>
      </c>
      <c r="C80" s="19">
        <v>1E-3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-3.7999999999999999E-2</v>
      </c>
      <c r="O80" s="19">
        <v>0.115</v>
      </c>
      <c r="P80" s="19">
        <v>-2.3E-2</v>
      </c>
      <c r="Q80" s="19">
        <v>7.6999999999999999E-2</v>
      </c>
      <c r="R80" s="19">
        <v>1.9E-2</v>
      </c>
      <c r="S80" s="24">
        <v>-10.414999999999999</v>
      </c>
      <c r="T80" s="19">
        <v>0</v>
      </c>
      <c r="U80" s="19">
        <v>-10.393000000000001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</row>
    <row r="81" spans="1:29" x14ac:dyDescent="0.3">
      <c r="A81" s="19">
        <v>40</v>
      </c>
      <c r="B81" s="19">
        <f t="shared" si="9"/>
        <v>41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-2.9000000000000001E-2</v>
      </c>
      <c r="O81" s="19">
        <v>0.124</v>
      </c>
      <c r="P81" s="19">
        <v>-2.1999999999999999E-2</v>
      </c>
      <c r="Q81" s="19">
        <v>2.1999999999999999E-2</v>
      </c>
      <c r="R81" s="19">
        <v>8.9999999999999993E-3</v>
      </c>
      <c r="S81" s="24">
        <v>-10.6</v>
      </c>
      <c r="T81" s="24">
        <v>-10.393000000000001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</row>
    <row r="82" spans="1:29" x14ac:dyDescent="0.3">
      <c r="A82" s="19">
        <v>44</v>
      </c>
      <c r="B82" s="19">
        <f t="shared" si="9"/>
        <v>45</v>
      </c>
      <c r="C82" s="19">
        <v>3.3000000000000002E-2</v>
      </c>
      <c r="D82" s="19">
        <v>5.0000000000000001E-3</v>
      </c>
      <c r="E82" s="19">
        <v>-0.308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6.16</v>
      </c>
      <c r="X82" s="19">
        <v>-0.23100000000000001</v>
      </c>
      <c r="Y82" s="19">
        <v>-0.39500000000000002</v>
      </c>
      <c r="Z82" s="19">
        <v>-0.188</v>
      </c>
      <c r="AA82" s="19">
        <v>2E-3</v>
      </c>
      <c r="AB82" s="19">
        <v>-2.1000000000000001E-2</v>
      </c>
      <c r="AC82" s="19">
        <v>-4.0000000000000001E-3</v>
      </c>
    </row>
    <row r="83" spans="1:29" x14ac:dyDescent="0.3">
      <c r="A83" s="19">
        <v>46</v>
      </c>
      <c r="B83" s="19">
        <f t="shared" si="9"/>
        <v>47</v>
      </c>
      <c r="C83" s="19">
        <v>-8.5000000000000006E-2</v>
      </c>
      <c r="D83" s="19">
        <v>-0.06</v>
      </c>
      <c r="E83" s="19">
        <v>-4.2999999999999997E-2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1E-3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25">
        <v>6.16</v>
      </c>
      <c r="W83" s="19">
        <v>0</v>
      </c>
      <c r="X83" s="19">
        <v>4.9950000000000001</v>
      </c>
      <c r="Y83" s="19">
        <v>2.9870000000000001</v>
      </c>
      <c r="Z83" s="19">
        <v>13.641999999999999</v>
      </c>
      <c r="AA83" s="19">
        <v>0.126</v>
      </c>
      <c r="AB83" s="19">
        <v>8.8999999999999996E-2</v>
      </c>
      <c r="AC83" s="19">
        <v>0.157</v>
      </c>
    </row>
    <row r="84" spans="1:29" x14ac:dyDescent="0.3">
      <c r="A84" s="19">
        <v>48</v>
      </c>
      <c r="B84" s="19">
        <f t="shared" si="9"/>
        <v>49</v>
      </c>
      <c r="C84" s="19">
        <v>2E-3</v>
      </c>
      <c r="D84" s="19">
        <v>0</v>
      </c>
      <c r="E84" s="19">
        <v>-1E-3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26">
        <v>-0.23100000000000001</v>
      </c>
      <c r="W84" s="27">
        <v>4.9950000000000001</v>
      </c>
      <c r="X84" s="19">
        <v>0</v>
      </c>
      <c r="Y84" s="19">
        <v>-13.93</v>
      </c>
      <c r="Z84" s="19">
        <v>-11.701000000000001</v>
      </c>
      <c r="AA84" s="19">
        <v>2.9000000000000001E-2</v>
      </c>
      <c r="AB84" s="19">
        <v>9.0999999999999998E-2</v>
      </c>
      <c r="AC84" s="19">
        <v>0.01</v>
      </c>
    </row>
    <row r="85" spans="1:29" x14ac:dyDescent="0.3">
      <c r="A85" s="19">
        <v>49</v>
      </c>
      <c r="B85" s="19">
        <f t="shared" si="9"/>
        <v>50</v>
      </c>
      <c r="C85" s="19">
        <v>1.0999999999999999E-2</v>
      </c>
      <c r="D85" s="19">
        <v>0</v>
      </c>
      <c r="E85" s="19">
        <v>5.0000000000000001E-3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26">
        <v>-0.39500000000000002</v>
      </c>
      <c r="W85" s="27">
        <v>2.9870000000000001</v>
      </c>
      <c r="X85" s="24">
        <v>-13.93</v>
      </c>
      <c r="Y85" s="19">
        <v>0</v>
      </c>
      <c r="Z85" s="19">
        <v>-13.223000000000001</v>
      </c>
      <c r="AA85" s="19">
        <v>-2.8000000000000001E-2</v>
      </c>
      <c r="AB85" s="19">
        <v>-2.1000000000000001E-2</v>
      </c>
      <c r="AC85" s="19">
        <v>-1E-3</v>
      </c>
    </row>
    <row r="86" spans="1:29" x14ac:dyDescent="0.3">
      <c r="A86" s="19">
        <v>50</v>
      </c>
      <c r="B86" s="19">
        <f t="shared" si="9"/>
        <v>51</v>
      </c>
      <c r="C86" s="19">
        <v>-1E-3</v>
      </c>
      <c r="D86" s="19">
        <v>0</v>
      </c>
      <c r="E86" s="19">
        <v>-2E-3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26">
        <v>-0.188</v>
      </c>
      <c r="W86" s="27">
        <v>13.641999999999999</v>
      </c>
      <c r="X86" s="24">
        <v>-11.701000000000001</v>
      </c>
      <c r="Y86" s="24">
        <v>-13.223000000000001</v>
      </c>
      <c r="Z86" s="19">
        <v>0</v>
      </c>
      <c r="AA86" s="19">
        <v>-0.01</v>
      </c>
      <c r="AB86" s="19">
        <v>-7.0000000000000001E-3</v>
      </c>
      <c r="AC86" s="19">
        <v>0</v>
      </c>
    </row>
    <row r="87" spans="1:29" x14ac:dyDescent="0.3">
      <c r="A87" s="19">
        <v>55</v>
      </c>
      <c r="B87" s="19">
        <f t="shared" si="9"/>
        <v>56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2E-3</v>
      </c>
      <c r="W87" s="19">
        <v>0.126</v>
      </c>
      <c r="X87" s="19">
        <v>2.9000000000000001E-2</v>
      </c>
      <c r="Y87" s="19">
        <v>-2.8000000000000001E-2</v>
      </c>
      <c r="Z87" s="19">
        <v>-0.01</v>
      </c>
      <c r="AA87" s="19">
        <v>0</v>
      </c>
      <c r="AB87" s="19">
        <v>-10.411</v>
      </c>
      <c r="AC87" s="19">
        <v>-10.657</v>
      </c>
    </row>
    <row r="88" spans="1:29" x14ac:dyDescent="0.3">
      <c r="A88" s="19">
        <v>56</v>
      </c>
      <c r="B88" s="19">
        <f t="shared" si="9"/>
        <v>57</v>
      </c>
      <c r="C88" s="19">
        <v>0</v>
      </c>
      <c r="D88" s="19">
        <v>0</v>
      </c>
      <c r="E88" s="19">
        <v>-1E-3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-2.1000000000000001E-2</v>
      </c>
      <c r="W88" s="19">
        <v>8.8999999999999996E-2</v>
      </c>
      <c r="X88" s="19">
        <v>9.0999999999999998E-2</v>
      </c>
      <c r="Y88" s="19">
        <v>-2.1000000000000001E-2</v>
      </c>
      <c r="Z88" s="19">
        <v>-7.0000000000000001E-3</v>
      </c>
      <c r="AA88" s="24">
        <v>-10.411</v>
      </c>
      <c r="AB88" s="19">
        <v>0</v>
      </c>
      <c r="AC88" s="19">
        <v>-10.311</v>
      </c>
    </row>
    <row r="89" spans="1:29" x14ac:dyDescent="0.3">
      <c r="A89" s="19">
        <v>57</v>
      </c>
      <c r="B89" s="19">
        <f t="shared" si="9"/>
        <v>58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-4.0000000000000001E-3</v>
      </c>
      <c r="W89" s="19">
        <v>0.157</v>
      </c>
      <c r="X89" s="19">
        <v>0.01</v>
      </c>
      <c r="Y89" s="19">
        <v>-1E-3</v>
      </c>
      <c r="Z89" s="19">
        <v>0</v>
      </c>
      <c r="AA89" s="24">
        <v>-10.657</v>
      </c>
      <c r="AB89" s="24">
        <v>-10.311</v>
      </c>
      <c r="AC89" s="19">
        <v>0</v>
      </c>
    </row>
    <row r="90" spans="1:29" x14ac:dyDescent="0.3">
      <c r="B90" s="28"/>
    </row>
    <row r="91" spans="1:29" x14ac:dyDescent="0.3">
      <c r="A91" s="29" t="s">
        <v>37</v>
      </c>
      <c r="B91" s="4">
        <f>MAX(ABS(MIN(C66:E89,F74:M89,N79:R89,S82:U89,V87:Z89)),MAX(C66:E89,F74:M89,N79:R89,S82:U89,V87:Z89))</f>
        <v>0.32500000000000001</v>
      </c>
    </row>
    <row r="92" spans="1:29" x14ac:dyDescent="0.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29" x14ac:dyDescent="0.3">
      <c r="H93" s="1"/>
      <c r="I93" s="29"/>
      <c r="J93" s="4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29" x14ac:dyDescent="0.3">
      <c r="A94" s="3" t="s">
        <v>11</v>
      </c>
      <c r="C94" s="1"/>
      <c r="D94" s="1"/>
      <c r="E94" s="1"/>
      <c r="F94" s="1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1:29" x14ac:dyDescent="0.3">
      <c r="A95" s="38" t="s">
        <v>12</v>
      </c>
      <c r="B95" s="5" t="s">
        <v>13</v>
      </c>
      <c r="C95" s="34" t="s">
        <v>14</v>
      </c>
      <c r="D95" s="34" t="s">
        <v>15</v>
      </c>
      <c r="E95" s="34" t="s">
        <v>16</v>
      </c>
      <c r="F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1:29" x14ac:dyDescent="0.3">
      <c r="A96" s="38">
        <f>AVERAGE(F67)</f>
        <v>-8.9499999999999993</v>
      </c>
      <c r="B96" s="5">
        <f>AVERAGE(H69,H70,I70)</f>
        <v>-12.715333333333334</v>
      </c>
      <c r="C96" s="34">
        <f>AVERAGE(K72,K73,L73)</f>
        <v>-12.676333333333332</v>
      </c>
      <c r="D96" s="34">
        <f>AVERAGE(P77,P78,Q78,X85,X86,Y86)</f>
        <v>-12.958166666666665</v>
      </c>
      <c r="E96" s="34">
        <f>AVERAGE(S80,S81,T81,AA88,AA89,AB89)</f>
        <v>-10.464499999999999</v>
      </c>
      <c r="F96" s="39"/>
      <c r="G96" s="1"/>
      <c r="H96" s="1"/>
      <c r="I96" s="1"/>
      <c r="J96" s="1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1:29" x14ac:dyDescent="0.3">
      <c r="C97" s="1"/>
      <c r="D97" s="1"/>
      <c r="E97" s="1"/>
      <c r="F97" s="1"/>
      <c r="G97" s="1"/>
      <c r="H97" s="1"/>
      <c r="I97" s="1"/>
      <c r="J97" s="1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1:29" x14ac:dyDescent="0.3">
      <c r="A98" s="3" t="s">
        <v>17</v>
      </c>
      <c r="C98" s="1"/>
      <c r="D98" s="1"/>
      <c r="E98" s="1"/>
      <c r="F98" s="1"/>
      <c r="G98" s="1"/>
      <c r="H98" s="1"/>
      <c r="I98" s="1"/>
      <c r="J98" s="1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1:29" x14ac:dyDescent="0.3">
      <c r="A99" s="35" t="s">
        <v>18</v>
      </c>
      <c r="B99" s="37" t="s">
        <v>19</v>
      </c>
      <c r="C99" s="1"/>
      <c r="D99" s="1"/>
      <c r="E99" s="1"/>
      <c r="F99" s="1"/>
      <c r="G99" s="1"/>
      <c r="H99" s="1"/>
      <c r="I99" s="1"/>
      <c r="J99" s="1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1:29" x14ac:dyDescent="0.3">
      <c r="A100" s="35">
        <f>AVERAGE(N75,V83)</f>
        <v>5.2315000000000005</v>
      </c>
      <c r="B100" s="37">
        <f>AVERAGE(W84:W86,O76:O78)</f>
        <v>7.1616666666666653</v>
      </c>
      <c r="C100" s="1"/>
      <c r="D100" s="1"/>
      <c r="E100" s="1"/>
      <c r="F100" s="1"/>
      <c r="G100" s="1"/>
      <c r="H100" s="1"/>
      <c r="I100" s="1"/>
      <c r="J100" s="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1:29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1:29" x14ac:dyDescent="0.3">
      <c r="A102" s="1" t="s">
        <v>20</v>
      </c>
      <c r="B102" s="1"/>
      <c r="C102" s="1"/>
      <c r="D102" s="1"/>
      <c r="E102" s="1"/>
      <c r="F102" s="1"/>
      <c r="G102" s="1"/>
      <c r="H102" s="1"/>
      <c r="I102" s="1"/>
      <c r="J102" s="1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1:29" x14ac:dyDescent="0.3">
      <c r="A103" s="31" t="s">
        <v>21</v>
      </c>
      <c r="B103" s="32" t="s">
        <v>22</v>
      </c>
      <c r="C103" s="33" t="s">
        <v>23</v>
      </c>
      <c r="D103" s="33" t="s">
        <v>24</v>
      </c>
      <c r="E103" s="33" t="s">
        <v>25</v>
      </c>
      <c r="F103" s="36" t="s">
        <v>38</v>
      </c>
      <c r="G103" s="1"/>
      <c r="H103" s="1"/>
      <c r="I103" s="1"/>
      <c r="J103" s="1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1:29" x14ac:dyDescent="0.3">
      <c r="A104" s="31">
        <f>AVERAGE(C64,C65)</f>
        <v>0.88249999999999995</v>
      </c>
      <c r="B104" s="32">
        <f>AVERAGE(D65)</f>
        <v>0.78200000000000003</v>
      </c>
      <c r="C104" s="33">
        <f>AVERAGE(F68:F70,G71:G73)</f>
        <v>0.13566666666666666</v>
      </c>
      <c r="D104" s="33">
        <f>AVERAGE(F71:F73,G68:G70)</f>
        <v>-8.7500000000000008E-2</v>
      </c>
      <c r="E104" s="33">
        <f>AVERAGE(H71:J73)</f>
        <v>0.251</v>
      </c>
      <c r="F104" s="40">
        <f>AVERAGE(N76:N78,V84:V86)</f>
        <v>-0.28583333333333333</v>
      </c>
      <c r="G104" s="1"/>
      <c r="H104" s="1"/>
      <c r="I104" s="1"/>
      <c r="J104" s="1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52690-F3B6-402F-BC83-24FB6E871D46}">
  <dimension ref="A1:AC104"/>
  <sheetViews>
    <sheetView topLeftCell="A37" workbookViewId="0">
      <selection activeCell="F104" sqref="F104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7">
        <v>1</v>
      </c>
      <c r="B3" s="7">
        <f t="shared" ref="B3:B29" si="0">A3+1</f>
        <v>2</v>
      </c>
      <c r="C3" s="4">
        <v>22.48</v>
      </c>
      <c r="D3" s="4">
        <f>AVERAGE(C3)</f>
        <v>22.48</v>
      </c>
      <c r="E3" s="4">
        <f>AVERAGE(C3)</f>
        <v>22.48</v>
      </c>
      <c r="F3" s="4">
        <f>31.732-D3</f>
        <v>9.2519999999999989</v>
      </c>
      <c r="G3" s="4">
        <f>31.732-E3</f>
        <v>9.2519999999999989</v>
      </c>
      <c r="H3" s="8">
        <v>8.19</v>
      </c>
      <c r="I3" s="9">
        <v>8.2899999999999991</v>
      </c>
      <c r="J3" s="10">
        <f t="shared" ref="J3:J16" si="1">D3*(-0.8813)+27.985</f>
        <v>8.1733760000000011</v>
      </c>
      <c r="K3" s="10">
        <f t="shared" ref="K3:K16" si="2">E3*(-0.8982)+28.445</f>
        <v>8.253464000000001</v>
      </c>
      <c r="L3" s="11"/>
      <c r="M3" s="11"/>
      <c r="N3" s="7">
        <v>0</v>
      </c>
      <c r="O3" s="7">
        <v>1</v>
      </c>
      <c r="P3" s="4">
        <v>45.476999999999997</v>
      </c>
      <c r="Q3" s="4">
        <f>AVERAGE(P3)</f>
        <v>45.476999999999997</v>
      </c>
      <c r="R3" s="4">
        <f>190.298-Q3</f>
        <v>144.821</v>
      </c>
      <c r="S3" s="8">
        <v>129.679</v>
      </c>
      <c r="T3" s="6">
        <f t="shared" ref="T3:T17" si="3">Q3*(-0.9401)+171.47</f>
        <v>128.71707229999998</v>
      </c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3">
      <c r="A4" s="7">
        <v>4</v>
      </c>
      <c r="B4" s="7">
        <f t="shared" si="0"/>
        <v>5</v>
      </c>
      <c r="C4" s="4">
        <v>22.564</v>
      </c>
      <c r="D4" s="4">
        <f>AVERAGE(C4:C5)</f>
        <v>22.263999999999999</v>
      </c>
      <c r="E4" s="4">
        <f>AVERAGE(C4:C5)</f>
        <v>22.263999999999999</v>
      </c>
      <c r="F4" s="4">
        <f>31.732-D4</f>
        <v>9.468</v>
      </c>
      <c r="G4" s="4">
        <f>31.732-E4</f>
        <v>9.468</v>
      </c>
      <c r="H4" s="8">
        <v>8.2200000000000006</v>
      </c>
      <c r="I4" s="9">
        <v>8.2899999999999991</v>
      </c>
      <c r="J4" s="10">
        <f t="shared" si="1"/>
        <v>8.3637368000000016</v>
      </c>
      <c r="K4" s="10">
        <f t="shared" si="2"/>
        <v>8.4474751999999995</v>
      </c>
      <c r="L4" s="11"/>
      <c r="M4" s="11"/>
      <c r="N4" s="7">
        <v>2</v>
      </c>
      <c r="O4" s="7">
        <v>3</v>
      </c>
      <c r="P4" s="4">
        <v>39.213000000000001</v>
      </c>
      <c r="Q4" s="4">
        <f>AVERAGE(P4,P8)</f>
        <v>39.145499999999998</v>
      </c>
      <c r="R4" s="4">
        <f t="shared" ref="R4:R18" si="4">190.298-Q4</f>
        <v>151.1525</v>
      </c>
      <c r="S4" s="8">
        <v>134.90299999999999</v>
      </c>
      <c r="T4" s="6">
        <f t="shared" si="3"/>
        <v>134.66931545</v>
      </c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3">
      <c r="A5" s="7">
        <v>7</v>
      </c>
      <c r="B5" s="7">
        <f t="shared" si="0"/>
        <v>8</v>
      </c>
      <c r="C5" s="4">
        <v>21.963999999999999</v>
      </c>
      <c r="D5" s="4"/>
      <c r="E5" s="4"/>
      <c r="F5" s="4"/>
      <c r="G5" s="4"/>
      <c r="H5" s="8"/>
      <c r="I5" s="9"/>
      <c r="J5" s="10"/>
      <c r="K5" s="10"/>
      <c r="L5" s="11"/>
      <c r="M5" s="11"/>
      <c r="N5" s="7">
        <v>3</v>
      </c>
      <c r="O5" s="7">
        <v>4</v>
      </c>
      <c r="P5" s="4">
        <v>46.533999999999999</v>
      </c>
      <c r="Q5" s="4">
        <f>AVERAGE(P5,P7)</f>
        <v>43.697499999999998</v>
      </c>
      <c r="R5" s="4">
        <f t="shared" si="4"/>
        <v>146.60050000000001</v>
      </c>
      <c r="S5" s="8">
        <v>129.083</v>
      </c>
      <c r="T5" s="6">
        <f t="shared" si="3"/>
        <v>130.38998025000001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3">
      <c r="A6" s="7">
        <v>14</v>
      </c>
      <c r="B6" s="7">
        <f t="shared" si="0"/>
        <v>15</v>
      </c>
      <c r="C6" s="4">
        <v>27.1</v>
      </c>
      <c r="D6" s="4">
        <f>AVERAGE(C6)</f>
        <v>27.1</v>
      </c>
      <c r="E6" s="4">
        <f>AVERAGE(C6,C7)</f>
        <v>26.983499999999999</v>
      </c>
      <c r="F6" s="4">
        <f t="shared" ref="F6:F19" si="5">31.732-D6</f>
        <v>4.6319999999999979</v>
      </c>
      <c r="G6" s="4">
        <f>31.732-E6</f>
        <v>4.7484999999999999</v>
      </c>
      <c r="H6" s="8">
        <v>4.1900000000000004</v>
      </c>
      <c r="I6" s="9">
        <v>4.16</v>
      </c>
      <c r="J6" s="10">
        <f t="shared" si="1"/>
        <v>4.1017699999999984</v>
      </c>
      <c r="K6" s="10">
        <f t="shared" si="2"/>
        <v>4.2084203000000002</v>
      </c>
      <c r="L6" s="11"/>
      <c r="M6" s="11"/>
      <c r="N6" s="7">
        <v>5</v>
      </c>
      <c r="O6" s="7">
        <v>6</v>
      </c>
      <c r="P6" s="4">
        <v>45.981999999999999</v>
      </c>
      <c r="Q6" s="4">
        <f>AVERAGE(P6,P28)</f>
        <v>45.981999999999999</v>
      </c>
      <c r="R6" s="4">
        <f t="shared" si="4"/>
        <v>144.316</v>
      </c>
      <c r="S6" s="8">
        <v>128.334</v>
      </c>
      <c r="T6" s="6">
        <f t="shared" si="3"/>
        <v>128.24232180000001</v>
      </c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3">
      <c r="A7" s="7">
        <v>15</v>
      </c>
      <c r="B7" s="7">
        <f t="shared" si="0"/>
        <v>16</v>
      </c>
      <c r="C7" s="4">
        <v>26.867000000000001</v>
      </c>
      <c r="D7" s="4">
        <f>AVERAGE(C7)</f>
        <v>26.867000000000001</v>
      </c>
      <c r="E7" s="4"/>
      <c r="F7" s="4">
        <f t="shared" si="5"/>
        <v>4.8649999999999984</v>
      </c>
      <c r="G7" s="4"/>
      <c r="H7" s="8">
        <v>4.17</v>
      </c>
      <c r="I7" s="9"/>
      <c r="J7" s="10">
        <f t="shared" si="1"/>
        <v>4.3071128999999999</v>
      </c>
      <c r="K7" s="10"/>
      <c r="L7" s="11"/>
      <c r="M7" s="11"/>
      <c r="N7" s="7">
        <v>6</v>
      </c>
      <c r="O7" s="7">
        <f t="shared" ref="O7:O23" si="6">N7+1</f>
        <v>7</v>
      </c>
      <c r="P7" s="4">
        <v>40.860999999999997</v>
      </c>
      <c r="Q7" s="4"/>
      <c r="R7" s="4"/>
      <c r="S7" s="8"/>
      <c r="T7" s="6"/>
      <c r="U7" s="11"/>
      <c r="V7" s="11"/>
      <c r="W7" s="11"/>
      <c r="X7" s="11"/>
      <c r="Y7" s="11"/>
      <c r="Z7" s="11"/>
      <c r="AA7" s="11"/>
      <c r="AB7" s="11"/>
      <c r="AC7" s="11"/>
    </row>
    <row r="8" spans="1:29" x14ac:dyDescent="0.3">
      <c r="A8" s="7">
        <v>17</v>
      </c>
      <c r="B8" s="7">
        <f t="shared" si="0"/>
        <v>18</v>
      </c>
      <c r="C8" s="4">
        <v>29.946000000000002</v>
      </c>
      <c r="D8" s="4">
        <f>AVERAGE(C8:C10)</f>
        <v>30.074000000000002</v>
      </c>
      <c r="E8" s="4">
        <f>AVERAGE(C8:C10)</f>
        <v>30.074000000000002</v>
      </c>
      <c r="F8" s="4">
        <f>31.732-D8</f>
        <v>1.6579999999999977</v>
      </c>
      <c r="G8" s="4">
        <f>31.732-E8</f>
        <v>1.6579999999999977</v>
      </c>
      <c r="H8" s="8">
        <v>1.54</v>
      </c>
      <c r="I8" s="9">
        <v>1.4650000000000001</v>
      </c>
      <c r="J8" s="10">
        <f t="shared" si="1"/>
        <v>1.4807837999999975</v>
      </c>
      <c r="K8" s="10">
        <f t="shared" si="2"/>
        <v>1.4325331999999982</v>
      </c>
      <c r="L8" s="11"/>
      <c r="M8" s="11"/>
      <c r="N8" s="7">
        <v>8</v>
      </c>
      <c r="O8" s="7">
        <f t="shared" si="6"/>
        <v>9</v>
      </c>
      <c r="P8" s="4">
        <v>39.078000000000003</v>
      </c>
      <c r="Q8" s="4"/>
      <c r="R8" s="4"/>
      <c r="S8" s="8"/>
      <c r="T8" s="6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3">
      <c r="A9" s="7">
        <v>18</v>
      </c>
      <c r="B9" s="7">
        <f t="shared" si="0"/>
        <v>19</v>
      </c>
      <c r="C9" s="4">
        <v>30.109000000000002</v>
      </c>
      <c r="D9" s="4"/>
      <c r="E9" s="4"/>
      <c r="F9" s="4"/>
      <c r="G9" s="4"/>
      <c r="H9" s="8"/>
      <c r="I9" s="9"/>
      <c r="J9" s="10"/>
      <c r="K9" s="10"/>
      <c r="L9" s="11"/>
      <c r="M9" s="11"/>
      <c r="N9" s="7">
        <v>10</v>
      </c>
      <c r="O9" s="7">
        <f t="shared" si="6"/>
        <v>11</v>
      </c>
      <c r="P9" s="4">
        <v>11.077</v>
      </c>
      <c r="Q9" s="4">
        <f>AVERAGE(P9)</f>
        <v>11.077</v>
      </c>
      <c r="R9" s="4">
        <f t="shared" si="4"/>
        <v>179.221</v>
      </c>
      <c r="S9" s="8">
        <v>161.78100000000001</v>
      </c>
      <c r="T9" s="6">
        <f t="shared" si="3"/>
        <v>161.05651230000001</v>
      </c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3">
      <c r="A10" s="7">
        <v>19</v>
      </c>
      <c r="B10" s="7">
        <f t="shared" si="0"/>
        <v>20</v>
      </c>
      <c r="C10" s="4">
        <v>30.167000000000002</v>
      </c>
      <c r="D10" s="4"/>
      <c r="E10" s="4"/>
      <c r="F10" s="4"/>
      <c r="G10" s="4"/>
      <c r="H10" s="8"/>
      <c r="I10" s="9"/>
      <c r="J10" s="10"/>
      <c r="K10" s="10"/>
      <c r="L10" s="11"/>
      <c r="M10" s="11"/>
      <c r="N10" s="7">
        <v>12</v>
      </c>
      <c r="O10" s="7">
        <f t="shared" si="6"/>
        <v>13</v>
      </c>
      <c r="P10" s="4">
        <v>110.014</v>
      </c>
      <c r="Q10" s="4">
        <f>AVERAGE(P10)</f>
        <v>110.014</v>
      </c>
      <c r="R10" s="4">
        <f t="shared" si="4"/>
        <v>80.284000000000006</v>
      </c>
      <c r="S10" s="8">
        <v>67.471999999999994</v>
      </c>
      <c r="T10" s="6">
        <f t="shared" si="3"/>
        <v>68.045838599999996</v>
      </c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3">
      <c r="A11" s="7">
        <v>21</v>
      </c>
      <c r="B11" s="7">
        <f t="shared" si="0"/>
        <v>22</v>
      </c>
      <c r="C11" s="4">
        <v>30.152999999999999</v>
      </c>
      <c r="D11" s="4">
        <f>AVERAGE(C11:C13)</f>
        <v>29.947666666666663</v>
      </c>
      <c r="E11" s="4">
        <f>AVERAGE(C11:C13)</f>
        <v>29.947666666666663</v>
      </c>
      <c r="F11" s="4">
        <f t="shared" si="5"/>
        <v>1.7843333333333362</v>
      </c>
      <c r="G11" s="4">
        <f>31.732-E11</f>
        <v>1.7843333333333362</v>
      </c>
      <c r="H11" s="8">
        <v>1.42</v>
      </c>
      <c r="I11" s="9">
        <v>1.41</v>
      </c>
      <c r="J11" s="10">
        <f t="shared" si="1"/>
        <v>1.5921213666666709</v>
      </c>
      <c r="K11" s="10">
        <f t="shared" si="2"/>
        <v>1.5460058000000032</v>
      </c>
      <c r="L11" s="11"/>
      <c r="M11" s="11"/>
      <c r="N11" s="7">
        <v>13</v>
      </c>
      <c r="O11" s="7">
        <f t="shared" si="6"/>
        <v>14</v>
      </c>
      <c r="P11" s="4">
        <v>98.569000000000003</v>
      </c>
      <c r="Q11" s="4">
        <f>AVERAGE(P11)</f>
        <v>98.569000000000003</v>
      </c>
      <c r="R11" s="4">
        <f t="shared" si="4"/>
        <v>91.728999999999999</v>
      </c>
      <c r="S11" s="8">
        <v>79.352000000000004</v>
      </c>
      <c r="T11" s="6">
        <f t="shared" si="3"/>
        <v>78.805283099999997</v>
      </c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3">
      <c r="A12" s="7">
        <v>22</v>
      </c>
      <c r="B12" s="7">
        <f t="shared" si="0"/>
        <v>23</v>
      </c>
      <c r="C12" s="4">
        <v>29.971</v>
      </c>
      <c r="D12" s="4"/>
      <c r="E12" s="4"/>
      <c r="F12" s="4"/>
      <c r="G12" s="4"/>
      <c r="H12" s="8"/>
      <c r="I12" s="9"/>
      <c r="J12" s="10"/>
      <c r="K12" s="10"/>
      <c r="L12" s="11"/>
      <c r="M12" s="11"/>
      <c r="N12" s="7">
        <v>16</v>
      </c>
      <c r="O12" s="7">
        <f t="shared" si="6"/>
        <v>17</v>
      </c>
      <c r="P12" s="4">
        <v>154.36199999999999</v>
      </c>
      <c r="Q12" s="4">
        <f>AVERAGE(P12,P34)</f>
        <v>154.36199999999999</v>
      </c>
      <c r="R12" s="4">
        <f t="shared" si="4"/>
        <v>35.936000000000007</v>
      </c>
      <c r="S12" s="8">
        <v>27.001999999999999</v>
      </c>
      <c r="T12" s="6">
        <f t="shared" si="3"/>
        <v>26.35428379999999</v>
      </c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3">
      <c r="A13" s="7">
        <v>23</v>
      </c>
      <c r="B13" s="7">
        <f t="shared" si="0"/>
        <v>24</v>
      </c>
      <c r="C13" s="4">
        <v>29.719000000000001</v>
      </c>
      <c r="D13" s="4"/>
      <c r="E13" s="4"/>
      <c r="F13" s="4"/>
      <c r="G13" s="4"/>
      <c r="H13" s="8"/>
      <c r="I13" s="9"/>
      <c r="J13" s="10"/>
      <c r="K13" s="10"/>
      <c r="L13" s="11"/>
      <c r="M13" s="11"/>
      <c r="N13" s="7">
        <v>20</v>
      </c>
      <c r="O13" s="7">
        <f t="shared" si="6"/>
        <v>21</v>
      </c>
      <c r="P13" s="4">
        <v>154.893</v>
      </c>
      <c r="Q13" s="4"/>
      <c r="R13" s="4"/>
      <c r="S13" s="8"/>
      <c r="T13" s="6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3">
      <c r="A14" s="7">
        <v>27</v>
      </c>
      <c r="B14" s="7">
        <f t="shared" si="0"/>
        <v>28</v>
      </c>
      <c r="C14" s="4">
        <v>23.616</v>
      </c>
      <c r="D14" s="4">
        <f>AVERAGE(C14,C22)</f>
        <v>23.954000000000001</v>
      </c>
      <c r="E14" s="4">
        <f>AVERAGE(C14,C22)</f>
        <v>23.954000000000001</v>
      </c>
      <c r="F14" s="4">
        <f t="shared" si="5"/>
        <v>7.7779999999999987</v>
      </c>
      <c r="G14" s="4">
        <f>31.732-E14</f>
        <v>7.7779999999999987</v>
      </c>
      <c r="H14" s="8">
        <v>8.1199999999999992</v>
      </c>
      <c r="I14" s="9">
        <v>7.6150000000000002</v>
      </c>
      <c r="J14" s="10">
        <f t="shared" si="1"/>
        <v>6.8743397999999978</v>
      </c>
      <c r="K14" s="10">
        <f t="shared" si="2"/>
        <v>6.9295171999999994</v>
      </c>
      <c r="L14" s="11"/>
      <c r="M14" s="11"/>
      <c r="N14" s="7">
        <v>24</v>
      </c>
      <c r="O14" s="7">
        <f t="shared" si="6"/>
        <v>25</v>
      </c>
      <c r="P14" s="4">
        <v>8.2059999999999995</v>
      </c>
      <c r="Q14" s="4">
        <f>AVERAGE(P14,P19)</f>
        <v>7.3859999999999992</v>
      </c>
      <c r="R14" s="4">
        <f t="shared" si="4"/>
        <v>182.91200000000001</v>
      </c>
      <c r="S14" s="8">
        <v>166.965</v>
      </c>
      <c r="T14" s="6">
        <f t="shared" si="3"/>
        <v>164.5264214</v>
      </c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3">
      <c r="A15" s="7">
        <v>29</v>
      </c>
      <c r="B15" s="7">
        <f t="shared" si="0"/>
        <v>30</v>
      </c>
      <c r="C15" s="4">
        <v>26.35</v>
      </c>
      <c r="D15" s="4">
        <f>AVERAGE(C15,C23)</f>
        <v>26.585000000000001</v>
      </c>
      <c r="E15" s="4">
        <f>AVERAGE(C15,C23)</f>
        <v>26.585000000000001</v>
      </c>
      <c r="F15" s="4">
        <f t="shared" si="5"/>
        <v>5.1469999999999985</v>
      </c>
      <c r="G15" s="4">
        <f>31.732-E15</f>
        <v>5.1469999999999985</v>
      </c>
      <c r="H15" s="8">
        <v>4.8600000000000003</v>
      </c>
      <c r="I15" s="9">
        <v>4.84</v>
      </c>
      <c r="J15" s="10">
        <f t="shared" si="1"/>
        <v>4.5556394999999981</v>
      </c>
      <c r="K15" s="10">
        <f t="shared" si="2"/>
        <v>4.5663529999999994</v>
      </c>
      <c r="L15" s="11"/>
      <c r="M15" s="11"/>
      <c r="N15" s="7">
        <v>28</v>
      </c>
      <c r="O15" s="7">
        <f t="shared" si="6"/>
        <v>29</v>
      </c>
      <c r="P15" s="4">
        <v>130.19800000000001</v>
      </c>
      <c r="Q15" s="4">
        <f>AVERAGE(P15,P20)</f>
        <v>129.76400000000001</v>
      </c>
      <c r="R15" s="4">
        <f t="shared" si="4"/>
        <v>60.533999999999992</v>
      </c>
      <c r="S15" s="8">
        <v>48.85</v>
      </c>
      <c r="T15" s="6">
        <f t="shared" si="3"/>
        <v>49.478863599999983</v>
      </c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3">
      <c r="A16" s="7">
        <v>31</v>
      </c>
      <c r="B16" s="7">
        <f t="shared" si="0"/>
        <v>32</v>
      </c>
      <c r="C16" s="4">
        <v>29.8</v>
      </c>
      <c r="D16" s="4">
        <f>AVERAGE(C16:C18,C24:C26)</f>
        <v>29.843</v>
      </c>
      <c r="E16" s="4">
        <f>AVERAGE(C16:C18,C24:C26)</f>
        <v>29.843</v>
      </c>
      <c r="F16" s="4">
        <f t="shared" si="5"/>
        <v>1.8889999999999993</v>
      </c>
      <c r="G16" s="4">
        <f>31.732-E16</f>
        <v>1.8889999999999993</v>
      </c>
      <c r="H16" s="8">
        <v>1.61</v>
      </c>
      <c r="I16" s="9">
        <v>1.57</v>
      </c>
      <c r="J16" s="10">
        <f t="shared" si="1"/>
        <v>1.6843640999999998</v>
      </c>
      <c r="K16" s="10">
        <f t="shared" si="2"/>
        <v>1.6400174000000014</v>
      </c>
      <c r="L16" s="11"/>
      <c r="M16" s="11"/>
      <c r="N16" s="7">
        <v>30</v>
      </c>
      <c r="O16" s="7">
        <f t="shared" si="6"/>
        <v>31</v>
      </c>
      <c r="P16" s="4">
        <v>164.03899999999999</v>
      </c>
      <c r="Q16" s="4">
        <f>AVERAGE(P16,P21)</f>
        <v>165.60499999999999</v>
      </c>
      <c r="R16" s="4">
        <f t="shared" si="4"/>
        <v>24.693000000000012</v>
      </c>
      <c r="S16" s="8">
        <v>15.823</v>
      </c>
      <c r="T16" s="6">
        <f t="shared" si="3"/>
        <v>15.784739500000001</v>
      </c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3">
      <c r="A17" s="7">
        <v>32</v>
      </c>
      <c r="B17" s="7">
        <f t="shared" si="0"/>
        <v>33</v>
      </c>
      <c r="C17" s="4">
        <v>30.216999999999999</v>
      </c>
      <c r="D17" s="4"/>
      <c r="E17" s="4"/>
      <c r="F17" s="4"/>
      <c r="G17" s="4"/>
      <c r="H17" s="8"/>
      <c r="I17" s="9"/>
      <c r="J17" s="10"/>
      <c r="K17" s="10"/>
      <c r="L17" s="11"/>
      <c r="M17" s="11"/>
      <c r="N17" s="7">
        <v>34</v>
      </c>
      <c r="O17" s="7">
        <f t="shared" si="6"/>
        <v>35</v>
      </c>
      <c r="P17" s="4">
        <v>-4.6100000000000003</v>
      </c>
      <c r="Q17" s="4">
        <f>AVERAGE(P17,P22)</f>
        <v>-4.8079999999999998</v>
      </c>
      <c r="R17" s="4">
        <f t="shared" si="4"/>
        <v>195.10599999999999</v>
      </c>
      <c r="S17" s="8">
        <v>173.23</v>
      </c>
      <c r="T17" s="6">
        <f t="shared" si="3"/>
        <v>175.99000079999999</v>
      </c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3">
      <c r="A18" s="7">
        <v>33</v>
      </c>
      <c r="B18" s="7">
        <f t="shared" si="0"/>
        <v>34</v>
      </c>
      <c r="C18" s="4">
        <v>29.465</v>
      </c>
      <c r="D18" s="4"/>
      <c r="E18" s="4"/>
      <c r="F18" s="4"/>
      <c r="G18" s="4"/>
      <c r="H18" s="8"/>
      <c r="I18" s="9"/>
      <c r="J18" s="10"/>
      <c r="K18" s="10"/>
      <c r="L18" s="11"/>
      <c r="M18" s="11"/>
      <c r="N18" s="7">
        <v>37</v>
      </c>
      <c r="O18" s="7">
        <f t="shared" si="6"/>
        <v>38</v>
      </c>
      <c r="P18" s="4">
        <v>126.935</v>
      </c>
      <c r="Q18" s="4">
        <f>AVERAGE(P18,P23)</f>
        <v>127.22800000000001</v>
      </c>
      <c r="R18" s="4">
        <f t="shared" si="4"/>
        <v>63.069999999999993</v>
      </c>
      <c r="S18" s="8">
        <v>51.445</v>
      </c>
      <c r="T18" s="6">
        <f>Q18*(-0.9401)+171.47</f>
        <v>51.862957199999983</v>
      </c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3">
      <c r="A19" s="7">
        <v>38</v>
      </c>
      <c r="B19" s="7">
        <f t="shared" si="0"/>
        <v>39</v>
      </c>
      <c r="C19" s="4">
        <v>27.422999999999998</v>
      </c>
      <c r="D19" s="4">
        <f>AVERAGE(C19:C21,C27:C29)</f>
        <v>27.494666666666664</v>
      </c>
      <c r="E19" s="4">
        <f>AVERAGE(C19:C21,C27:C29)</f>
        <v>27.494666666666664</v>
      </c>
      <c r="F19" s="4">
        <f t="shared" si="5"/>
        <v>4.2373333333333356</v>
      </c>
      <c r="G19" s="4">
        <f>31.732-E19</f>
        <v>4.2373333333333356</v>
      </c>
      <c r="H19" s="8">
        <v>3.82</v>
      </c>
      <c r="I19" s="9">
        <v>3.81</v>
      </c>
      <c r="J19" s="10">
        <f>D19*(-0.8813)+27.985</f>
        <v>3.7539502666666706</v>
      </c>
      <c r="K19" s="10">
        <f>E19*(-0.8982)+28.445</f>
        <v>3.7492904000000031</v>
      </c>
      <c r="L19" s="11"/>
      <c r="M19" s="11"/>
      <c r="N19" s="7">
        <v>41</v>
      </c>
      <c r="O19" s="7">
        <f t="shared" si="6"/>
        <v>42</v>
      </c>
      <c r="P19" s="4">
        <v>6.5659999999999998</v>
      </c>
      <c r="Q19" s="4"/>
      <c r="R19" s="4"/>
      <c r="S19" s="6"/>
      <c r="T19" s="6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3">
      <c r="A20" s="7">
        <v>39</v>
      </c>
      <c r="B20" s="7">
        <f t="shared" si="0"/>
        <v>40</v>
      </c>
      <c r="C20" s="4">
        <v>27.478999999999999</v>
      </c>
      <c r="D20" s="4"/>
      <c r="E20" s="4"/>
      <c r="F20" s="4"/>
      <c r="G20" s="4"/>
      <c r="H20" s="4"/>
      <c r="I20" s="12"/>
      <c r="J20" s="11"/>
      <c r="K20" s="11"/>
      <c r="L20" s="11"/>
      <c r="M20" s="11"/>
      <c r="N20" s="7">
        <v>45</v>
      </c>
      <c r="O20" s="7">
        <f t="shared" si="6"/>
        <v>46</v>
      </c>
      <c r="P20" s="4">
        <v>129.33000000000001</v>
      </c>
      <c r="Q20" s="4"/>
      <c r="R20" s="4"/>
      <c r="S20" s="13" t="s">
        <v>34</v>
      </c>
      <c r="T20" s="14">
        <f>AVERAGE(ABS(T3-S3),ABS(T4-S4),ABS(T5-S5),ABS(T6-S6),ABS(T9-S9),ABS(T10-S10),ABS(T11-S11),ABS(T12-S12),ABS(T14-S14),ABS(T15-S15),ABS(T16-S16),ABS(T17-S17),ABS(T18-S18))</f>
        <v>0.87466852307692211</v>
      </c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3">
      <c r="A21" s="7">
        <v>40</v>
      </c>
      <c r="B21" s="7">
        <f t="shared" si="0"/>
        <v>41</v>
      </c>
      <c r="C21" s="4">
        <v>27.457999999999998</v>
      </c>
      <c r="D21" s="4"/>
      <c r="E21" s="4"/>
      <c r="F21" s="4"/>
      <c r="G21" s="4"/>
      <c r="H21" s="4"/>
      <c r="I21" s="13" t="s">
        <v>35</v>
      </c>
      <c r="J21" s="14">
        <f>AVERAGE(ABS(J3-H3),ABS(J4-H4),ABS(J6-H6),ABS(J7-H7),ABS(J8-H8),ABS(J11-H11),ABS(J15-H15),ABS(J16-H16),ABS(J19-H19))</f>
        <v>0.11797951111111178</v>
      </c>
      <c r="K21" s="14">
        <f>AVERAGE(ABS(K3-I3),ABS(K4-I4),ABS(K6-I6),ABS(K8-I8),ABS(K11-I11),ABS(K15-I15),ABS(K16-I16),ABS(K19-I19))</f>
        <v>0.10190976250000031</v>
      </c>
      <c r="L21" s="11"/>
      <c r="M21" s="11"/>
      <c r="N21" s="7">
        <v>47</v>
      </c>
      <c r="O21" s="7">
        <f t="shared" si="6"/>
        <v>48</v>
      </c>
      <c r="P21" s="4">
        <v>167.17099999999999</v>
      </c>
      <c r="Q21" s="4"/>
      <c r="R21" s="4"/>
      <c r="S21" s="6"/>
      <c r="T21" s="6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3">
      <c r="A22" s="7">
        <v>44</v>
      </c>
      <c r="B22" s="7">
        <f t="shared" si="0"/>
        <v>45</v>
      </c>
      <c r="C22" s="4">
        <v>24.292000000000002</v>
      </c>
      <c r="D22" s="4"/>
      <c r="E22" s="4"/>
      <c r="F22" s="4"/>
      <c r="G22" s="4"/>
      <c r="H22" s="4"/>
      <c r="I22" s="13" t="s">
        <v>36</v>
      </c>
      <c r="J22" s="14">
        <f>ABS(J14-H14)</f>
        <v>1.2456602000000014</v>
      </c>
      <c r="K22" s="14">
        <f>ABS(K14-I14)</f>
        <v>0.68548280000000084</v>
      </c>
      <c r="L22" s="11"/>
      <c r="M22" s="11"/>
      <c r="N22" s="7">
        <v>51</v>
      </c>
      <c r="O22" s="7">
        <f t="shared" si="6"/>
        <v>52</v>
      </c>
      <c r="P22" s="4">
        <v>-5.0060000000000002</v>
      </c>
      <c r="Q22" s="4"/>
      <c r="R22" s="4"/>
      <c r="S22" s="6"/>
      <c r="T22" s="6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3">
      <c r="A23" s="7">
        <v>46</v>
      </c>
      <c r="B23" s="7">
        <f t="shared" si="0"/>
        <v>47</v>
      </c>
      <c r="C23" s="4">
        <v>26.82</v>
      </c>
      <c r="D23" s="4"/>
      <c r="E23" s="4"/>
      <c r="F23" s="4"/>
      <c r="G23" s="4"/>
      <c r="H23" s="4"/>
      <c r="I23" s="12"/>
      <c r="J23" s="11"/>
      <c r="K23" s="11"/>
      <c r="L23" s="11"/>
      <c r="M23" s="11"/>
      <c r="N23" s="7">
        <v>54</v>
      </c>
      <c r="O23" s="7">
        <f t="shared" si="6"/>
        <v>55</v>
      </c>
      <c r="P23" s="4">
        <v>127.521</v>
      </c>
      <c r="Q23" s="4"/>
      <c r="R23" s="4"/>
      <c r="S23" s="6"/>
      <c r="T23" s="6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3">
      <c r="A24" s="7">
        <v>48</v>
      </c>
      <c r="B24" s="7">
        <f t="shared" si="0"/>
        <v>49</v>
      </c>
      <c r="C24" s="4">
        <v>29.966000000000001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7"/>
      <c r="O24" s="7"/>
      <c r="P24" s="12"/>
      <c r="Q24" s="12"/>
      <c r="R24" s="1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3">
      <c r="A25" s="7">
        <v>49</v>
      </c>
      <c r="B25" s="7">
        <f t="shared" si="0"/>
        <v>50</v>
      </c>
      <c r="C25" s="4">
        <v>29.831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5"/>
      <c r="O25" s="7"/>
      <c r="P25" s="2"/>
      <c r="Q25" s="12"/>
      <c r="R25" s="12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3">
      <c r="A26" s="7">
        <v>50</v>
      </c>
      <c r="B26" s="7">
        <f t="shared" si="0"/>
        <v>51</v>
      </c>
      <c r="C26" s="4">
        <v>29.779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5"/>
      <c r="O26" s="7"/>
      <c r="P26" s="2"/>
      <c r="Q26" s="12"/>
      <c r="R26" s="12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3">
      <c r="A27" s="7">
        <v>55</v>
      </c>
      <c r="B27" s="7">
        <f t="shared" si="0"/>
        <v>56</v>
      </c>
      <c r="C27" s="4">
        <v>27.574999999999999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5"/>
      <c r="O27" s="7"/>
      <c r="P27" s="2"/>
      <c r="Q27" s="12"/>
      <c r="R27" s="1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3">
      <c r="A28" s="7">
        <v>56</v>
      </c>
      <c r="B28" s="7">
        <f t="shared" si="0"/>
        <v>57</v>
      </c>
      <c r="C28" s="4">
        <v>27.581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5"/>
      <c r="O28" s="7"/>
      <c r="P28" s="2"/>
      <c r="Q28" s="12"/>
      <c r="R28" s="1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3">
      <c r="A29" s="15">
        <v>57</v>
      </c>
      <c r="B29" s="15">
        <f t="shared" si="0"/>
        <v>58</v>
      </c>
      <c r="C29" s="2">
        <v>27.452000000000002</v>
      </c>
      <c r="D29" s="2"/>
      <c r="E29" s="12"/>
      <c r="F29" s="12"/>
      <c r="G29" s="12"/>
      <c r="H29" s="12"/>
      <c r="I29" s="12"/>
      <c r="J29" s="11"/>
      <c r="K29" s="11"/>
      <c r="L29" s="11"/>
      <c r="M29" s="11"/>
      <c r="N29" s="15"/>
      <c r="O29" s="7"/>
      <c r="P29" s="2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3">
      <c r="A30" s="16"/>
      <c r="B30" s="15"/>
      <c r="C30" s="12"/>
      <c r="D30" s="12"/>
      <c r="E30" s="12"/>
      <c r="F30" s="12"/>
      <c r="G30" s="12"/>
      <c r="H30" s="12"/>
      <c r="I30" s="12"/>
      <c r="J30" s="11"/>
      <c r="K30" s="11"/>
      <c r="L30" s="11"/>
      <c r="M30" s="11"/>
      <c r="N30" s="15"/>
      <c r="O30" s="7"/>
      <c r="P30" s="2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3">
      <c r="A31" s="15"/>
      <c r="B31" s="15"/>
      <c r="C31" s="2"/>
      <c r="D31" s="12"/>
      <c r="E31" s="12"/>
      <c r="F31" s="12"/>
      <c r="G31" s="12"/>
      <c r="H31" s="12"/>
      <c r="I31" s="12"/>
      <c r="J31" s="11"/>
      <c r="K31" s="11"/>
      <c r="L31" s="11"/>
      <c r="M31" s="11"/>
      <c r="N31" s="15"/>
      <c r="O31" s="7"/>
      <c r="P31" s="2"/>
      <c r="Q31" s="12"/>
      <c r="R31" s="1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3">
      <c r="A32" s="15"/>
      <c r="B32" s="15"/>
      <c r="C32" s="2"/>
      <c r="D32" s="12"/>
      <c r="E32" s="12"/>
      <c r="F32" s="12"/>
      <c r="G32" s="12"/>
      <c r="H32" s="12"/>
      <c r="I32" s="12"/>
      <c r="J32" s="11"/>
      <c r="K32" s="11"/>
      <c r="L32" s="11"/>
      <c r="M32" s="11"/>
      <c r="N32" s="15"/>
      <c r="O32" s="7"/>
      <c r="P32" s="2"/>
      <c r="Q32" s="12"/>
      <c r="R32" s="1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3">
      <c r="A33" s="15"/>
      <c r="B33" s="15"/>
      <c r="C33" s="2"/>
      <c r="D33" s="12"/>
      <c r="E33" s="12"/>
      <c r="F33" s="12"/>
      <c r="G33" s="12"/>
      <c r="H33" s="12"/>
      <c r="I33" s="12"/>
      <c r="J33" s="11"/>
      <c r="K33" s="11"/>
      <c r="L33" s="11"/>
      <c r="M33" s="11"/>
      <c r="N33" s="15"/>
      <c r="O33" s="7"/>
      <c r="P33" s="2"/>
      <c r="Q33" s="12"/>
      <c r="R33" s="1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3">
      <c r="A34" s="15"/>
      <c r="B34" s="15"/>
      <c r="C34" s="2"/>
      <c r="D34" s="12"/>
      <c r="E34" s="12"/>
      <c r="F34" s="12"/>
      <c r="G34" s="12"/>
      <c r="H34" s="12"/>
      <c r="I34" s="12"/>
      <c r="J34" s="11"/>
      <c r="K34" s="11"/>
      <c r="L34" s="11"/>
      <c r="M34" s="11"/>
      <c r="N34" s="15"/>
      <c r="O34" s="7"/>
      <c r="P34" s="2"/>
      <c r="Q34" s="12"/>
      <c r="R34" s="1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3">
      <c r="A35" s="15"/>
      <c r="B35" s="15"/>
      <c r="C35" s="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5"/>
      <c r="O35" s="7"/>
      <c r="P35" s="2"/>
      <c r="Q35" s="12"/>
      <c r="R35" s="12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3">
      <c r="A36" s="15"/>
      <c r="B36" s="15"/>
      <c r="C36" s="2"/>
      <c r="D36" s="12"/>
      <c r="E36" s="12"/>
      <c r="F36" s="12"/>
      <c r="G36" s="12"/>
      <c r="H36" s="12"/>
      <c r="I36" s="12"/>
      <c r="J36" s="11"/>
      <c r="K36" s="11"/>
      <c r="L36" s="11"/>
      <c r="M36" s="11"/>
      <c r="N36" s="15"/>
      <c r="O36" s="7"/>
      <c r="P36" s="2"/>
      <c r="Q36" s="12"/>
      <c r="R36" s="12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3">
      <c r="A37" s="15"/>
      <c r="B37" s="15"/>
      <c r="C37" s="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5"/>
      <c r="O37" s="7"/>
      <c r="P37" s="2"/>
      <c r="Q37" s="12"/>
      <c r="R37" s="1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3">
      <c r="A38" s="15"/>
      <c r="B38" s="15"/>
      <c r="C38" s="2"/>
      <c r="D38" s="12"/>
      <c r="E38" s="12"/>
      <c r="F38" s="12"/>
      <c r="G38" s="12"/>
      <c r="H38" s="12"/>
      <c r="I38" s="12"/>
      <c r="J38" s="11"/>
      <c r="K38" s="11"/>
      <c r="L38" s="11"/>
      <c r="M38" s="11"/>
      <c r="N38" s="15"/>
      <c r="O38" s="7"/>
      <c r="P38" s="2"/>
      <c r="Q38" s="12"/>
      <c r="R38" s="1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3">
      <c r="A39" s="15"/>
      <c r="B39" s="15"/>
      <c r="C39" s="2"/>
      <c r="D39" s="12"/>
      <c r="E39" s="12"/>
      <c r="F39" s="12"/>
      <c r="G39" s="12"/>
      <c r="H39" s="12"/>
      <c r="I39" s="12"/>
      <c r="J39" s="11"/>
      <c r="K39" s="11"/>
      <c r="L39" s="11"/>
      <c r="M39" s="11"/>
      <c r="N39" s="15"/>
      <c r="O39" s="7"/>
      <c r="P39" s="2"/>
      <c r="Q39" s="12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3">
      <c r="A40" s="15"/>
      <c r="B40" s="15"/>
      <c r="C40" s="2"/>
      <c r="D40" s="12"/>
      <c r="E40" s="12"/>
      <c r="F40" s="12"/>
      <c r="G40" s="12"/>
      <c r="H40" s="12"/>
      <c r="I40" s="12"/>
      <c r="J40" s="11"/>
      <c r="K40" s="11"/>
      <c r="L40" s="11"/>
      <c r="M40" s="11"/>
      <c r="N40" s="15"/>
      <c r="O40" s="7"/>
      <c r="P40" s="2"/>
      <c r="Q40" s="12"/>
      <c r="R40" s="1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3">
      <c r="A41" s="15"/>
      <c r="B41" s="15"/>
      <c r="C41" s="2"/>
      <c r="E41" s="12"/>
      <c r="F41" s="12"/>
      <c r="G41" s="12"/>
      <c r="H41" s="12"/>
      <c r="I41" s="12"/>
      <c r="J41" s="11"/>
      <c r="K41" s="11"/>
      <c r="L41" s="11"/>
      <c r="M41" s="11"/>
      <c r="N41" s="15"/>
      <c r="O41" s="7"/>
      <c r="P41" s="2"/>
      <c r="Q41" s="12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3">
      <c r="A42" s="15"/>
      <c r="B42" s="15"/>
      <c r="C42" s="2"/>
      <c r="D42" s="12"/>
      <c r="E42" s="12"/>
      <c r="F42" s="12"/>
      <c r="G42" s="12"/>
      <c r="H42" s="12"/>
      <c r="I42" s="12"/>
      <c r="J42" s="11"/>
      <c r="K42" s="11"/>
      <c r="L42" s="11"/>
      <c r="M42" s="11"/>
      <c r="N42" s="15"/>
      <c r="O42" s="7"/>
      <c r="P42" s="2"/>
      <c r="Q42" s="12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3">
      <c r="A43" s="15"/>
      <c r="B43" s="15"/>
      <c r="C43" s="2"/>
      <c r="D43" s="12"/>
      <c r="E43" s="12"/>
      <c r="F43" s="12"/>
      <c r="G43" s="12"/>
      <c r="H43" s="12"/>
      <c r="I43" s="12"/>
      <c r="J43" s="11"/>
      <c r="K43" s="11"/>
      <c r="L43" s="11"/>
      <c r="M43" s="11"/>
      <c r="N43" s="15"/>
      <c r="O43" s="7"/>
      <c r="P43" s="2"/>
      <c r="Q43" s="12"/>
      <c r="R43" s="1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3">
      <c r="A44" s="15"/>
      <c r="B44" s="15"/>
      <c r="C44" s="2"/>
      <c r="D44" s="12"/>
      <c r="E44" s="12"/>
      <c r="F44" s="12"/>
      <c r="G44" s="12"/>
      <c r="H44" s="12"/>
      <c r="I44" s="12"/>
      <c r="J44" s="11"/>
      <c r="K44" s="11"/>
      <c r="L44" s="11"/>
      <c r="M44" s="11"/>
      <c r="N44" s="15"/>
      <c r="O44" s="7"/>
      <c r="P44" s="2"/>
      <c r="Q44" s="12"/>
      <c r="R44" s="1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3">
      <c r="A45" s="15"/>
      <c r="B45" s="15"/>
      <c r="C45" s="2"/>
      <c r="D45" s="12"/>
      <c r="E45" s="12"/>
      <c r="F45" s="12"/>
      <c r="G45" s="12"/>
      <c r="H45" s="12"/>
      <c r="I45" s="12"/>
      <c r="J45" s="11"/>
      <c r="K45" s="11"/>
      <c r="L45" s="11"/>
      <c r="M45" s="11"/>
      <c r="N45" s="15"/>
      <c r="O45" s="7"/>
      <c r="P45" s="2"/>
      <c r="Q45" s="12"/>
      <c r="R45" s="1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3">
      <c r="A46" s="15"/>
      <c r="B46" s="15"/>
      <c r="C46" s="2"/>
      <c r="D46" s="12"/>
      <c r="E46" s="12"/>
      <c r="F46" s="12"/>
      <c r="G46" s="12"/>
      <c r="H46" s="12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3">
      <c r="A47" s="15"/>
      <c r="B47" s="15"/>
      <c r="C47" s="2"/>
      <c r="D47" s="12"/>
      <c r="E47" s="12"/>
      <c r="F47" s="12"/>
      <c r="G47" s="12"/>
      <c r="H47" s="12"/>
      <c r="I47" s="12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3">
      <c r="A48" s="15"/>
      <c r="B48" s="15"/>
      <c r="C48" s="2"/>
      <c r="D48" s="12"/>
      <c r="E48" s="12"/>
      <c r="F48" s="12"/>
      <c r="G48" s="12"/>
      <c r="H48" s="12"/>
      <c r="I48" s="1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3">
      <c r="A49" s="15"/>
      <c r="B49" s="15"/>
      <c r="C49" s="2"/>
      <c r="D49" s="12"/>
      <c r="E49" s="12"/>
      <c r="F49" s="12"/>
      <c r="G49" s="12"/>
      <c r="H49" s="12"/>
      <c r="I49" s="1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3">
      <c r="A50" s="15"/>
      <c r="B50" s="15"/>
      <c r="C50" s="2"/>
      <c r="D50" s="12"/>
      <c r="E50" s="12"/>
      <c r="F50" s="12"/>
      <c r="G50" s="12"/>
      <c r="H50" s="12"/>
      <c r="I50" s="1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x14ac:dyDescent="0.3">
      <c r="A51" s="15"/>
      <c r="B51" s="15"/>
      <c r="C51" s="2"/>
      <c r="D51" s="12"/>
      <c r="E51" s="12"/>
      <c r="F51" s="12"/>
      <c r="G51" s="12"/>
      <c r="H51" s="12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x14ac:dyDescent="0.3">
      <c r="A52" s="15"/>
      <c r="B52" s="15"/>
      <c r="C52" s="2"/>
      <c r="D52" s="12"/>
      <c r="E52" s="12"/>
      <c r="F52" s="12"/>
      <c r="G52" s="12"/>
      <c r="H52" s="12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x14ac:dyDescent="0.3">
      <c r="A53" s="15"/>
      <c r="B53" s="15"/>
      <c r="C53" s="2"/>
      <c r="D53" s="12"/>
      <c r="E53" s="12"/>
      <c r="F53" s="12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x14ac:dyDescent="0.3">
      <c r="A54" s="15"/>
      <c r="B54" s="15"/>
      <c r="C54" s="2"/>
      <c r="D54" s="12"/>
      <c r="E54" s="12"/>
      <c r="F54" s="12"/>
      <c r="G54" s="12"/>
      <c r="H54" s="12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x14ac:dyDescent="0.3">
      <c r="A55" s="15"/>
      <c r="B55" s="15"/>
      <c r="C55" s="2"/>
      <c r="D55" s="12"/>
      <c r="E55" s="12"/>
      <c r="F55" s="12"/>
      <c r="G55" s="12"/>
      <c r="H55" s="12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x14ac:dyDescent="0.3">
      <c r="A56" s="15"/>
      <c r="B56" s="15"/>
      <c r="C56" s="2"/>
      <c r="D56" s="12"/>
      <c r="E56" s="12"/>
      <c r="F56" s="12"/>
      <c r="G56" s="12"/>
      <c r="H56" s="12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x14ac:dyDescent="0.3">
      <c r="A57" s="15"/>
      <c r="B57" s="15"/>
      <c r="C57" s="2"/>
      <c r="D57" s="12"/>
      <c r="E57" s="12"/>
      <c r="F57" s="12"/>
      <c r="G57" s="12"/>
      <c r="H57" s="12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7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x14ac:dyDescent="0.3">
      <c r="A61" s="7" t="s">
        <v>9</v>
      </c>
      <c r="B61" s="7"/>
      <c r="C61" s="18">
        <v>1</v>
      </c>
      <c r="D61" s="18">
        <v>4</v>
      </c>
      <c r="E61" s="18">
        <v>7</v>
      </c>
      <c r="F61" s="18">
        <v>14</v>
      </c>
      <c r="G61" s="18">
        <v>15</v>
      </c>
      <c r="H61" s="18">
        <v>17</v>
      </c>
      <c r="I61" s="18">
        <v>18</v>
      </c>
      <c r="J61" s="18">
        <v>19</v>
      </c>
      <c r="K61" s="18">
        <v>21</v>
      </c>
      <c r="L61" s="18">
        <v>22</v>
      </c>
      <c r="M61" s="18">
        <v>23</v>
      </c>
      <c r="N61" s="18">
        <v>27</v>
      </c>
      <c r="O61" s="18">
        <v>29</v>
      </c>
      <c r="P61" s="18">
        <v>31</v>
      </c>
      <c r="Q61" s="18">
        <v>32</v>
      </c>
      <c r="R61" s="18">
        <v>33</v>
      </c>
      <c r="S61" s="18">
        <v>38</v>
      </c>
      <c r="T61" s="18">
        <v>39</v>
      </c>
      <c r="U61" s="18">
        <v>40</v>
      </c>
      <c r="V61" s="18">
        <v>44</v>
      </c>
      <c r="W61" s="18">
        <v>46</v>
      </c>
      <c r="X61" s="18">
        <v>48</v>
      </c>
      <c r="Y61" s="18">
        <v>49</v>
      </c>
      <c r="Z61" s="18">
        <v>50</v>
      </c>
      <c r="AA61" s="18">
        <v>55</v>
      </c>
      <c r="AB61" s="18">
        <v>56</v>
      </c>
      <c r="AC61" s="18">
        <v>57</v>
      </c>
    </row>
    <row r="62" spans="1:29" x14ac:dyDescent="0.3">
      <c r="A62" s="7"/>
      <c r="B62" s="7" t="s">
        <v>10</v>
      </c>
      <c r="C62" s="18">
        <f>C61+1</f>
        <v>2</v>
      </c>
      <c r="D62" s="18">
        <f t="shared" ref="D62:V62" si="7">D61+1</f>
        <v>5</v>
      </c>
      <c r="E62" s="18">
        <f t="shared" si="7"/>
        <v>8</v>
      </c>
      <c r="F62" s="18">
        <f t="shared" si="7"/>
        <v>15</v>
      </c>
      <c r="G62" s="18">
        <f t="shared" si="7"/>
        <v>16</v>
      </c>
      <c r="H62" s="18">
        <f t="shared" si="7"/>
        <v>18</v>
      </c>
      <c r="I62" s="18">
        <f t="shared" si="7"/>
        <v>19</v>
      </c>
      <c r="J62" s="18">
        <f t="shared" si="7"/>
        <v>20</v>
      </c>
      <c r="K62" s="18">
        <f t="shared" si="7"/>
        <v>22</v>
      </c>
      <c r="L62" s="18">
        <f t="shared" si="7"/>
        <v>23</v>
      </c>
      <c r="M62" s="18">
        <f t="shared" si="7"/>
        <v>24</v>
      </c>
      <c r="N62" s="18">
        <f t="shared" si="7"/>
        <v>28</v>
      </c>
      <c r="O62" s="18">
        <f t="shared" si="7"/>
        <v>30</v>
      </c>
      <c r="P62" s="18">
        <f t="shared" si="7"/>
        <v>32</v>
      </c>
      <c r="Q62" s="18">
        <f t="shared" si="7"/>
        <v>33</v>
      </c>
      <c r="R62" s="18">
        <f t="shared" si="7"/>
        <v>34</v>
      </c>
      <c r="S62" s="18">
        <f t="shared" si="7"/>
        <v>39</v>
      </c>
      <c r="T62" s="18">
        <f t="shared" si="7"/>
        <v>40</v>
      </c>
      <c r="U62" s="18">
        <f t="shared" si="7"/>
        <v>41</v>
      </c>
      <c r="V62" s="18">
        <f t="shared" si="7"/>
        <v>45</v>
      </c>
      <c r="W62" s="18">
        <f>W61+1</f>
        <v>47</v>
      </c>
      <c r="X62" s="18">
        <f t="shared" ref="X62:AC62" si="8">X61+1</f>
        <v>49</v>
      </c>
      <c r="Y62" s="18">
        <f t="shared" si="8"/>
        <v>50</v>
      </c>
      <c r="Z62" s="18">
        <f t="shared" si="8"/>
        <v>51</v>
      </c>
      <c r="AA62" s="18">
        <f t="shared" si="8"/>
        <v>56</v>
      </c>
      <c r="AB62" s="18">
        <f t="shared" si="8"/>
        <v>57</v>
      </c>
      <c r="AC62" s="18">
        <f t="shared" si="8"/>
        <v>58</v>
      </c>
    </row>
    <row r="63" spans="1:29" x14ac:dyDescent="0.3">
      <c r="A63" s="19">
        <v>1</v>
      </c>
      <c r="B63" s="19">
        <f>A63+1</f>
        <v>2</v>
      </c>
      <c r="C63" s="19">
        <v>0</v>
      </c>
      <c r="D63" s="19">
        <v>0.79300000000000004</v>
      </c>
      <c r="E63" s="19">
        <v>0.996</v>
      </c>
      <c r="F63" s="19">
        <v>3.0000000000000001E-3</v>
      </c>
      <c r="G63" s="19">
        <v>0</v>
      </c>
      <c r="H63" s="19">
        <v>0</v>
      </c>
      <c r="I63" s="19">
        <v>0</v>
      </c>
      <c r="J63" s="19">
        <v>1.4999999999999999E-2</v>
      </c>
      <c r="K63" s="19">
        <v>0</v>
      </c>
      <c r="L63" s="19">
        <v>0</v>
      </c>
      <c r="M63" s="19">
        <v>0</v>
      </c>
      <c r="N63" s="19">
        <v>4.9000000000000002E-2</v>
      </c>
      <c r="O63" s="19">
        <v>-5.3999999999999999E-2</v>
      </c>
      <c r="P63" s="19">
        <v>-1.4999999999999999E-2</v>
      </c>
      <c r="Q63" s="19">
        <v>5.0000000000000001E-3</v>
      </c>
      <c r="R63" s="19">
        <v>2E-3</v>
      </c>
      <c r="S63" s="19">
        <v>0</v>
      </c>
      <c r="T63" s="19">
        <v>0</v>
      </c>
      <c r="U63" s="19">
        <v>0</v>
      </c>
      <c r="V63" s="19">
        <v>-0.32500000000000001</v>
      </c>
      <c r="W63" s="19">
        <v>-2.5999999999999999E-2</v>
      </c>
      <c r="X63" s="19">
        <v>-3.0000000000000001E-3</v>
      </c>
      <c r="Y63" s="19">
        <v>-2E-3</v>
      </c>
      <c r="Z63" s="19">
        <v>5.0000000000000001E-3</v>
      </c>
      <c r="AA63" s="19">
        <v>0</v>
      </c>
      <c r="AB63" s="19">
        <v>1E-3</v>
      </c>
      <c r="AC63" s="19">
        <v>0</v>
      </c>
    </row>
    <row r="64" spans="1:29" x14ac:dyDescent="0.3">
      <c r="A64" s="19">
        <v>4</v>
      </c>
      <c r="B64" s="19">
        <f t="shared" ref="B64:B89" si="9">A64+1</f>
        <v>5</v>
      </c>
      <c r="C64" s="20">
        <v>0.79300000000000004</v>
      </c>
      <c r="D64" s="19">
        <v>0</v>
      </c>
      <c r="E64" s="19">
        <v>0.751</v>
      </c>
      <c r="F64" s="19">
        <v>1.0999999999999999E-2</v>
      </c>
      <c r="G64" s="19">
        <v>-3.0000000000000001E-3</v>
      </c>
      <c r="H64" s="19">
        <v>8.9999999999999993E-3</v>
      </c>
      <c r="I64" s="19">
        <v>-8.1000000000000003E-2</v>
      </c>
      <c r="J64" s="19">
        <v>1.9E-2</v>
      </c>
      <c r="K64" s="19">
        <v>1.6E-2</v>
      </c>
      <c r="L64" s="19">
        <v>-3.7999999999999999E-2</v>
      </c>
      <c r="M64" s="19">
        <v>4.0000000000000001E-3</v>
      </c>
      <c r="N64" s="19">
        <v>-0.33800000000000002</v>
      </c>
      <c r="O64" s="19">
        <v>2.3E-2</v>
      </c>
      <c r="P64" s="19">
        <v>-1.7999999999999999E-2</v>
      </c>
      <c r="Q64" s="19">
        <v>1E-3</v>
      </c>
      <c r="R64" s="19">
        <v>0</v>
      </c>
      <c r="S64" s="19">
        <v>0</v>
      </c>
      <c r="T64" s="19">
        <v>1E-3</v>
      </c>
      <c r="U64" s="19">
        <v>0</v>
      </c>
      <c r="V64" s="19">
        <v>2.1000000000000001E-2</v>
      </c>
      <c r="W64" s="19">
        <v>-5.1999999999999998E-2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</row>
    <row r="65" spans="1:29" x14ac:dyDescent="0.3">
      <c r="A65" s="19">
        <v>7</v>
      </c>
      <c r="B65" s="19">
        <f t="shared" si="9"/>
        <v>8</v>
      </c>
      <c r="C65" s="20">
        <v>0.996</v>
      </c>
      <c r="D65" s="21">
        <v>0.751</v>
      </c>
      <c r="E65" s="19">
        <v>0</v>
      </c>
      <c r="F65" s="19">
        <v>1E-3</v>
      </c>
      <c r="G65" s="19">
        <v>5.0000000000000001E-3</v>
      </c>
      <c r="H65" s="19">
        <v>0.01</v>
      </c>
      <c r="I65" s="19">
        <v>-0.08</v>
      </c>
      <c r="J65" s="19">
        <v>1.4999999999999999E-2</v>
      </c>
      <c r="K65" s="19">
        <v>1.2E-2</v>
      </c>
      <c r="L65" s="19">
        <v>-3.5999999999999997E-2</v>
      </c>
      <c r="M65" s="19">
        <v>8.0000000000000002E-3</v>
      </c>
      <c r="N65" s="19">
        <v>1.6E-2</v>
      </c>
      <c r="O65" s="19">
        <v>-3.3000000000000002E-2</v>
      </c>
      <c r="P65" s="19">
        <v>0</v>
      </c>
      <c r="Q65" s="19">
        <v>0</v>
      </c>
      <c r="R65" s="19">
        <v>1E-3</v>
      </c>
      <c r="S65" s="19">
        <v>0</v>
      </c>
      <c r="T65" s="19">
        <v>0</v>
      </c>
      <c r="U65" s="19">
        <v>0</v>
      </c>
      <c r="V65" s="19">
        <v>4.9000000000000002E-2</v>
      </c>
      <c r="W65" s="19">
        <v>-7.9000000000000001E-2</v>
      </c>
      <c r="X65" s="19">
        <v>2E-3</v>
      </c>
      <c r="Y65" s="19">
        <v>0</v>
      </c>
      <c r="Z65" s="19">
        <v>1.2999999999999999E-2</v>
      </c>
      <c r="AA65" s="19">
        <v>0</v>
      </c>
      <c r="AB65" s="19">
        <v>0</v>
      </c>
      <c r="AC65" s="19">
        <v>0</v>
      </c>
    </row>
    <row r="66" spans="1:29" x14ac:dyDescent="0.3">
      <c r="A66" s="19">
        <v>14</v>
      </c>
      <c r="B66" s="19">
        <f t="shared" si="9"/>
        <v>15</v>
      </c>
      <c r="C66" s="19">
        <v>3.0000000000000001E-3</v>
      </c>
      <c r="D66" s="19">
        <v>1.0999999999999999E-2</v>
      </c>
      <c r="E66" s="19">
        <v>1E-3</v>
      </c>
      <c r="F66" s="19">
        <v>0</v>
      </c>
      <c r="G66" s="19">
        <v>-9.0410000000000004</v>
      </c>
      <c r="H66" s="19">
        <v>1.262</v>
      </c>
      <c r="I66" s="19">
        <v>-0.39500000000000002</v>
      </c>
      <c r="J66" s="19">
        <v>-2.7E-2</v>
      </c>
      <c r="K66" s="19">
        <v>-0.41899999999999998</v>
      </c>
      <c r="L66" s="19">
        <v>-0.28000000000000003</v>
      </c>
      <c r="M66" s="19">
        <v>0.245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</row>
    <row r="67" spans="1:29" x14ac:dyDescent="0.3">
      <c r="A67" s="19">
        <v>15</v>
      </c>
      <c r="B67" s="19">
        <f t="shared" si="9"/>
        <v>16</v>
      </c>
      <c r="C67" s="19">
        <v>0</v>
      </c>
      <c r="D67" s="19">
        <v>-3.0000000000000001E-3</v>
      </c>
      <c r="E67" s="19">
        <v>5.0000000000000001E-3</v>
      </c>
      <c r="F67" s="22">
        <v>-9.0410000000000004</v>
      </c>
      <c r="G67" s="19">
        <v>0</v>
      </c>
      <c r="H67" s="19">
        <v>0.46800000000000003</v>
      </c>
      <c r="I67" s="19">
        <v>-0.29499999999999998</v>
      </c>
      <c r="J67" s="19">
        <v>-0.34100000000000003</v>
      </c>
      <c r="K67" s="19">
        <v>5.3999999999999999E-2</v>
      </c>
      <c r="L67" s="19">
        <v>-0.247</v>
      </c>
      <c r="M67" s="19">
        <v>0.14799999999999999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</row>
    <row r="68" spans="1:29" x14ac:dyDescent="0.3">
      <c r="A68" s="19">
        <v>17</v>
      </c>
      <c r="B68" s="19">
        <f t="shared" si="9"/>
        <v>18</v>
      </c>
      <c r="C68" s="19">
        <v>0</v>
      </c>
      <c r="D68" s="19">
        <v>8.9999999999999993E-3</v>
      </c>
      <c r="E68" s="19">
        <v>0.01</v>
      </c>
      <c r="F68" s="23">
        <v>1.262</v>
      </c>
      <c r="G68" s="23">
        <v>0.46800000000000003</v>
      </c>
      <c r="H68" s="19">
        <v>0</v>
      </c>
      <c r="I68" s="19">
        <v>-13.087999999999999</v>
      </c>
      <c r="J68" s="19">
        <v>-12.551</v>
      </c>
      <c r="K68" s="19">
        <v>-0.18099999999999999</v>
      </c>
      <c r="L68" s="19">
        <v>-0.21199999999999999</v>
      </c>
      <c r="M68" s="19">
        <v>-0.19800000000000001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</row>
    <row r="69" spans="1:29" x14ac:dyDescent="0.3">
      <c r="A69" s="19">
        <v>18</v>
      </c>
      <c r="B69" s="19">
        <f t="shared" si="9"/>
        <v>19</v>
      </c>
      <c r="C69" s="19">
        <v>0</v>
      </c>
      <c r="D69" s="19">
        <v>-8.1000000000000003E-2</v>
      </c>
      <c r="E69" s="19">
        <v>-0.08</v>
      </c>
      <c r="F69" s="23">
        <v>-0.39500000000000002</v>
      </c>
      <c r="G69" s="23">
        <v>-0.29499999999999998</v>
      </c>
      <c r="H69" s="24">
        <v>-13.087999999999999</v>
      </c>
      <c r="I69" s="19">
        <v>0</v>
      </c>
      <c r="J69" s="19">
        <v>-12.356</v>
      </c>
      <c r="K69" s="19">
        <v>3.4000000000000002E-2</v>
      </c>
      <c r="L69" s="19">
        <v>-0.17799999999999999</v>
      </c>
      <c r="M69" s="19">
        <v>-0.22700000000000001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</row>
    <row r="70" spans="1:29" x14ac:dyDescent="0.3">
      <c r="A70" s="19">
        <v>19</v>
      </c>
      <c r="B70" s="19">
        <f t="shared" si="9"/>
        <v>20</v>
      </c>
      <c r="C70" s="19">
        <v>1.4999999999999999E-2</v>
      </c>
      <c r="D70" s="19">
        <v>1.9E-2</v>
      </c>
      <c r="E70" s="19">
        <v>1.4999999999999999E-2</v>
      </c>
      <c r="F70" s="23">
        <v>-2.7E-2</v>
      </c>
      <c r="G70" s="23">
        <v>-0.34100000000000003</v>
      </c>
      <c r="H70" s="24">
        <v>-12.551</v>
      </c>
      <c r="I70" s="24">
        <v>-12.356</v>
      </c>
      <c r="J70" s="19">
        <v>0</v>
      </c>
      <c r="K70" s="19">
        <v>3.177</v>
      </c>
      <c r="L70" s="19">
        <v>-8.2000000000000003E-2</v>
      </c>
      <c r="M70" s="19">
        <v>-7.2999999999999995E-2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</row>
    <row r="71" spans="1:29" x14ac:dyDescent="0.3">
      <c r="A71" s="19">
        <v>21</v>
      </c>
      <c r="B71" s="19">
        <f t="shared" si="9"/>
        <v>22</v>
      </c>
      <c r="C71" s="19">
        <v>0</v>
      </c>
      <c r="D71" s="19">
        <v>1.6E-2</v>
      </c>
      <c r="E71" s="19">
        <v>1.2E-2</v>
      </c>
      <c r="F71" s="23">
        <v>-0.41899999999999998</v>
      </c>
      <c r="G71" s="23">
        <v>5.3999999999999999E-2</v>
      </c>
      <c r="H71" s="23">
        <v>-0.18099999999999999</v>
      </c>
      <c r="I71" s="23">
        <v>3.4000000000000002E-2</v>
      </c>
      <c r="J71" s="23">
        <v>3.177</v>
      </c>
      <c r="K71" s="19">
        <v>0</v>
      </c>
      <c r="L71" s="19">
        <v>-12.554</v>
      </c>
      <c r="M71" s="19">
        <v>-12.461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</row>
    <row r="72" spans="1:29" x14ac:dyDescent="0.3">
      <c r="A72" s="19">
        <v>22</v>
      </c>
      <c r="B72" s="19">
        <f t="shared" si="9"/>
        <v>23</v>
      </c>
      <c r="C72" s="19">
        <v>0</v>
      </c>
      <c r="D72" s="19">
        <v>-3.7999999999999999E-2</v>
      </c>
      <c r="E72" s="19">
        <v>-3.5999999999999997E-2</v>
      </c>
      <c r="F72" s="23">
        <v>-0.28000000000000003</v>
      </c>
      <c r="G72" s="23">
        <v>-0.247</v>
      </c>
      <c r="H72" s="23">
        <v>-0.21199999999999999</v>
      </c>
      <c r="I72" s="23">
        <v>-0.17799999999999999</v>
      </c>
      <c r="J72" s="23">
        <v>-8.2000000000000003E-2</v>
      </c>
      <c r="K72" s="24">
        <v>-12.554</v>
      </c>
      <c r="L72" s="19">
        <v>0</v>
      </c>
      <c r="M72" s="19">
        <v>-13.173999999999999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</row>
    <row r="73" spans="1:29" x14ac:dyDescent="0.3">
      <c r="A73" s="19">
        <v>23</v>
      </c>
      <c r="B73" s="19">
        <f t="shared" si="9"/>
        <v>24</v>
      </c>
      <c r="C73" s="19">
        <v>0</v>
      </c>
      <c r="D73" s="19">
        <v>4.0000000000000001E-3</v>
      </c>
      <c r="E73" s="19">
        <v>8.0000000000000002E-3</v>
      </c>
      <c r="F73" s="23">
        <v>0.245</v>
      </c>
      <c r="G73" s="23">
        <v>0.14799999999999999</v>
      </c>
      <c r="H73" s="23">
        <v>-0.19800000000000001</v>
      </c>
      <c r="I73" s="23">
        <v>-0.22700000000000001</v>
      </c>
      <c r="J73" s="23">
        <v>-7.2999999999999995E-2</v>
      </c>
      <c r="K73" s="24">
        <v>-12.461</v>
      </c>
      <c r="L73" s="24">
        <v>-13.173999999999999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</row>
    <row r="74" spans="1:29" x14ac:dyDescent="0.3">
      <c r="A74" s="19">
        <v>27</v>
      </c>
      <c r="B74" s="19">
        <f t="shared" si="9"/>
        <v>28</v>
      </c>
      <c r="C74" s="19">
        <v>4.9000000000000002E-2</v>
      </c>
      <c r="D74" s="19">
        <v>-0.33800000000000002</v>
      </c>
      <c r="E74" s="19">
        <v>1.6E-2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5.9139999999999997</v>
      </c>
      <c r="P74" s="19">
        <v>7.8E-2</v>
      </c>
      <c r="Q74" s="19">
        <v>-0.13500000000000001</v>
      </c>
      <c r="R74" s="19">
        <v>-0.14899999999999999</v>
      </c>
      <c r="S74" s="19">
        <v>-3.0000000000000001E-3</v>
      </c>
      <c r="T74" s="19">
        <v>1.7000000000000001E-2</v>
      </c>
      <c r="U74" s="19">
        <v>1E-3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</row>
    <row r="75" spans="1:29" x14ac:dyDescent="0.3">
      <c r="A75" s="19">
        <v>29</v>
      </c>
      <c r="B75" s="19">
        <f t="shared" si="9"/>
        <v>30</v>
      </c>
      <c r="C75" s="19">
        <v>-5.3999999999999999E-2</v>
      </c>
      <c r="D75" s="19">
        <v>2.3E-2</v>
      </c>
      <c r="E75" s="19">
        <v>-3.3000000000000002E-2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5">
        <v>5.9139999999999997</v>
      </c>
      <c r="O75" s="19">
        <v>0</v>
      </c>
      <c r="P75" s="19">
        <v>3.121</v>
      </c>
      <c r="Q75" s="19">
        <v>12.913</v>
      </c>
      <c r="R75" s="19">
        <v>4.6909999999999998</v>
      </c>
      <c r="S75" s="19">
        <v>0.36299999999999999</v>
      </c>
      <c r="T75" s="19">
        <v>3.5000000000000003E-2</v>
      </c>
      <c r="U75" s="19">
        <v>0.38600000000000001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</row>
    <row r="76" spans="1:29" x14ac:dyDescent="0.3">
      <c r="A76" s="19">
        <v>31</v>
      </c>
      <c r="B76" s="19">
        <f t="shared" si="9"/>
        <v>32</v>
      </c>
      <c r="C76" s="19">
        <v>-1.4999999999999999E-2</v>
      </c>
      <c r="D76" s="19">
        <v>-1.7999999999999999E-2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6">
        <v>7.8E-2</v>
      </c>
      <c r="O76" s="27">
        <v>3.121</v>
      </c>
      <c r="P76" s="19">
        <v>0</v>
      </c>
      <c r="Q76" s="19">
        <v>-12.198</v>
      </c>
      <c r="R76" s="19">
        <v>-13.47</v>
      </c>
      <c r="S76" s="19">
        <v>1.9E-2</v>
      </c>
      <c r="T76" s="19">
        <v>-3.0000000000000001E-3</v>
      </c>
      <c r="U76" s="19">
        <v>-1.2999999999999999E-2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</row>
    <row r="77" spans="1:29" x14ac:dyDescent="0.3">
      <c r="A77" s="19">
        <v>32</v>
      </c>
      <c r="B77" s="19">
        <f t="shared" si="9"/>
        <v>33</v>
      </c>
      <c r="C77" s="19">
        <v>5.0000000000000001E-3</v>
      </c>
      <c r="D77" s="19">
        <v>1E-3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6">
        <v>-0.13500000000000001</v>
      </c>
      <c r="O77" s="27">
        <v>12.913</v>
      </c>
      <c r="P77" s="24">
        <v>-12.198</v>
      </c>
      <c r="Q77" s="19">
        <v>0</v>
      </c>
      <c r="R77" s="19">
        <v>-12.366</v>
      </c>
      <c r="S77" s="19">
        <v>-2.5999999999999999E-2</v>
      </c>
      <c r="T77" s="19">
        <v>-8.0000000000000002E-3</v>
      </c>
      <c r="U77" s="19">
        <v>-2.5999999999999999E-2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</row>
    <row r="78" spans="1:29" x14ac:dyDescent="0.3">
      <c r="A78" s="19">
        <v>33</v>
      </c>
      <c r="B78" s="19">
        <f t="shared" si="9"/>
        <v>34</v>
      </c>
      <c r="C78" s="19">
        <v>2E-3</v>
      </c>
      <c r="D78" s="19">
        <v>0</v>
      </c>
      <c r="E78" s="19">
        <v>1E-3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6">
        <v>-0.14899999999999999</v>
      </c>
      <c r="O78" s="27">
        <v>4.6909999999999998</v>
      </c>
      <c r="P78" s="24">
        <v>-13.47</v>
      </c>
      <c r="Q78" s="24">
        <v>-12.366</v>
      </c>
      <c r="R78" s="19">
        <v>0</v>
      </c>
      <c r="S78" s="19">
        <v>0.109</v>
      </c>
      <c r="T78" s="19">
        <v>5.0000000000000001E-3</v>
      </c>
      <c r="U78" s="19">
        <v>0.10199999999999999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</row>
    <row r="79" spans="1:29" x14ac:dyDescent="0.3">
      <c r="A79" s="19">
        <v>38</v>
      </c>
      <c r="B79" s="19">
        <f t="shared" si="9"/>
        <v>39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-3.0000000000000001E-3</v>
      </c>
      <c r="O79" s="19">
        <v>0.36299999999999999</v>
      </c>
      <c r="P79" s="19">
        <v>1.9E-2</v>
      </c>
      <c r="Q79" s="19">
        <v>-2.5999999999999999E-2</v>
      </c>
      <c r="R79" s="19">
        <v>0.109</v>
      </c>
      <c r="S79" s="19">
        <v>0</v>
      </c>
      <c r="T79" s="19">
        <v>-10.663</v>
      </c>
      <c r="U79" s="19">
        <v>-10.372999999999999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</row>
    <row r="80" spans="1:29" x14ac:dyDescent="0.3">
      <c r="A80" s="19">
        <v>39</v>
      </c>
      <c r="B80" s="19">
        <f t="shared" si="9"/>
        <v>40</v>
      </c>
      <c r="C80" s="19">
        <v>0</v>
      </c>
      <c r="D80" s="19">
        <v>1E-3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1.7000000000000001E-2</v>
      </c>
      <c r="O80" s="19">
        <v>3.5000000000000003E-2</v>
      </c>
      <c r="P80" s="19">
        <v>-3.0000000000000001E-3</v>
      </c>
      <c r="Q80" s="19">
        <v>-8.0000000000000002E-3</v>
      </c>
      <c r="R80" s="19">
        <v>5.0000000000000001E-3</v>
      </c>
      <c r="S80" s="24">
        <v>-10.663</v>
      </c>
      <c r="T80" s="19">
        <v>0</v>
      </c>
      <c r="U80" s="19">
        <v>-10.62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</row>
    <row r="81" spans="1:29" x14ac:dyDescent="0.3">
      <c r="A81" s="19">
        <v>40</v>
      </c>
      <c r="B81" s="19">
        <f t="shared" si="9"/>
        <v>41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1E-3</v>
      </c>
      <c r="O81" s="19">
        <v>0.38600000000000001</v>
      </c>
      <c r="P81" s="19">
        <v>-1.2999999999999999E-2</v>
      </c>
      <c r="Q81" s="19">
        <v>-2.5999999999999999E-2</v>
      </c>
      <c r="R81" s="19">
        <v>0.10199999999999999</v>
      </c>
      <c r="S81" s="24">
        <v>-10.372999999999999</v>
      </c>
      <c r="T81" s="24">
        <v>-10.62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</row>
    <row r="82" spans="1:29" x14ac:dyDescent="0.3">
      <c r="A82" s="19">
        <v>44</v>
      </c>
      <c r="B82" s="19">
        <f t="shared" si="9"/>
        <v>45</v>
      </c>
      <c r="C82" s="19">
        <v>-0.32500000000000001</v>
      </c>
      <c r="D82" s="19">
        <v>2.1000000000000001E-2</v>
      </c>
      <c r="E82" s="19">
        <v>4.9000000000000002E-2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4.5659999999999998</v>
      </c>
      <c r="X82" s="19">
        <v>-0.21</v>
      </c>
      <c r="Y82" s="19">
        <v>-0.251</v>
      </c>
      <c r="Z82" s="19">
        <v>-0.42499999999999999</v>
      </c>
      <c r="AA82" s="19">
        <v>-1.9E-2</v>
      </c>
      <c r="AB82" s="19">
        <v>-3.5999999999999997E-2</v>
      </c>
      <c r="AC82" s="19">
        <v>-2.9000000000000001E-2</v>
      </c>
    </row>
    <row r="83" spans="1:29" x14ac:dyDescent="0.3">
      <c r="A83" s="19">
        <v>46</v>
      </c>
      <c r="B83" s="19">
        <f t="shared" si="9"/>
        <v>47</v>
      </c>
      <c r="C83" s="19">
        <v>-2.5999999999999999E-2</v>
      </c>
      <c r="D83" s="19">
        <v>-5.1999999999999998E-2</v>
      </c>
      <c r="E83" s="19">
        <v>-7.9000000000000001E-2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25">
        <v>4.5659999999999998</v>
      </c>
      <c r="W83" s="19">
        <v>0</v>
      </c>
      <c r="X83" s="19">
        <v>13.532999999999999</v>
      </c>
      <c r="Y83" s="19">
        <v>4.8520000000000003</v>
      </c>
      <c r="Z83" s="19">
        <v>3.05</v>
      </c>
      <c r="AA83" s="19">
        <v>1.2E-2</v>
      </c>
      <c r="AB83" s="19">
        <v>0.126</v>
      </c>
      <c r="AC83" s="19">
        <v>0.13200000000000001</v>
      </c>
    </row>
    <row r="84" spans="1:29" x14ac:dyDescent="0.3">
      <c r="A84" s="19">
        <v>48</v>
      </c>
      <c r="B84" s="19">
        <f t="shared" si="9"/>
        <v>49</v>
      </c>
      <c r="C84" s="19">
        <v>-3.0000000000000001E-3</v>
      </c>
      <c r="D84" s="19">
        <v>0</v>
      </c>
      <c r="E84" s="19">
        <v>2E-3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26">
        <v>-0.21</v>
      </c>
      <c r="W84" s="27">
        <v>13.532999999999999</v>
      </c>
      <c r="X84" s="19">
        <v>0</v>
      </c>
      <c r="Y84" s="19">
        <v>-11.759</v>
      </c>
      <c r="Z84" s="19">
        <v>-13.129</v>
      </c>
      <c r="AA84" s="19">
        <v>2E-3</v>
      </c>
      <c r="AB84" s="19">
        <v>-2.4E-2</v>
      </c>
      <c r="AC84" s="19">
        <v>-2.1999999999999999E-2</v>
      </c>
    </row>
    <row r="85" spans="1:29" x14ac:dyDescent="0.3">
      <c r="A85" s="19">
        <v>49</v>
      </c>
      <c r="B85" s="19">
        <f t="shared" si="9"/>
        <v>50</v>
      </c>
      <c r="C85" s="19">
        <v>-2E-3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26">
        <v>-0.251</v>
      </c>
      <c r="W85" s="27">
        <v>4.8520000000000003</v>
      </c>
      <c r="X85" s="24">
        <v>-11.759</v>
      </c>
      <c r="Y85" s="19">
        <v>0</v>
      </c>
      <c r="Z85" s="19">
        <v>-14.039</v>
      </c>
      <c r="AA85" s="19">
        <v>2E-3</v>
      </c>
      <c r="AB85" s="19">
        <v>8.2000000000000003E-2</v>
      </c>
      <c r="AC85" s="19">
        <v>2.4E-2</v>
      </c>
    </row>
    <row r="86" spans="1:29" x14ac:dyDescent="0.3">
      <c r="A86" s="19">
        <v>50</v>
      </c>
      <c r="B86" s="19">
        <f t="shared" si="9"/>
        <v>51</v>
      </c>
      <c r="C86" s="19">
        <v>5.0000000000000001E-3</v>
      </c>
      <c r="D86" s="19">
        <v>0</v>
      </c>
      <c r="E86" s="19">
        <v>1.2999999999999999E-2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26">
        <v>-0.42499999999999999</v>
      </c>
      <c r="W86" s="27">
        <v>3.05</v>
      </c>
      <c r="X86" s="24">
        <v>-13.129</v>
      </c>
      <c r="Y86" s="24">
        <v>-14.039</v>
      </c>
      <c r="Z86" s="19">
        <v>0</v>
      </c>
      <c r="AA86" s="19">
        <v>-1E-3</v>
      </c>
      <c r="AB86" s="19">
        <v>1.9E-2</v>
      </c>
      <c r="AC86" s="19">
        <v>8.9999999999999993E-3</v>
      </c>
    </row>
    <row r="87" spans="1:29" x14ac:dyDescent="0.3">
      <c r="A87" s="19">
        <v>55</v>
      </c>
      <c r="B87" s="19">
        <f t="shared" si="9"/>
        <v>56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-1.9E-2</v>
      </c>
      <c r="W87" s="19">
        <v>1.2E-2</v>
      </c>
      <c r="X87" s="19">
        <v>2E-3</v>
      </c>
      <c r="Y87" s="19">
        <v>2E-3</v>
      </c>
      <c r="Z87" s="19">
        <v>-1E-3</v>
      </c>
      <c r="AA87" s="19">
        <v>0</v>
      </c>
      <c r="AB87" s="19">
        <v>-10.456</v>
      </c>
      <c r="AC87" s="19">
        <v>-10.59</v>
      </c>
    </row>
    <row r="88" spans="1:29" x14ac:dyDescent="0.3">
      <c r="A88" s="19">
        <v>56</v>
      </c>
      <c r="B88" s="19">
        <f t="shared" si="9"/>
        <v>57</v>
      </c>
      <c r="C88" s="19">
        <v>1E-3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-3.5999999999999997E-2</v>
      </c>
      <c r="W88" s="19">
        <v>0.126</v>
      </c>
      <c r="X88" s="19">
        <v>-2.4E-2</v>
      </c>
      <c r="Y88" s="19">
        <v>8.2000000000000003E-2</v>
      </c>
      <c r="Z88" s="19">
        <v>1.9E-2</v>
      </c>
      <c r="AA88" s="24">
        <v>-10.456</v>
      </c>
      <c r="AB88" s="19">
        <v>0</v>
      </c>
      <c r="AC88" s="19">
        <v>-10.417999999999999</v>
      </c>
    </row>
    <row r="89" spans="1:29" x14ac:dyDescent="0.3">
      <c r="A89" s="19">
        <v>57</v>
      </c>
      <c r="B89" s="19">
        <f t="shared" si="9"/>
        <v>58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-2.9000000000000001E-2</v>
      </c>
      <c r="W89" s="19">
        <v>0.13200000000000001</v>
      </c>
      <c r="X89" s="19">
        <v>-2.1999999999999999E-2</v>
      </c>
      <c r="Y89" s="19">
        <v>2.4E-2</v>
      </c>
      <c r="Z89" s="19">
        <v>8.9999999999999993E-3</v>
      </c>
      <c r="AA89" s="24">
        <v>-10.59</v>
      </c>
      <c r="AB89" s="24">
        <v>-10.417999999999999</v>
      </c>
      <c r="AC89" s="19">
        <v>0</v>
      </c>
    </row>
    <row r="90" spans="1:29" x14ac:dyDescent="0.3">
      <c r="B90" s="28"/>
    </row>
    <row r="91" spans="1:29" x14ac:dyDescent="0.3">
      <c r="A91" s="29" t="s">
        <v>37</v>
      </c>
      <c r="B91" s="4">
        <f>MAX(ABS(MIN(C66:E89,F74:M89,N79:R89,S82:U89,V87:Z89)),MAX(C66:E89,F74:M89,N79:R89,S82:U89,V87:Z89))</f>
        <v>0.38600000000000001</v>
      </c>
    </row>
    <row r="92" spans="1:29" x14ac:dyDescent="0.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29" x14ac:dyDescent="0.3">
      <c r="H93" s="1"/>
      <c r="I93" s="29"/>
      <c r="J93" s="4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29" x14ac:dyDescent="0.3">
      <c r="A94" s="3" t="s">
        <v>11</v>
      </c>
      <c r="C94" s="1"/>
      <c r="D94" s="1"/>
      <c r="E94" s="1"/>
      <c r="F94" s="1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1:29" x14ac:dyDescent="0.3">
      <c r="A95" s="38" t="s">
        <v>12</v>
      </c>
      <c r="B95" s="5" t="s">
        <v>13</v>
      </c>
      <c r="C95" s="34" t="s">
        <v>14</v>
      </c>
      <c r="D95" s="34" t="s">
        <v>15</v>
      </c>
      <c r="E95" s="34" t="s">
        <v>16</v>
      </c>
      <c r="F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1:29" x14ac:dyDescent="0.3">
      <c r="A96" s="38">
        <f>AVERAGE(F67)</f>
        <v>-9.0410000000000004</v>
      </c>
      <c r="B96" s="5">
        <f>AVERAGE(H69,H70,I70)</f>
        <v>-12.664999999999999</v>
      </c>
      <c r="C96" s="34">
        <f>AVERAGE(K72,K73,L73)</f>
        <v>-12.729666666666667</v>
      </c>
      <c r="D96" s="34">
        <f>AVERAGE(P77,P78,Q78,X85,X86,Y86)</f>
        <v>-12.826833333333333</v>
      </c>
      <c r="E96" s="34">
        <f>AVERAGE(S80,S81,T81,AA88,AA89,AB89)</f>
        <v>-10.52</v>
      </c>
      <c r="F96" s="39"/>
      <c r="G96" s="1"/>
      <c r="H96" s="1"/>
      <c r="I96" s="1"/>
      <c r="J96" s="1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1:29" x14ac:dyDescent="0.3">
      <c r="C97" s="1"/>
      <c r="D97" s="1"/>
      <c r="E97" s="1"/>
      <c r="F97" s="1"/>
      <c r="G97" s="1"/>
      <c r="H97" s="1"/>
      <c r="I97" s="1"/>
      <c r="J97" s="1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1:29" x14ac:dyDescent="0.3">
      <c r="A98" s="3" t="s">
        <v>17</v>
      </c>
      <c r="C98" s="1"/>
      <c r="D98" s="1"/>
      <c r="E98" s="1"/>
      <c r="F98" s="1"/>
      <c r="G98" s="1"/>
      <c r="H98" s="1"/>
      <c r="I98" s="1"/>
      <c r="J98" s="1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1:29" x14ac:dyDescent="0.3">
      <c r="A99" s="35" t="s">
        <v>18</v>
      </c>
      <c r="B99" s="37" t="s">
        <v>19</v>
      </c>
      <c r="C99" s="1"/>
      <c r="D99" s="1"/>
      <c r="E99" s="1"/>
      <c r="F99" s="1"/>
      <c r="G99" s="1"/>
      <c r="H99" s="1"/>
      <c r="I99" s="1"/>
      <c r="J99" s="1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1:29" x14ac:dyDescent="0.3">
      <c r="A100" s="35">
        <f>AVERAGE(N75,V83)</f>
        <v>5.24</v>
      </c>
      <c r="B100" s="37">
        <f>AVERAGE(W84:W86,O76:O78)</f>
        <v>7.0266666666666664</v>
      </c>
      <c r="C100" s="1"/>
      <c r="D100" s="1"/>
      <c r="E100" s="1"/>
      <c r="F100" s="1"/>
      <c r="G100" s="1"/>
      <c r="H100" s="1"/>
      <c r="I100" s="1"/>
      <c r="J100" s="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1:29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1:29" x14ac:dyDescent="0.3">
      <c r="A102" s="1" t="s">
        <v>20</v>
      </c>
      <c r="B102" s="1"/>
      <c r="C102" s="1"/>
      <c r="D102" s="1"/>
      <c r="E102" s="1"/>
      <c r="F102" s="1"/>
      <c r="G102" s="1"/>
      <c r="H102" s="1"/>
      <c r="I102" s="1"/>
      <c r="J102" s="1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1:29" x14ac:dyDescent="0.3">
      <c r="A103" s="31" t="s">
        <v>21</v>
      </c>
      <c r="B103" s="32" t="s">
        <v>22</v>
      </c>
      <c r="C103" s="33" t="s">
        <v>23</v>
      </c>
      <c r="D103" s="33" t="s">
        <v>24</v>
      </c>
      <c r="E103" s="33" t="s">
        <v>25</v>
      </c>
      <c r="F103" s="36" t="s">
        <v>38</v>
      </c>
      <c r="G103" s="1"/>
      <c r="H103" s="1"/>
      <c r="I103" s="1"/>
      <c r="J103" s="1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1:29" x14ac:dyDescent="0.3">
      <c r="A104" s="31">
        <f>AVERAGE(C64,C65)</f>
        <v>0.89450000000000007</v>
      </c>
      <c r="B104" s="32">
        <f>AVERAGE(D65)</f>
        <v>0.751</v>
      </c>
      <c r="C104" s="33">
        <f>AVERAGE(F68:F70,G71:G73)</f>
        <v>0.13250000000000001</v>
      </c>
      <c r="D104" s="33">
        <f>AVERAGE(F71:F73,G68:G70)</f>
        <v>-0.10366666666666668</v>
      </c>
      <c r="E104" s="33">
        <f>AVERAGE(H71:J73)</f>
        <v>0.22888888888888895</v>
      </c>
      <c r="F104" s="40">
        <f>AVERAGE(N76:N78,V84:V86)</f>
        <v>-0.18200000000000002</v>
      </c>
      <c r="G104" s="1"/>
      <c r="H104" s="1"/>
      <c r="I104" s="1"/>
      <c r="J104" s="1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7C2E8-9ED4-4300-B763-E188DA85F909}">
  <dimension ref="A1:V161"/>
  <sheetViews>
    <sheetView tabSelected="1" topLeftCell="A14" workbookViewId="0">
      <selection activeCell="A20" sqref="A20:XFD20"/>
    </sheetView>
  </sheetViews>
  <sheetFormatPr defaultRowHeight="14.4" x14ac:dyDescent="0.3"/>
  <cols>
    <col min="3" max="3" width="16.109375" customWidth="1"/>
    <col min="4" max="4" width="8.6640625" customWidth="1"/>
  </cols>
  <sheetData>
    <row r="1" spans="1:21" ht="15.6" x14ac:dyDescent="0.3">
      <c r="A1" t="s">
        <v>39</v>
      </c>
      <c r="B1" s="1" t="s">
        <v>40</v>
      </c>
      <c r="C1" s="1" t="s">
        <v>40</v>
      </c>
      <c r="D1" s="1" t="s">
        <v>40</v>
      </c>
      <c r="E1" s="1" t="s">
        <v>40</v>
      </c>
      <c r="F1" s="1" t="s">
        <v>40</v>
      </c>
      <c r="G1" s="1" t="s">
        <v>40</v>
      </c>
      <c r="H1" t="s">
        <v>74</v>
      </c>
      <c r="I1" s="57" t="s">
        <v>75</v>
      </c>
      <c r="J1" t="s">
        <v>77</v>
      </c>
      <c r="K1" s="57" t="s">
        <v>78</v>
      </c>
      <c r="L1" t="s">
        <v>79</v>
      </c>
      <c r="M1" s="57" t="s">
        <v>80</v>
      </c>
      <c r="N1" t="s">
        <v>81</v>
      </c>
      <c r="O1" s="57" t="s">
        <v>82</v>
      </c>
      <c r="P1" t="s">
        <v>85</v>
      </c>
      <c r="Q1" s="57" t="s">
        <v>86</v>
      </c>
      <c r="R1" t="s">
        <v>83</v>
      </c>
      <c r="S1" s="57" t="s">
        <v>84</v>
      </c>
    </row>
    <row r="2" spans="1:21" x14ac:dyDescent="0.3">
      <c r="A2" t="s">
        <v>41</v>
      </c>
      <c r="B2" s="1" t="s">
        <v>42</v>
      </c>
      <c r="C2" s="1" t="s">
        <v>42</v>
      </c>
      <c r="D2" s="1" t="s">
        <v>42</v>
      </c>
      <c r="E2" s="1" t="s">
        <v>42</v>
      </c>
      <c r="F2" s="1" t="s">
        <v>42</v>
      </c>
      <c r="G2" s="1" t="s">
        <v>42</v>
      </c>
    </row>
    <row r="3" spans="1:21" x14ac:dyDescent="0.3">
      <c r="A3" t="s">
        <v>41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21" x14ac:dyDescent="0.3">
      <c r="A4" t="s">
        <v>52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3">
        <v>0</v>
      </c>
      <c r="H4" s="1">
        <f>EXP(-B4/(1.9858775*0.001*233))</f>
        <v>1</v>
      </c>
      <c r="I4" s="46">
        <f>H4/H52</f>
        <v>0.24370647124565023</v>
      </c>
      <c r="J4" s="1">
        <f>EXP(-C4/(1.9858775*0.001*253))</f>
        <v>1</v>
      </c>
      <c r="K4" s="46">
        <f>J4/J52</f>
        <v>0.21724661958726141</v>
      </c>
      <c r="L4" s="1">
        <f>EXP(-D4/(1.9858775*0.001*273))</f>
        <v>1</v>
      </c>
      <c r="M4" s="46">
        <f>L4/L52</f>
        <v>0.19534390519610573</v>
      </c>
      <c r="N4" s="1">
        <f>EXP(-E4/(1.9858775*0.001*293))</f>
        <v>1</v>
      </c>
      <c r="O4" s="46">
        <f>N4/N52</f>
        <v>0.17681211192974525</v>
      </c>
      <c r="P4" s="1">
        <f>EXP(-F4/(1.9858775*0.001*298))</f>
        <v>1</v>
      </c>
      <c r="Q4" s="46">
        <f>P4/P52</f>
        <v>0.17274502090033503</v>
      </c>
      <c r="R4" s="1">
        <f>EXP(-G4/(1.9858775*0.001*313))</f>
        <v>1</v>
      </c>
      <c r="S4" s="46">
        <f>R4/R52</f>
        <v>0.16135231277110793</v>
      </c>
      <c r="U4" s="46"/>
    </row>
    <row r="5" spans="1:21" x14ac:dyDescent="0.3">
      <c r="A5" t="s">
        <v>53</v>
      </c>
      <c r="B5" s="1">
        <v>0.26</v>
      </c>
      <c r="C5" s="1">
        <v>0.26</v>
      </c>
      <c r="D5" s="1">
        <v>0.26</v>
      </c>
      <c r="E5" s="1">
        <v>0.26</v>
      </c>
      <c r="F5" s="1">
        <v>0.26</v>
      </c>
      <c r="G5" s="3">
        <v>0.26</v>
      </c>
      <c r="H5" s="1">
        <f t="shared" ref="H5:H50" si="0">EXP(-B5/(1.9858775*0.001*233))</f>
        <v>0.57012041572761096</v>
      </c>
      <c r="I5" s="46">
        <f>H5/H52</f>
        <v>0.13894203470207916</v>
      </c>
      <c r="J5" s="1">
        <f t="shared" ref="J5:J50" si="1">EXP(-C5/(1.9858775*0.001*253))</f>
        <v>0.59601579834601714</v>
      </c>
      <c r="K5" s="46">
        <f>J5/J52</f>
        <v>0.12948241741127509</v>
      </c>
      <c r="L5" s="1">
        <f t="shared" ref="L5:L50" si="2">EXP(-D5/(1.9858775*0.001*273))</f>
        <v>0.61904526157486417</v>
      </c>
      <c r="M5" s="46">
        <f>L5/L52</f>
        <v>0.12092671888917875</v>
      </c>
      <c r="N5" s="1">
        <f t="shared" ref="N5:N50" si="3">EXP(-E5/(1.9858775*0.001*293))</f>
        <v>0.63964543452257161</v>
      </c>
      <c r="O5" s="46">
        <f>N5/N52</f>
        <v>0.11309706016415548</v>
      </c>
      <c r="P5" s="1">
        <f t="shared" ref="P5:P50" si="4">EXP(-F5/(1.9858775*0.001*298))</f>
        <v>0.64445909395040912</v>
      </c>
      <c r="Q5" s="46">
        <f>P5/P52</f>
        <v>0.1113270996538744</v>
      </c>
      <c r="R5" s="1">
        <f t="shared" ref="R5:R50" si="5">EXP(-G5/(1.9858775*0.001*313))</f>
        <v>0.65817191866439662</v>
      </c>
      <c r="S5" s="46">
        <f>R5/R52</f>
        <v>0.10619756127749792</v>
      </c>
      <c r="U5" s="46"/>
    </row>
    <row r="6" spans="1:21" x14ac:dyDescent="0.3">
      <c r="A6" t="s">
        <v>54</v>
      </c>
      <c r="B6" s="1">
        <v>0.54</v>
      </c>
      <c r="C6" s="1">
        <v>0.54</v>
      </c>
      <c r="D6" s="1">
        <v>0.54</v>
      </c>
      <c r="E6" s="1">
        <v>0.53</v>
      </c>
      <c r="F6" s="1">
        <v>0.53</v>
      </c>
      <c r="G6" s="3">
        <v>0.53</v>
      </c>
      <c r="H6" s="1">
        <f t="shared" si="0"/>
        <v>0.31128728797168048</v>
      </c>
      <c r="I6" s="46">
        <f>H6/H52</f>
        <v>7.5862726495206798E-2</v>
      </c>
      <c r="J6" s="1">
        <f t="shared" si="1"/>
        <v>0.34137182929988452</v>
      </c>
      <c r="K6" s="46">
        <f>J6/J52</f>
        <v>7.4161875937719543E-2</v>
      </c>
      <c r="L6" s="1">
        <f t="shared" si="2"/>
        <v>0.36933754134560376</v>
      </c>
      <c r="M6" s="46">
        <f>L6/L52</f>
        <v>7.2147837661978409E-2</v>
      </c>
      <c r="N6" s="1">
        <f t="shared" si="3"/>
        <v>0.40217469024669072</v>
      </c>
      <c r="O6" s="46">
        <f>N6/N52</f>
        <v>7.1109356347208511E-2</v>
      </c>
      <c r="P6" s="1">
        <f t="shared" si="4"/>
        <v>0.40836834745145156</v>
      </c>
      <c r="Q6" s="46">
        <f>P6/P52</f>
        <v>7.0543598715536268E-2</v>
      </c>
      <c r="R6" s="1">
        <f t="shared" si="5"/>
        <v>0.42627685176751745</v>
      </c>
      <c r="S6" s="46">
        <f>R6/R52</f>
        <v>6.8780755913475683E-2</v>
      </c>
      <c r="U6" s="46"/>
    </row>
    <row r="7" spans="1:21" x14ac:dyDescent="0.3">
      <c r="A7" t="s">
        <v>55</v>
      </c>
      <c r="B7" s="1">
        <v>0.67</v>
      </c>
      <c r="C7" s="1">
        <v>0.67</v>
      </c>
      <c r="D7" s="1">
        <v>0.67</v>
      </c>
      <c r="E7" s="1">
        <v>0.67</v>
      </c>
      <c r="F7" s="1">
        <v>0.67</v>
      </c>
      <c r="G7" s="3">
        <v>0.66</v>
      </c>
      <c r="H7" s="1">
        <f t="shared" si="0"/>
        <v>0.23504157159759215</v>
      </c>
      <c r="I7" s="46">
        <f>H7/H52</f>
        <v>5.7281152010081028E-2</v>
      </c>
      <c r="J7" s="1">
        <f t="shared" si="1"/>
        <v>0.2635460826047189</v>
      </c>
      <c r="K7" s="46">
        <f>J7/J52</f>
        <v>5.7254495551340337E-2</v>
      </c>
      <c r="L7" s="1">
        <f t="shared" si="2"/>
        <v>0.290592670208982</v>
      </c>
      <c r="M7" s="46">
        <f>L7/L52</f>
        <v>5.6765507019986595E-2</v>
      </c>
      <c r="N7" s="1">
        <f t="shared" si="3"/>
        <v>0.31616989522915362</v>
      </c>
      <c r="O7" s="46">
        <f>N7/N52</f>
        <v>5.5902666904072938E-2</v>
      </c>
      <c r="P7" s="1">
        <f t="shared" si="4"/>
        <v>0.32233770591082944</v>
      </c>
      <c r="Q7" s="46">
        <f>P7/P52</f>
        <v>5.5682233744532274E-2</v>
      </c>
      <c r="R7" s="1">
        <f t="shared" si="5"/>
        <v>0.34582901214423406</v>
      </c>
      <c r="S7" s="46">
        <f>R7/R52</f>
        <v>5.5800310932819737E-2</v>
      </c>
      <c r="U7" s="46"/>
    </row>
    <row r="8" spans="1:21" x14ac:dyDescent="0.3">
      <c r="A8" t="s">
        <v>56</v>
      </c>
      <c r="B8" s="1">
        <v>0.7</v>
      </c>
      <c r="C8" s="1">
        <v>0.7</v>
      </c>
      <c r="D8" s="1">
        <v>0.7</v>
      </c>
      <c r="E8" s="1">
        <v>0.7</v>
      </c>
      <c r="F8" s="1">
        <v>0.7</v>
      </c>
      <c r="G8" s="3">
        <v>0.7</v>
      </c>
      <c r="H8" s="1">
        <f t="shared" si="0"/>
        <v>0.22028604289802511</v>
      </c>
      <c r="I8" s="46">
        <f>H8/H52</f>
        <v>5.3685134179345631E-2</v>
      </c>
      <c r="J8" s="1">
        <f t="shared" si="1"/>
        <v>0.24827030031983127</v>
      </c>
      <c r="K8" s="46">
        <f>J8/J52</f>
        <v>5.3935883488397528E-2</v>
      </c>
      <c r="L8" s="1">
        <f t="shared" si="2"/>
        <v>0.27494930439991694</v>
      </c>
      <c r="M8" s="46">
        <f>L8/L52</f>
        <v>5.3709670852432591E-2</v>
      </c>
      <c r="N8" s="1">
        <f t="shared" si="3"/>
        <v>0.30028172123029467</v>
      </c>
      <c r="O8" s="46">
        <f>N8/N52</f>
        <v>5.3093445304627424E-2</v>
      </c>
      <c r="P8" s="1">
        <f t="shared" si="4"/>
        <v>0.3064045359967848</v>
      </c>
      <c r="Q8" s="46">
        <f>P8/P52</f>
        <v>5.2929857974722043E-2</v>
      </c>
      <c r="R8" s="1">
        <f t="shared" si="5"/>
        <v>0.3242751221823757</v>
      </c>
      <c r="S8" s="46">
        <f>R8/R52</f>
        <v>5.2322540938259922E-2</v>
      </c>
      <c r="U8" s="46"/>
    </row>
    <row r="9" spans="1:21" x14ac:dyDescent="0.3">
      <c r="A9" t="s">
        <v>57</v>
      </c>
      <c r="B9" s="10">
        <v>0.83</v>
      </c>
      <c r="C9" s="1">
        <v>0.83</v>
      </c>
      <c r="D9" s="1">
        <v>0.83</v>
      </c>
      <c r="E9" s="1">
        <v>0.82</v>
      </c>
      <c r="F9" s="1">
        <v>0.82</v>
      </c>
      <c r="G9" s="3">
        <v>0.82</v>
      </c>
      <c r="H9" s="1">
        <f t="shared" si="0"/>
        <v>0.16632988150957451</v>
      </c>
      <c r="I9" s="46">
        <f>H9/H52</f>
        <v>4.0535668485405532E-2</v>
      </c>
      <c r="J9" s="1">
        <f t="shared" si="1"/>
        <v>0.19166978485184211</v>
      </c>
      <c r="K9" s="46">
        <f>J9/J52</f>
        <v>4.1639612836080378E-2</v>
      </c>
      <c r="L9" s="1">
        <f t="shared" si="2"/>
        <v>0.21632854392916998</v>
      </c>
      <c r="M9" s="46">
        <f>L9/L52</f>
        <v>4.2258462576511377E-2</v>
      </c>
      <c r="N9" s="1">
        <f t="shared" si="3"/>
        <v>0.24432191387305699</v>
      </c>
      <c r="O9" s="46">
        <f>N9/N52</f>
        <v>4.3199073582612532E-2</v>
      </c>
      <c r="P9" s="1">
        <f t="shared" si="4"/>
        <v>0.2501678571826329</v>
      </c>
      <c r="Q9" s="46">
        <f>P9/P52</f>
        <v>4.321525171760595E-2</v>
      </c>
      <c r="R9" s="1">
        <f t="shared" si="5"/>
        <v>0.26734388459774855</v>
      </c>
      <c r="S9" s="46">
        <f>R9/R52</f>
        <v>4.3136554085058905E-2</v>
      </c>
      <c r="U9" s="46"/>
    </row>
    <row r="10" spans="1:21" x14ac:dyDescent="0.3">
      <c r="A10" t="s">
        <v>58</v>
      </c>
      <c r="B10" s="10">
        <v>0.83</v>
      </c>
      <c r="C10" s="1">
        <v>0.83</v>
      </c>
      <c r="D10" s="1">
        <v>0.83</v>
      </c>
      <c r="E10" s="1">
        <v>0.83</v>
      </c>
      <c r="F10" s="1">
        <v>0.83</v>
      </c>
      <c r="G10" s="3">
        <v>0.83</v>
      </c>
      <c r="H10" s="1">
        <f t="shared" si="0"/>
        <v>0.16632988150957451</v>
      </c>
      <c r="I10" s="46">
        <f>H10/H52</f>
        <v>4.0535668485405532E-2</v>
      </c>
      <c r="J10" s="1">
        <f t="shared" si="1"/>
        <v>0.19166978485184211</v>
      </c>
      <c r="K10" s="46">
        <f>J10/J52</f>
        <v>4.1639612836080378E-2</v>
      </c>
      <c r="L10" s="1">
        <f t="shared" si="2"/>
        <v>0.21632854392916998</v>
      </c>
      <c r="M10" s="46">
        <f>L10/L52</f>
        <v>4.2258462576511377E-2</v>
      </c>
      <c r="N10" s="1">
        <f t="shared" si="3"/>
        <v>0.24015882430786376</v>
      </c>
      <c r="O10" s="46">
        <f>N10/N52</f>
        <v>4.2462988924438033E-2</v>
      </c>
      <c r="P10" s="1">
        <f t="shared" si="4"/>
        <v>0.24597607568718022</v>
      </c>
      <c r="Q10" s="46">
        <f>P10/P52</f>
        <v>4.2491142335564336E-2</v>
      </c>
      <c r="R10" s="1">
        <f t="shared" si="5"/>
        <v>0.26307725766080925</v>
      </c>
      <c r="S10" s="46">
        <f>R10/R52</f>
        <v>4.2448123961052242E-2</v>
      </c>
      <c r="U10" s="46"/>
    </row>
    <row r="11" spans="1:21" x14ac:dyDescent="0.3">
      <c r="A11" t="s">
        <v>59</v>
      </c>
      <c r="B11" s="10">
        <v>0.84</v>
      </c>
      <c r="C11" s="1">
        <v>0.84</v>
      </c>
      <c r="D11" s="1">
        <v>0.84</v>
      </c>
      <c r="E11" s="1">
        <v>0.84</v>
      </c>
      <c r="F11" s="1">
        <v>0.84</v>
      </c>
      <c r="G11" s="3">
        <v>0.84</v>
      </c>
      <c r="H11" s="1">
        <f t="shared" si="0"/>
        <v>0.16277375335448355</v>
      </c>
      <c r="I11" s="46">
        <f>H11/H52</f>
        <v>3.9669017041431005E-2</v>
      </c>
      <c r="J11" s="1">
        <f t="shared" si="1"/>
        <v>0.18789262050709557</v>
      </c>
      <c r="K11" s="46">
        <f>J11/J52</f>
        <v>4.0819036650558659E-2</v>
      </c>
      <c r="L11" s="1">
        <f t="shared" si="2"/>
        <v>0.21237488188861658</v>
      </c>
      <c r="M11" s="46">
        <f>L11/L52</f>
        <v>4.1486138793684069E-2</v>
      </c>
      <c r="N11" s="1">
        <f t="shared" si="3"/>
        <v>0.23606667113332452</v>
      </c>
      <c r="O11" s="46">
        <f>N11/N52</f>
        <v>4.1739446679307741E-2</v>
      </c>
      <c r="P11" s="1">
        <f t="shared" si="4"/>
        <v>0.24185453116103084</v>
      </c>
      <c r="Q11" s="46">
        <f>P11/P52</f>
        <v>4.1779166040253002E-2</v>
      </c>
      <c r="R11" s="1">
        <f t="shared" si="5"/>
        <v>0.2588787231937853</v>
      </c>
      <c r="S11" s="46">
        <f>R11/R52</f>
        <v>4.1770680714548716E-2</v>
      </c>
      <c r="U11" s="46"/>
    </row>
    <row r="12" spans="1:21" x14ac:dyDescent="0.3">
      <c r="A12" t="s">
        <v>60</v>
      </c>
      <c r="B12" s="10">
        <v>0.87</v>
      </c>
      <c r="C12" s="1">
        <v>0.88</v>
      </c>
      <c r="D12" s="1">
        <v>0.88</v>
      </c>
      <c r="E12" s="1">
        <v>0.89</v>
      </c>
      <c r="F12" s="1">
        <v>0.89</v>
      </c>
      <c r="G12" s="3">
        <v>0.89</v>
      </c>
      <c r="H12" s="1">
        <f t="shared" si="0"/>
        <v>0.15255508108798591</v>
      </c>
      <c r="I12" s="46">
        <f>H12/H52</f>
        <v>3.7178660482547074E-2</v>
      </c>
      <c r="J12" s="1">
        <f t="shared" si="1"/>
        <v>0.17351379000486339</v>
      </c>
      <c r="K12" s="46">
        <f>J12/J52</f>
        <v>3.7695284330330515E-2</v>
      </c>
      <c r="L12" s="1">
        <f t="shared" si="2"/>
        <v>0.19726972684483546</v>
      </c>
      <c r="M12" s="46">
        <f>L12/L52</f>
        <v>3.853543881883921E-2</v>
      </c>
      <c r="N12" s="1">
        <f t="shared" si="3"/>
        <v>0.21662835976099956</v>
      </c>
      <c r="O12" s="46">
        <f>N12/N52</f>
        <v>3.8302517793218978E-2</v>
      </c>
      <c r="P12" s="1">
        <f t="shared" si="4"/>
        <v>0.22225985549149152</v>
      </c>
      <c r="Q12" s="46">
        <f>P12/P52</f>
        <v>3.8394283382183141E-2</v>
      </c>
      <c r="R12" s="1">
        <f t="shared" si="5"/>
        <v>0.23887000429987187</v>
      </c>
      <c r="S12" s="46">
        <f>R12/R52</f>
        <v>3.854222764542882E-2</v>
      </c>
      <c r="U12" s="46"/>
    </row>
    <row r="13" spans="1:21" x14ac:dyDescent="0.3">
      <c r="A13" t="s">
        <v>61</v>
      </c>
      <c r="B13" s="10">
        <v>0.94</v>
      </c>
      <c r="C13" s="1">
        <v>0.94</v>
      </c>
      <c r="D13" s="1">
        <v>0.95</v>
      </c>
      <c r="E13" s="1">
        <v>0.95</v>
      </c>
      <c r="F13" s="1">
        <v>0.95</v>
      </c>
      <c r="G13" s="3">
        <v>0.95</v>
      </c>
      <c r="H13" s="1">
        <f t="shared" si="0"/>
        <v>0.13113703958013334</v>
      </c>
      <c r="I13" s="46">
        <f>H13/H52</f>
        <v>3.1958945165675462E-2</v>
      </c>
      <c r="J13" s="1">
        <f t="shared" si="1"/>
        <v>0.15398215908528223</v>
      </c>
      <c r="K13" s="46">
        <f>J13/J52</f>
        <v>3.3452103538025475E-2</v>
      </c>
      <c r="L13" s="1">
        <f t="shared" si="2"/>
        <v>0.17337469327363514</v>
      </c>
      <c r="M13" s="46">
        <f>L13/L52</f>
        <v>3.3867689646248894E-2</v>
      </c>
      <c r="N13" s="1">
        <f t="shared" si="3"/>
        <v>0.19540338102498137</v>
      </c>
      <c r="O13" s="46">
        <f>N13/N52</f>
        <v>3.4549684477239669E-2</v>
      </c>
      <c r="P13" s="1">
        <f t="shared" si="4"/>
        <v>0.20083027678644</v>
      </c>
      <c r="Q13" s="46">
        <f>P13/P52</f>
        <v>3.4692430360893645E-2</v>
      </c>
      <c r="R13" s="1">
        <f t="shared" si="5"/>
        <v>0.2168901997138345</v>
      </c>
      <c r="S13" s="46">
        <f>R13/R52</f>
        <v>3.4995735341214688E-2</v>
      </c>
      <c r="U13" s="46"/>
    </row>
    <row r="14" spans="1:21" x14ac:dyDescent="0.3">
      <c r="A14" t="s">
        <v>62</v>
      </c>
      <c r="B14" s="10">
        <v>1.01</v>
      </c>
      <c r="C14" s="1">
        <v>1</v>
      </c>
      <c r="D14" s="1">
        <v>1</v>
      </c>
      <c r="E14" s="1">
        <v>1</v>
      </c>
      <c r="F14" s="1">
        <v>1</v>
      </c>
      <c r="G14" s="3">
        <v>1</v>
      </c>
      <c r="H14" s="1">
        <f t="shared" si="0"/>
        <v>0.1127259939636043</v>
      </c>
      <c r="I14" s="46">
        <f>H14/H52</f>
        <v>2.7472054206528474E-2</v>
      </c>
      <c r="J14" s="1">
        <f t="shared" si="1"/>
        <v>0.13664911195761778</v>
      </c>
      <c r="K14" s="46">
        <f>J14/J52</f>
        <v>2.9686557642393682E-2</v>
      </c>
      <c r="L14" s="1">
        <f t="shared" si="2"/>
        <v>0.15810016451224937</v>
      </c>
      <c r="M14" s="46">
        <f>L14/L52</f>
        <v>3.0883903547969563E-2</v>
      </c>
      <c r="N14" s="1">
        <f t="shared" si="3"/>
        <v>0.17931338515502879</v>
      </c>
      <c r="O14" s="46">
        <f>N14/N52</f>
        <v>3.1704778326532471E-2</v>
      </c>
      <c r="P14" s="1">
        <f t="shared" si="4"/>
        <v>0.1845593220130767</v>
      </c>
      <c r="Q14" s="46">
        <f>P14/P52</f>
        <v>3.1881703938500594E-2</v>
      </c>
      <c r="R14" s="1">
        <f t="shared" si="5"/>
        <v>0.20012677094155046</v>
      </c>
      <c r="S14" s="46">
        <f>R14/R52</f>
        <v>3.2290917338832922E-2</v>
      </c>
      <c r="U14" s="46"/>
    </row>
    <row r="15" spans="1:21" x14ac:dyDescent="0.3">
      <c r="A15" t="s">
        <v>63</v>
      </c>
      <c r="B15" s="10">
        <v>1.08</v>
      </c>
      <c r="C15" s="1">
        <v>1.08</v>
      </c>
      <c r="D15" s="1">
        <v>1.08</v>
      </c>
      <c r="E15" s="1">
        <v>1.08</v>
      </c>
      <c r="F15" s="1">
        <v>1.08</v>
      </c>
      <c r="G15" s="3">
        <v>1.08</v>
      </c>
      <c r="H15" s="1">
        <f t="shared" si="0"/>
        <v>9.6899775652763948E-2</v>
      </c>
      <c r="I15" s="46">
        <f>H15/H52</f>
        <v>2.3615102388830276E-2</v>
      </c>
      <c r="J15" s="1">
        <f t="shared" si="1"/>
        <v>0.11653472583954948</v>
      </c>
      <c r="K15" s="46">
        <f>J15/J52</f>
        <v>2.5316775253170408E-2</v>
      </c>
      <c r="L15" s="1">
        <f t="shared" si="2"/>
        <v>0.13641021944721557</v>
      </c>
      <c r="M15" s="46">
        <f>L15/L52</f>
        <v>2.6646904975476858E-2</v>
      </c>
      <c r="N15" s="1">
        <f t="shared" si="3"/>
        <v>0.15627939676271779</v>
      </c>
      <c r="O15" s="46">
        <f>N15/N52</f>
        <v>2.7632090192722728E-2</v>
      </c>
      <c r="P15" s="1">
        <f t="shared" si="4"/>
        <v>0.16122295057543493</v>
      </c>
      <c r="Q15" s="46">
        <f>P15/P52</f>
        <v>2.7850461966767187E-2</v>
      </c>
      <c r="R15" s="1">
        <f t="shared" si="5"/>
        <v>0.17595823746889316</v>
      </c>
      <c r="S15" s="46">
        <f>R15/R52</f>
        <v>2.839126856673373E-2</v>
      </c>
      <c r="U15" s="46"/>
    </row>
    <row r="16" spans="1:21" x14ac:dyDescent="0.3">
      <c r="A16" t="s">
        <v>64</v>
      </c>
      <c r="B16" s="10">
        <v>1.17</v>
      </c>
      <c r="C16" s="1">
        <v>1.1599999999999999</v>
      </c>
      <c r="D16" s="1">
        <v>1.1499999999999999</v>
      </c>
      <c r="E16" s="1">
        <v>1.1399999999999999</v>
      </c>
      <c r="F16" s="1">
        <v>1.1399999999999999</v>
      </c>
      <c r="G16" s="3">
        <v>1.1299999999999999</v>
      </c>
      <c r="H16" s="1">
        <f t="shared" si="0"/>
        <v>7.9771850960544705E-2</v>
      </c>
      <c r="I16" s="46">
        <f>H16/H52</f>
        <v>1.9440916302328283E-2</v>
      </c>
      <c r="J16" s="1">
        <f t="shared" si="1"/>
        <v>9.9381123901565879E-2</v>
      </c>
      <c r="K16" s="46">
        <f>J16/J52</f>
        <v>2.1590213218397974E-2</v>
      </c>
      <c r="L16" s="1">
        <f t="shared" si="2"/>
        <v>0.11988702136061898</v>
      </c>
      <c r="M16" s="46">
        <f>L16/L52</f>
        <v>2.3419198934912257E-2</v>
      </c>
      <c r="N16" s="1">
        <f t="shared" si="3"/>
        <v>0.14096733477403811</v>
      </c>
      <c r="O16" s="46">
        <f>N16/N52</f>
        <v>2.4924732174505099E-2</v>
      </c>
      <c r="P16" s="1">
        <f t="shared" si="4"/>
        <v>0.14567835346059888</v>
      </c>
      <c r="Q16" s="46">
        <f>P16/P52</f>
        <v>2.5165210213277545E-2</v>
      </c>
      <c r="R16" s="1">
        <f t="shared" si="5"/>
        <v>0.16235843727230423</v>
      </c>
      <c r="S16" s="46">
        <f>R16/R52</f>
        <v>2.619690935178914E-2</v>
      </c>
    </row>
    <row r="17" spans="1:21" x14ac:dyDescent="0.3">
      <c r="A17" t="s">
        <v>65</v>
      </c>
      <c r="B17" s="10">
        <v>1.1599999999999999</v>
      </c>
      <c r="C17" s="1">
        <v>1.17</v>
      </c>
      <c r="D17" s="1">
        <v>1.17</v>
      </c>
      <c r="E17" s="1">
        <v>1.17</v>
      </c>
      <c r="F17" s="1">
        <v>1.17</v>
      </c>
      <c r="G17" s="3">
        <v>1.17</v>
      </c>
      <c r="H17" s="1">
        <f t="shared" si="0"/>
        <v>8.1514631472380195E-2</v>
      </c>
      <c r="I17" s="46">
        <f>H17/H52</f>
        <v>1.9865643191023397E-2</v>
      </c>
      <c r="J17" s="1">
        <f t="shared" si="1"/>
        <v>9.7422657479578761E-2</v>
      </c>
      <c r="K17" s="46">
        <f>J17/J52</f>
        <v>2.1164743008646115E-2</v>
      </c>
      <c r="L17" s="1">
        <f t="shared" si="2"/>
        <v>0.11554490944562715</v>
      </c>
      <c r="M17" s="46">
        <f>L17/L52</f>
        <v>2.257099383663921E-2</v>
      </c>
      <c r="N17" s="1">
        <f t="shared" si="3"/>
        <v>0.13388344229457852</v>
      </c>
      <c r="O17" s="46">
        <f>N17/N52</f>
        <v>2.3672214184528608E-2</v>
      </c>
      <c r="P17" s="1">
        <f t="shared" si="4"/>
        <v>0.138477464715898</v>
      </c>
      <c r="Q17" s="46">
        <f>P17/P52</f>
        <v>2.3921292536573206E-2</v>
      </c>
      <c r="R17" s="1">
        <f t="shared" si="5"/>
        <v>0.15223940223343066</v>
      </c>
      <c r="S17" s="46">
        <f>R17/R52</f>
        <v>2.4564179645255011E-2</v>
      </c>
      <c r="U17" s="56"/>
    </row>
    <row r="18" spans="1:21" x14ac:dyDescent="0.3">
      <c r="A18" t="s">
        <v>66</v>
      </c>
      <c r="B18" s="10">
        <v>1.17</v>
      </c>
      <c r="C18" s="1">
        <v>1.17</v>
      </c>
      <c r="D18" s="1">
        <v>1.17</v>
      </c>
      <c r="E18" s="1">
        <v>1.17</v>
      </c>
      <c r="F18" s="1">
        <v>1.17</v>
      </c>
      <c r="G18" s="3">
        <v>1.17</v>
      </c>
      <c r="H18" s="1">
        <f t="shared" si="0"/>
        <v>7.9771850960544705E-2</v>
      </c>
      <c r="I18" s="46">
        <f>H18/H52</f>
        <v>1.9440916302328283E-2</v>
      </c>
      <c r="J18" s="1">
        <f t="shared" si="1"/>
        <v>9.7422657479578761E-2</v>
      </c>
      <c r="K18" s="46">
        <f>J18/J52</f>
        <v>2.1164743008646115E-2</v>
      </c>
      <c r="L18" s="1">
        <f t="shared" si="2"/>
        <v>0.11554490944562715</v>
      </c>
      <c r="M18" s="46">
        <f>L18/L52</f>
        <v>2.257099383663921E-2</v>
      </c>
      <c r="N18" s="1">
        <f t="shared" si="3"/>
        <v>0.13388344229457852</v>
      </c>
      <c r="O18" s="46">
        <f>N18/N52</f>
        <v>2.3672214184528608E-2</v>
      </c>
      <c r="P18" s="1">
        <f t="shared" si="4"/>
        <v>0.138477464715898</v>
      </c>
      <c r="Q18" s="46">
        <f>P18/P52</f>
        <v>2.3921292536573206E-2</v>
      </c>
      <c r="R18" s="1">
        <f t="shared" si="5"/>
        <v>0.15223940223343066</v>
      </c>
      <c r="S18" s="46">
        <f>R18/R52</f>
        <v>2.4564179645255011E-2</v>
      </c>
    </row>
    <row r="19" spans="1:21" x14ac:dyDescent="0.3">
      <c r="A19" t="s">
        <v>67</v>
      </c>
      <c r="B19" s="10">
        <v>1.19</v>
      </c>
      <c r="C19" s="1">
        <v>1.19</v>
      </c>
      <c r="D19" s="1">
        <v>1.19</v>
      </c>
      <c r="E19" s="1">
        <v>1.19</v>
      </c>
      <c r="F19" s="1">
        <v>1.19</v>
      </c>
      <c r="G19" s="3">
        <v>1.19</v>
      </c>
      <c r="H19" s="1">
        <f t="shared" si="0"/>
        <v>7.6397275100271667E-2</v>
      </c>
      <c r="I19" s="46">
        <f>H19/H52</f>
        <v>1.8618510327470385E-2</v>
      </c>
      <c r="J19" s="1">
        <f t="shared" si="1"/>
        <v>9.3620748346203417E-2</v>
      </c>
      <c r="K19" s="46">
        <f>J19/J52</f>
        <v>2.0338791101442384E-2</v>
      </c>
      <c r="L19" s="1">
        <f t="shared" si="2"/>
        <v>0.11136006172544416</v>
      </c>
      <c r="M19" s="46">
        <f>L19/L52</f>
        <v>2.1753509340327645E-2</v>
      </c>
      <c r="N19" s="1">
        <f t="shared" si="3"/>
        <v>0.1293597370834817</v>
      </c>
      <c r="O19" s="46">
        <f>N19/N52</f>
        <v>2.2872368312406983E-2</v>
      </c>
      <c r="P19" s="1">
        <f t="shared" si="4"/>
        <v>0.13387572121538216</v>
      </c>
      <c r="Q19" s="46">
        <f>P19/P52</f>
        <v>2.3126364259398617E-2</v>
      </c>
      <c r="R19" s="1">
        <f t="shared" si="5"/>
        <v>0.14741890254671469</v>
      </c>
      <c r="S19" s="46">
        <f>R19/R52</f>
        <v>2.3786380872090989E-2</v>
      </c>
    </row>
    <row r="20" spans="1:21" x14ac:dyDescent="0.3">
      <c r="A20" t="s">
        <v>68</v>
      </c>
      <c r="B20" s="10">
        <v>1.26</v>
      </c>
      <c r="C20" s="1">
        <v>1.26</v>
      </c>
      <c r="D20" s="1">
        <v>1.26</v>
      </c>
      <c r="E20" s="1">
        <v>1.26</v>
      </c>
      <c r="F20" s="1">
        <v>1.26</v>
      </c>
      <c r="G20" s="3">
        <v>1.26</v>
      </c>
      <c r="H20" s="1">
        <f t="shared" si="0"/>
        <v>6.5671444157671163E-2</v>
      </c>
      <c r="I20" s="46">
        <f>H20/H52</f>
        <v>1.6004555917271811E-2</v>
      </c>
      <c r="J20" s="1">
        <f t="shared" si="1"/>
        <v>8.1445029556693832E-2</v>
      </c>
      <c r="K20" s="46">
        <f>J20/J52</f>
        <v>1.7693657353376326E-2</v>
      </c>
      <c r="L20" s="1">
        <f t="shared" si="2"/>
        <v>9.7871157695514438E-2</v>
      </c>
      <c r="M20" s="46">
        <f>L20/L52</f>
        <v>1.9118534150305688E-2</v>
      </c>
      <c r="N20" s="1">
        <f t="shared" si="3"/>
        <v>0.11469698816320165</v>
      </c>
      <c r="O20" s="46">
        <f>N20/N52</f>
        <v>2.0279816709116678E-2</v>
      </c>
      <c r="P20" s="1">
        <f t="shared" si="4"/>
        <v>0.11894093344464925</v>
      </c>
      <c r="Q20" s="46">
        <f>P20/P52</f>
        <v>2.054645403380129E-2</v>
      </c>
      <c r="R20" s="1">
        <f t="shared" si="5"/>
        <v>0.13171782080671052</v>
      </c>
      <c r="S20" s="46">
        <f>R20/R52</f>
        <v>2.1252975020333104E-2</v>
      </c>
    </row>
    <row r="21" spans="1:21" x14ac:dyDescent="0.3">
      <c r="A21" t="s">
        <v>69</v>
      </c>
      <c r="B21" s="10">
        <v>1.41</v>
      </c>
      <c r="C21" s="1">
        <v>1.42</v>
      </c>
      <c r="D21" s="1">
        <v>1.42</v>
      </c>
      <c r="E21" s="1">
        <v>1.42</v>
      </c>
      <c r="F21" s="1">
        <v>1.42</v>
      </c>
      <c r="G21" s="3">
        <v>1.42</v>
      </c>
      <c r="H21" s="1">
        <f t="shared" si="0"/>
        <v>4.7488457458178951E-2</v>
      </c>
      <c r="I21" s="46">
        <f>H21/H52</f>
        <v>1.1573244392031973E-2</v>
      </c>
      <c r="J21" s="1">
        <f t="shared" si="1"/>
        <v>5.9232719902716231E-2</v>
      </c>
      <c r="K21" s="46">
        <f>J21/J52</f>
        <v>1.28681081678242E-2</v>
      </c>
      <c r="L21" s="1">
        <f t="shared" si="2"/>
        <v>7.2859115894790369E-2</v>
      </c>
      <c r="M21" s="46">
        <f>L21/L52</f>
        <v>1.4232584228024011E-2</v>
      </c>
      <c r="N21" s="1">
        <f t="shared" si="3"/>
        <v>8.7122443485528722E-2</v>
      </c>
      <c r="O21" s="46">
        <f>N21/N52</f>
        <v>1.5404303229156211E-2</v>
      </c>
      <c r="P21" s="1">
        <f t="shared" si="4"/>
        <v>9.0763889891858865E-2</v>
      </c>
      <c r="Q21" s="46">
        <f>P21/P52</f>
        <v>1.5679010056364864E-2</v>
      </c>
      <c r="R21" s="1">
        <f t="shared" si="5"/>
        <v>0.10182475341464278</v>
      </c>
      <c r="S21" s="46">
        <f>R21/R52</f>
        <v>1.6429659460800383E-2</v>
      </c>
    </row>
    <row r="22" spans="1:21" x14ac:dyDescent="0.3">
      <c r="A22" t="s">
        <v>70</v>
      </c>
      <c r="B22" s="10">
        <v>1.41</v>
      </c>
      <c r="C22" s="1">
        <v>1.41</v>
      </c>
      <c r="D22" s="1">
        <v>1.42</v>
      </c>
      <c r="E22" s="1">
        <v>1.42</v>
      </c>
      <c r="F22" s="1">
        <v>1.42</v>
      </c>
      <c r="G22" s="3">
        <v>1.43</v>
      </c>
      <c r="H22" s="1">
        <f t="shared" si="0"/>
        <v>4.7488457458178951E-2</v>
      </c>
      <c r="I22" s="46">
        <f>H22/H52</f>
        <v>1.1573244392031973E-2</v>
      </c>
      <c r="J22" s="1">
        <f t="shared" si="1"/>
        <v>6.0423462344090857E-2</v>
      </c>
      <c r="K22" s="46">
        <f>J22/J52</f>
        <v>1.312679293801192E-2</v>
      </c>
      <c r="L22" s="1">
        <f t="shared" si="2"/>
        <v>7.2859115894790369E-2</v>
      </c>
      <c r="M22" s="46">
        <f>L22/L52</f>
        <v>1.4232584228024011E-2</v>
      </c>
      <c r="N22" s="1">
        <f t="shared" si="3"/>
        <v>8.7122443485528722E-2</v>
      </c>
      <c r="O22" s="46">
        <f>N22/N52</f>
        <v>1.5404303229156211E-2</v>
      </c>
      <c r="P22" s="1">
        <f t="shared" si="4"/>
        <v>9.0763889891858865E-2</v>
      </c>
      <c r="Q22" s="46">
        <f>P22/P52</f>
        <v>1.5679010056364864E-2</v>
      </c>
      <c r="R22" s="1">
        <f t="shared" si="5"/>
        <v>0.10019969946429788</v>
      </c>
      <c r="S22" s="46">
        <f>R22/R52</f>
        <v>1.6167453247534408E-2</v>
      </c>
    </row>
    <row r="23" spans="1:21" x14ac:dyDescent="0.3">
      <c r="A23" t="s">
        <v>71</v>
      </c>
      <c r="B23" s="10">
        <v>1.46</v>
      </c>
      <c r="C23" s="1">
        <v>1.46</v>
      </c>
      <c r="D23" s="1">
        <v>1.46</v>
      </c>
      <c r="E23" s="1">
        <v>1.46</v>
      </c>
      <c r="F23" s="1">
        <v>1.46</v>
      </c>
      <c r="G23" s="3">
        <v>1.46</v>
      </c>
      <c r="H23" s="1">
        <f t="shared" si="0"/>
        <v>4.2624427757788602E-2</v>
      </c>
      <c r="I23" s="46">
        <f>H23/H52</f>
        <v>1.0387848877715803E-2</v>
      </c>
      <c r="J23" s="1">
        <f t="shared" si="1"/>
        <v>5.4699826394877867E-2</v>
      </c>
      <c r="K23" s="46">
        <f>J23/J52</f>
        <v>1.1883352376297273E-2</v>
      </c>
      <c r="L23" s="1">
        <f t="shared" si="2"/>
        <v>6.7677014169027772E-2</v>
      </c>
      <c r="M23" s="46">
        <f>L23/L52</f>
        <v>1.3220292239790066E-2</v>
      </c>
      <c r="N23" s="1">
        <f t="shared" si="3"/>
        <v>8.1334454033544362E-2</v>
      </c>
      <c r="O23" s="46">
        <f>N23/N52</f>
        <v>1.4380916590323766E-2</v>
      </c>
      <c r="P23" s="1">
        <f t="shared" si="4"/>
        <v>8.4831772178861897E-2</v>
      </c>
      <c r="Q23" s="46">
        <f>P23/P52</f>
        <v>1.4654266258049957E-2</v>
      </c>
      <c r="R23" s="1">
        <f t="shared" si="5"/>
        <v>9.547849716250037E-2</v>
      </c>
      <c r="S23" s="46">
        <f>R23/R52</f>
        <v>1.5405676337079101E-2</v>
      </c>
    </row>
    <row r="24" spans="1:21" x14ac:dyDescent="0.3">
      <c r="A24" t="s">
        <v>72</v>
      </c>
      <c r="B24" s="10">
        <v>1.51</v>
      </c>
      <c r="C24" s="1">
        <v>1.5</v>
      </c>
      <c r="D24" s="1">
        <v>1.49</v>
      </c>
      <c r="E24" s="1">
        <v>1.48</v>
      </c>
      <c r="F24" s="1">
        <v>1.48</v>
      </c>
      <c r="G24" s="3">
        <v>1.47</v>
      </c>
      <c r="H24" s="1">
        <f t="shared" si="0"/>
        <v>3.8258598803276651E-2</v>
      </c>
      <c r="I24" s="46">
        <f>H24/H52</f>
        <v>9.3238681091496103E-3</v>
      </c>
      <c r="J24" s="1">
        <f t="shared" si="1"/>
        <v>5.0513820951392271E-2</v>
      </c>
      <c r="K24" s="46">
        <f>J24/J52</f>
        <v>1.0973956844126151E-2</v>
      </c>
      <c r="L24" s="1">
        <f t="shared" si="2"/>
        <v>6.4033782945232584E-2</v>
      </c>
      <c r="M24" s="46">
        <f>L24/L52</f>
        <v>1.2508609225001526E-2</v>
      </c>
      <c r="N24" s="1">
        <f t="shared" si="3"/>
        <v>7.8586294236877977E-2</v>
      </c>
      <c r="O24" s="46">
        <f>N24/N52</f>
        <v>1.3895008652754764E-2</v>
      </c>
      <c r="P24" s="1">
        <f t="shared" si="4"/>
        <v>8.2012728249496111E-2</v>
      </c>
      <c r="Q24" s="46">
        <f>P24/P52</f>
        <v>1.4167290455552702E-2</v>
      </c>
      <c r="R24" s="1">
        <f t="shared" si="5"/>
        <v>9.3954725154380733E-2</v>
      </c>
      <c r="S24" s="46">
        <f>R24/R52</f>
        <v>1.5159812199433121E-2</v>
      </c>
    </row>
    <row r="25" spans="1:21" x14ac:dyDescent="0.3">
      <c r="A25" t="s">
        <v>73</v>
      </c>
      <c r="B25" s="10">
        <v>1.69</v>
      </c>
      <c r="C25" s="1">
        <v>1.7</v>
      </c>
      <c r="D25" s="1">
        <v>1.69</v>
      </c>
      <c r="E25" s="1">
        <v>1.69</v>
      </c>
      <c r="F25" s="1">
        <v>1.69</v>
      </c>
      <c r="G25" s="3">
        <v>1.69</v>
      </c>
      <c r="H25" s="1">
        <f t="shared" si="0"/>
        <v>2.5928826129211588E-2</v>
      </c>
      <c r="I25" s="46">
        <f>H25/H52</f>
        <v>6.3190227194921678E-3</v>
      </c>
      <c r="J25" s="1">
        <f t="shared" si="1"/>
        <v>3.3925916064156014E-2</v>
      </c>
      <c r="K25" s="46">
        <f>J25/J52</f>
        <v>7.3702905813390618E-3</v>
      </c>
      <c r="L25" s="1">
        <f t="shared" si="2"/>
        <v>4.4278777708578895E-2</v>
      </c>
      <c r="M25" s="46">
        <f>L25/L52</f>
        <v>8.6495893549040758E-3</v>
      </c>
      <c r="N25" s="1">
        <f t="shared" si="3"/>
        <v>5.4777912623545658E-2</v>
      </c>
      <c r="O25" s="46">
        <f>N25/N52</f>
        <v>9.6853984180721598E-3</v>
      </c>
      <c r="P25" s="1">
        <f t="shared" si="4"/>
        <v>5.7513502519146775E-2</v>
      </c>
      <c r="Q25" s="46">
        <f>P25/P52</f>
        <v>9.9351711947214798E-3</v>
      </c>
      <c r="R25" s="1">
        <f t="shared" si="5"/>
        <v>6.5948628446012847E-2</v>
      </c>
      <c r="S25" s="46">
        <f>R25/R52</f>
        <v>1.0640963723846651E-2</v>
      </c>
    </row>
    <row r="26" spans="1:21" x14ac:dyDescent="0.3">
      <c r="A26" t="s">
        <v>107</v>
      </c>
      <c r="B26" s="10">
        <v>1.73</v>
      </c>
      <c r="C26" s="1">
        <v>1.72</v>
      </c>
      <c r="D26" s="1">
        <v>1.71</v>
      </c>
      <c r="E26" s="1">
        <v>1.7</v>
      </c>
      <c r="F26" s="1">
        <v>1.7</v>
      </c>
      <c r="G26" s="3">
        <v>1.69</v>
      </c>
      <c r="H26" s="1">
        <f t="shared" si="0"/>
        <v>2.3781500574389963E-2</v>
      </c>
      <c r="I26" s="46">
        <f>H26/H52</f>
        <v>5.795705585910982E-3</v>
      </c>
      <c r="J26" s="1">
        <f t="shared" si="1"/>
        <v>3.260196069813167E-2</v>
      </c>
      <c r="K26" s="46">
        <f>J26/J52</f>
        <v>7.0826657535858579E-3</v>
      </c>
      <c r="L26" s="1">
        <f t="shared" si="2"/>
        <v>4.2675072769648346E-2</v>
      </c>
      <c r="M26" s="46">
        <f>L26/L52</f>
        <v>8.3363153693511004E-3</v>
      </c>
      <c r="N26" s="1">
        <f t="shared" si="3"/>
        <v>5.3844531933982823E-2</v>
      </c>
      <c r="O26" s="46">
        <f>N26/N52</f>
        <v>9.5203654071161145E-3</v>
      </c>
      <c r="P26" s="1">
        <f t="shared" si="4"/>
        <v>5.6549813425297961E-2</v>
      </c>
      <c r="Q26" s="46">
        <f>P26/P52</f>
        <v>9.7686987020631413E-3</v>
      </c>
      <c r="R26" s="1">
        <f t="shared" si="5"/>
        <v>6.5948628446012847E-2</v>
      </c>
      <c r="S26" s="46">
        <f>R26/R52</f>
        <v>1.0640963723846651E-2</v>
      </c>
    </row>
    <row r="27" spans="1:21" x14ac:dyDescent="0.3">
      <c r="A27" t="s">
        <v>108</v>
      </c>
      <c r="B27" s="1">
        <v>1.73</v>
      </c>
      <c r="C27" s="3">
        <v>1.73</v>
      </c>
      <c r="D27" s="3">
        <v>1.72</v>
      </c>
      <c r="E27" s="3">
        <v>1.71</v>
      </c>
      <c r="F27" s="3">
        <v>1.71</v>
      </c>
      <c r="G27" s="3">
        <v>1.7</v>
      </c>
      <c r="H27" s="1">
        <f t="shared" si="0"/>
        <v>2.3781500574389963E-2</v>
      </c>
      <c r="I27" s="46">
        <f>H27/H52</f>
        <v>5.795705585910982E-3</v>
      </c>
      <c r="J27" s="1">
        <f t="shared" si="1"/>
        <v>3.1959486123367589E-2</v>
      </c>
      <c r="K27" s="46">
        <f>J27/J52</f>
        <v>6.9430903240475985E-3</v>
      </c>
      <c r="L27" s="1">
        <f t="shared" si="2"/>
        <v>4.1895134938871585E-2</v>
      </c>
      <c r="M27" s="46">
        <f>L27/L52</f>
        <v>8.1839592676769875E-3</v>
      </c>
      <c r="N27" s="1">
        <f t="shared" si="3"/>
        <v>5.2927055455988539E-2</v>
      </c>
      <c r="O27" s="46">
        <f>N27/N52</f>
        <v>9.3581444533960799E-3</v>
      </c>
      <c r="P27" s="1">
        <f t="shared" si="4"/>
        <v>5.5602271786028078E-2</v>
      </c>
      <c r="Q27" s="46">
        <f>P27/P52</f>
        <v>9.605015601783529E-3</v>
      </c>
      <c r="R27" s="1">
        <f t="shared" si="5"/>
        <v>6.489613309903558E-2</v>
      </c>
      <c r="S27" s="46">
        <f>R27/R52</f>
        <v>1.0471141165431038E-2</v>
      </c>
    </row>
    <row r="28" spans="1:21" x14ac:dyDescent="0.3">
      <c r="A28" t="s">
        <v>109</v>
      </c>
      <c r="B28" s="1">
        <v>1.81</v>
      </c>
      <c r="C28" s="3">
        <v>1.81</v>
      </c>
      <c r="D28" s="3">
        <v>1.8</v>
      </c>
      <c r="E28" s="3">
        <v>1.79</v>
      </c>
      <c r="F28" s="3">
        <v>1.79</v>
      </c>
      <c r="G28" s="3">
        <v>1.79</v>
      </c>
      <c r="H28" s="1">
        <f t="shared" si="0"/>
        <v>2.0005621706785659E-2</v>
      </c>
      <c r="I28" s="46">
        <f>H28/H52</f>
        <v>4.8754994712361154E-3</v>
      </c>
      <c r="J28" s="1">
        <f t="shared" si="1"/>
        <v>2.7255134702336457E-2</v>
      </c>
      <c r="K28" s="46">
        <f>J28/J52</f>
        <v>5.9210858804780555E-3</v>
      </c>
      <c r="L28" s="1">
        <f t="shared" si="2"/>
        <v>3.6147492751909177E-2</v>
      </c>
      <c r="M28" s="46">
        <f>L28/L52</f>
        <v>7.0611923972058654E-3</v>
      </c>
      <c r="N28" s="1">
        <f t="shared" si="3"/>
        <v>4.612822568676396E-2</v>
      </c>
      <c r="O28" s="46">
        <f>N28/N52</f>
        <v>8.1560290032486604E-3</v>
      </c>
      <c r="P28" s="1">
        <f t="shared" si="4"/>
        <v>4.8571712435124488E-2</v>
      </c>
      <c r="Q28" s="46">
        <f>P28/P52</f>
        <v>8.3905214797706414E-3</v>
      </c>
      <c r="R28" s="1">
        <f t="shared" si="5"/>
        <v>5.6148257975162562E-2</v>
      </c>
      <c r="S28" s="46">
        <f>R28/R52</f>
        <v>9.0596512823612838E-3</v>
      </c>
    </row>
    <row r="29" spans="1:21" x14ac:dyDescent="0.3">
      <c r="A29" t="s">
        <v>110</v>
      </c>
      <c r="B29" s="1">
        <v>1.85</v>
      </c>
      <c r="C29" s="3">
        <v>1.86</v>
      </c>
      <c r="D29" s="3">
        <v>1.86</v>
      </c>
      <c r="E29" s="3">
        <v>1.87</v>
      </c>
      <c r="F29" s="3">
        <v>1.87</v>
      </c>
      <c r="G29" s="3">
        <v>1.87</v>
      </c>
      <c r="H29" s="1">
        <f t="shared" si="0"/>
        <v>1.8348833138070727E-2</v>
      </c>
      <c r="I29" s="46">
        <f>H29/H52</f>
        <v>4.4717293755544675E-3</v>
      </c>
      <c r="J29" s="1">
        <f t="shared" si="1"/>
        <v>2.4673381477164111E-2</v>
      </c>
      <c r="K29" s="46">
        <f>J29/J52</f>
        <v>5.3602087197008536E-3</v>
      </c>
      <c r="L29" s="1">
        <f t="shared" si="2"/>
        <v>3.2360417691433871E-2</v>
      </c>
      <c r="M29" s="46">
        <f>L29/L52</f>
        <v>6.3214103656218405E-3</v>
      </c>
      <c r="N29" s="1">
        <f t="shared" si="3"/>
        <v>4.0202750496452867E-2</v>
      </c>
      <c r="O29" s="46">
        <f>N29/N52</f>
        <v>7.1083332206624463E-3</v>
      </c>
      <c r="P29" s="1">
        <f t="shared" si="4"/>
        <v>4.2430123322285851E-2</v>
      </c>
      <c r="Q29" s="46">
        <f>P29/P52</f>
        <v>7.3295925401120621E-3</v>
      </c>
      <c r="R29" s="1">
        <f t="shared" si="5"/>
        <v>4.9367450760217549E-2</v>
      </c>
      <c r="S29" s="46">
        <f>R29/R52</f>
        <v>7.9655523557748912E-3</v>
      </c>
    </row>
    <row r="30" spans="1:21" x14ac:dyDescent="0.3">
      <c r="A30" t="s">
        <v>111</v>
      </c>
      <c r="B30" s="1">
        <v>1.94</v>
      </c>
      <c r="C30" s="3">
        <v>1.93</v>
      </c>
      <c r="D30" s="3">
        <v>1.92</v>
      </c>
      <c r="E30" s="3">
        <v>1.91</v>
      </c>
      <c r="F30" s="3">
        <v>1.91</v>
      </c>
      <c r="G30" s="3">
        <v>1.9</v>
      </c>
      <c r="H30" s="1">
        <f t="shared" si="0"/>
        <v>1.5105508475429887E-2</v>
      </c>
      <c r="I30" s="46">
        <f>H30/H52</f>
        <v>3.6813101669182797E-3</v>
      </c>
      <c r="J30" s="1">
        <f t="shared" si="1"/>
        <v>2.1464518487292212E-2</v>
      </c>
      <c r="K30" s="46">
        <f>J30/J52</f>
        <v>4.6630940824325109E-3</v>
      </c>
      <c r="L30" s="1">
        <f t="shared" si="2"/>
        <v>2.8970104243502683E-2</v>
      </c>
      <c r="M30" s="46">
        <f>L30/L52</f>
        <v>5.6591332968640882E-3</v>
      </c>
      <c r="N30" s="1">
        <f t="shared" si="3"/>
        <v>3.7531876190076495E-2</v>
      </c>
      <c r="O30" s="46">
        <f>N30/N52</f>
        <v>6.6360902938531465E-3</v>
      </c>
      <c r="P30" s="1">
        <f t="shared" si="4"/>
        <v>3.9656988693253688E-2</v>
      </c>
      <c r="Q30" s="46">
        <f>P30/P52</f>
        <v>6.8505473406604575E-3</v>
      </c>
      <c r="R30" s="1">
        <f t="shared" si="5"/>
        <v>4.7041358731907019E-2</v>
      </c>
      <c r="S30" s="46">
        <f>R30/R52</f>
        <v>7.5902320272885505E-3</v>
      </c>
    </row>
    <row r="31" spans="1:21" x14ac:dyDescent="0.3">
      <c r="A31" t="s">
        <v>112</v>
      </c>
      <c r="B31" s="1">
        <v>1.92</v>
      </c>
      <c r="C31" s="3">
        <v>1.92</v>
      </c>
      <c r="D31" s="3">
        <v>1.92</v>
      </c>
      <c r="E31" s="3">
        <v>1.92</v>
      </c>
      <c r="F31" s="3">
        <v>1.92</v>
      </c>
      <c r="G31" s="3">
        <v>1.92</v>
      </c>
      <c r="H31" s="1">
        <f t="shared" si="0"/>
        <v>1.5772740182207794E-2</v>
      </c>
      <c r="I31" s="46">
        <f>H31/H52</f>
        <v>3.8439188516803356E-3</v>
      </c>
      <c r="J31" s="1">
        <f t="shared" si="1"/>
        <v>2.1896015018068898E-2</v>
      </c>
      <c r="K31" s="46">
        <f>J31/J52</f>
        <v>4.7568352451073763E-3</v>
      </c>
      <c r="L31" s="1">
        <f t="shared" si="2"/>
        <v>2.8970104243502683E-2</v>
      </c>
      <c r="M31" s="46">
        <f>L31/L52</f>
        <v>5.6591332968640882E-3</v>
      </c>
      <c r="N31" s="1">
        <f t="shared" si="3"/>
        <v>3.6892356960498848E-2</v>
      </c>
      <c r="O31" s="46">
        <f>N31/N52</f>
        <v>6.523015548251839E-3</v>
      </c>
      <c r="P31" s="1">
        <f t="shared" si="4"/>
        <v>3.8992501123819856E-2</v>
      </c>
      <c r="Q31" s="46">
        <f>P31/P52</f>
        <v>6.7357604215905979E-3</v>
      </c>
      <c r="R31" s="1">
        <f t="shared" si="5"/>
        <v>4.555184385137593E-2</v>
      </c>
      <c r="S31" s="46">
        <f>R31/R52</f>
        <v>7.3498953564078784E-3</v>
      </c>
    </row>
    <row r="32" spans="1:21" x14ac:dyDescent="0.3">
      <c r="A32" t="s">
        <v>113</v>
      </c>
      <c r="B32" s="1">
        <v>1.97</v>
      </c>
      <c r="C32" s="3">
        <v>1.96</v>
      </c>
      <c r="D32" s="3">
        <v>1.95</v>
      </c>
      <c r="E32" s="3">
        <v>1.95</v>
      </c>
      <c r="F32" s="3">
        <v>1.94</v>
      </c>
      <c r="G32" s="3">
        <v>1.94</v>
      </c>
      <c r="H32" s="1">
        <f t="shared" si="0"/>
        <v>1.4157209149843508E-2</v>
      </c>
      <c r="I32" s="46">
        <f>H32/H52</f>
        <v>3.4502034845949933E-3</v>
      </c>
      <c r="J32" s="1">
        <f t="shared" si="1"/>
        <v>2.0220381947597919E-2</v>
      </c>
      <c r="K32" s="46">
        <f>J32/J52</f>
        <v>4.3928096248789326E-3</v>
      </c>
      <c r="L32" s="1">
        <f t="shared" si="2"/>
        <v>2.741056752882249E-2</v>
      </c>
      <c r="M32" s="46">
        <f>L32/L52</f>
        <v>5.3544873047217546E-3</v>
      </c>
      <c r="N32" s="1">
        <f t="shared" si="3"/>
        <v>3.5038441722327333E-2</v>
      </c>
      <c r="O32" s="46">
        <f>N32/N52</f>
        <v>6.1952208796519966E-3</v>
      </c>
      <c r="P32" s="1">
        <f t="shared" si="4"/>
        <v>3.7696741637007168E-2</v>
      </c>
      <c r="Q32" s="46">
        <f>P32/P52</f>
        <v>6.5119244219593326E-3</v>
      </c>
      <c r="R32" s="1">
        <f t="shared" si="5"/>
        <v>4.410949288445476E-2</v>
      </c>
      <c r="S32" s="46">
        <f>R32/R52</f>
        <v>7.1171686920675041E-3</v>
      </c>
    </row>
    <row r="33" spans="1:22" x14ac:dyDescent="0.3">
      <c r="A33" t="s">
        <v>114</v>
      </c>
      <c r="B33" s="1">
        <v>2.12</v>
      </c>
      <c r="C33" s="3">
        <v>2.12</v>
      </c>
      <c r="D33" s="3">
        <v>2.12</v>
      </c>
      <c r="E33" s="3">
        <v>2.11</v>
      </c>
      <c r="F33" s="3">
        <v>2.11</v>
      </c>
      <c r="G33" s="3">
        <v>2.11</v>
      </c>
      <c r="H33" s="1">
        <f t="shared" si="0"/>
        <v>1.0237387544344915E-2</v>
      </c>
      <c r="I33" s="46">
        <f>H33/H52</f>
        <v>2.4949175932064719E-3</v>
      </c>
      <c r="J33" s="1">
        <f t="shared" si="1"/>
        <v>1.4705725159007805E-2</v>
      </c>
      <c r="K33" s="46">
        <f>J33/J52</f>
        <v>3.1947690793737876E-3</v>
      </c>
      <c r="L33" s="1">
        <f t="shared" si="2"/>
        <v>2.003256323446554E-2</v>
      </c>
      <c r="M33" s="46">
        <f>L33/L52</f>
        <v>3.91323913330843E-3</v>
      </c>
      <c r="N33" s="1">
        <f t="shared" si="3"/>
        <v>2.6614776095348548E-2</v>
      </c>
      <c r="O33" s="46">
        <f>N33/N52</f>
        <v>4.705814769955876E-3</v>
      </c>
      <c r="P33" s="1">
        <f t="shared" si="4"/>
        <v>2.8284397412194205E-2</v>
      </c>
      <c r="Q33" s="46">
        <f>P33/P52</f>
        <v>4.8859888221228697E-3</v>
      </c>
      <c r="R33" s="1">
        <f t="shared" si="5"/>
        <v>3.3554745314460767E-2</v>
      </c>
      <c r="S33" s="46">
        <f>R33/R52</f>
        <v>5.4141357609337418E-3</v>
      </c>
    </row>
    <row r="34" spans="1:22" x14ac:dyDescent="0.3">
      <c r="A34" t="s">
        <v>115</v>
      </c>
      <c r="B34" s="1">
        <v>2.17</v>
      </c>
      <c r="C34" s="3">
        <v>2.16</v>
      </c>
      <c r="D34" s="3">
        <v>2.15</v>
      </c>
      <c r="E34" s="3">
        <v>2.14</v>
      </c>
      <c r="F34" s="3">
        <v>2.14</v>
      </c>
      <c r="G34" s="3">
        <v>2.13</v>
      </c>
      <c r="H34" s="1">
        <f t="shared" si="0"/>
        <v>9.1888178553009622E-3</v>
      </c>
      <c r="I34" s="46">
        <f>H34/H52</f>
        <v>2.2393743744344215E-3</v>
      </c>
      <c r="J34" s="1">
        <f t="shared" si="1"/>
        <v>1.358034232649896E-2</v>
      </c>
      <c r="K34" s="46">
        <f>J34/J52</f>
        <v>2.950283463269704E-3</v>
      </c>
      <c r="L34" s="1">
        <f t="shared" si="2"/>
        <v>1.8954157799997408E-2</v>
      </c>
      <c r="M34" s="46">
        <f>L34/L52</f>
        <v>3.7025792043547216E-3</v>
      </c>
      <c r="N34" s="1">
        <f t="shared" si="3"/>
        <v>2.5277329994614975E-2</v>
      </c>
      <c r="O34" s="46">
        <f>N34/N52</f>
        <v>4.4693381002929699E-3</v>
      </c>
      <c r="P34" s="1">
        <f t="shared" si="4"/>
        <v>2.6886298146669468E-2</v>
      </c>
      <c r="Q34" s="46">
        <f>P34/P52</f>
        <v>4.6444741352790562E-3</v>
      </c>
      <c r="R34" s="1">
        <f t="shared" si="5"/>
        <v>3.2492269786422522E-2</v>
      </c>
      <c r="S34" s="46">
        <f>R34/R52</f>
        <v>5.2427028772220668E-3</v>
      </c>
    </row>
    <row r="35" spans="1:22" x14ac:dyDescent="0.3">
      <c r="A35" t="s">
        <v>116</v>
      </c>
      <c r="B35" s="1">
        <v>2.2400000000000002</v>
      </c>
      <c r="C35" s="3">
        <v>2.2400000000000002</v>
      </c>
      <c r="D35" s="3">
        <v>2.23</v>
      </c>
      <c r="E35" s="3">
        <v>2.2200000000000002</v>
      </c>
      <c r="F35" s="3">
        <v>2.21</v>
      </c>
      <c r="G35" s="3">
        <v>2.2000000000000002</v>
      </c>
      <c r="H35" s="1">
        <f t="shared" si="0"/>
        <v>7.898749502091372E-3</v>
      </c>
      <c r="I35" s="46">
        <f>H35/H52</f>
        <v>1.9249763684080249E-3</v>
      </c>
      <c r="J35" s="1">
        <f t="shared" si="1"/>
        <v>1.1581352027495268E-2</v>
      </c>
      <c r="K35" s="46">
        <f>J35/J52</f>
        <v>2.5160095782234227E-3</v>
      </c>
      <c r="L35" s="1">
        <f t="shared" si="2"/>
        <v>1.6353814892675046E-2</v>
      </c>
      <c r="M35" s="46">
        <f>L35/L52</f>
        <v>3.1946180659893765E-3</v>
      </c>
      <c r="N35" s="1">
        <f t="shared" si="3"/>
        <v>2.2030290041734759E-2</v>
      </c>
      <c r="O35" s="46">
        <f>N35/N52</f>
        <v>3.8952221087039584E-3</v>
      </c>
      <c r="P35" s="1">
        <f t="shared" si="4"/>
        <v>2.3886940584926439E-2</v>
      </c>
      <c r="Q35" s="46">
        <f>P35/P52</f>
        <v>4.1263500505881786E-3</v>
      </c>
      <c r="R35" s="1">
        <f t="shared" si="5"/>
        <v>2.9031629563075124E-2</v>
      </c>
      <c r="S35" s="46">
        <f>R35/R52</f>
        <v>4.6843205735162411E-3</v>
      </c>
    </row>
    <row r="36" spans="1:22" x14ac:dyDescent="0.3">
      <c r="A36" t="s">
        <v>117</v>
      </c>
      <c r="B36" s="1">
        <v>2.2999999999999998</v>
      </c>
      <c r="C36" s="3">
        <v>2.2999999999999998</v>
      </c>
      <c r="D36" s="3">
        <v>2.2999999999999998</v>
      </c>
      <c r="E36" s="3">
        <v>2.2999999999999998</v>
      </c>
      <c r="F36" s="3">
        <v>2.29</v>
      </c>
      <c r="G36" s="3">
        <v>2.29</v>
      </c>
      <c r="H36" s="1">
        <f t="shared" si="0"/>
        <v>6.9381380907222864E-3</v>
      </c>
      <c r="I36" s="46">
        <f>H36/H52</f>
        <v>1.6908691511049615E-3</v>
      </c>
      <c r="J36" s="1">
        <f t="shared" si="1"/>
        <v>1.0277693722616797E-2</v>
      </c>
      <c r="K36" s="46">
        <f>J36/J52</f>
        <v>2.2327942183917159E-3</v>
      </c>
      <c r="L36" s="1">
        <f t="shared" si="2"/>
        <v>1.437289789072151E-2</v>
      </c>
      <c r="M36" s="46">
        <f>L36/L52</f>
        <v>2.8076580029584106E-3</v>
      </c>
      <c r="N36" s="1">
        <f t="shared" si="3"/>
        <v>1.9200353812145219E-2</v>
      </c>
      <c r="O36" s="46">
        <f>N36/N52</f>
        <v>3.3948551073237315E-3</v>
      </c>
      <c r="P36" s="1">
        <f t="shared" si="4"/>
        <v>2.0866586414145356E-2</v>
      </c>
      <c r="Q36" s="46">
        <f>P36/P52</f>
        <v>3.6045989062301865E-3</v>
      </c>
      <c r="R36" s="1">
        <f t="shared" si="5"/>
        <v>2.5118221199085949E-2</v>
      </c>
      <c r="S36" s="46">
        <f>R36/R52</f>
        <v>4.0528830831687897E-3</v>
      </c>
    </row>
    <row r="37" spans="1:22" x14ac:dyDescent="0.3">
      <c r="A37" t="s">
        <v>118</v>
      </c>
      <c r="B37" s="1">
        <v>2.31</v>
      </c>
      <c r="C37" s="3">
        <v>2.31</v>
      </c>
      <c r="D37" s="3">
        <v>2.31</v>
      </c>
      <c r="E37" s="3">
        <v>2.31</v>
      </c>
      <c r="F37" s="3">
        <v>2.2999999999999998</v>
      </c>
      <c r="G37" s="3">
        <v>2.2999999999999998</v>
      </c>
      <c r="H37" s="1">
        <f t="shared" si="0"/>
        <v>6.7898008948774919E-3</v>
      </c>
      <c r="I37" s="46">
        <f>H37/H52</f>
        <v>1.6547184165511518E-3</v>
      </c>
      <c r="J37" s="1">
        <f t="shared" si="1"/>
        <v>1.0075155078848293E-2</v>
      </c>
      <c r="K37" s="46">
        <f>J37/J52</f>
        <v>2.1887933826972199E-3</v>
      </c>
      <c r="L37" s="1">
        <f t="shared" si="2"/>
        <v>1.4110216046841016E-2</v>
      </c>
      <c r="M37" s="46">
        <f>L37/L52</f>
        <v>2.7563447057506814E-3</v>
      </c>
      <c r="N37" s="1">
        <f t="shared" si="3"/>
        <v>1.8873192030640463E-2</v>
      </c>
      <c r="O37" s="46">
        <f>N37/N52</f>
        <v>3.3370089417931775E-3</v>
      </c>
      <c r="P37" s="1">
        <f t="shared" si="4"/>
        <v>2.051694848787803E-2</v>
      </c>
      <c r="Q37" s="46">
        <f>P37/P52</f>
        <v>3.5442006953495873E-3</v>
      </c>
      <c r="R37" s="1">
        <f t="shared" si="5"/>
        <v>2.4717351437889543E-2</v>
      </c>
      <c r="S37" s="46">
        <f>R37/R52</f>
        <v>3.9882018200797474E-3</v>
      </c>
    </row>
    <row r="38" spans="1:22" x14ac:dyDescent="0.3">
      <c r="A38" t="s">
        <v>119</v>
      </c>
      <c r="B38" s="1">
        <v>2.44</v>
      </c>
      <c r="C38" s="3">
        <v>2.44</v>
      </c>
      <c r="D38" s="3">
        <v>2.44</v>
      </c>
      <c r="E38" s="3">
        <v>2.44</v>
      </c>
      <c r="F38" s="3">
        <v>2.44</v>
      </c>
      <c r="G38" s="3">
        <v>2.44</v>
      </c>
      <c r="H38" s="1">
        <f t="shared" si="0"/>
        <v>5.1267286999266389E-3</v>
      </c>
      <c r="I38" s="46">
        <f>H38/H52</f>
        <v>1.2494169604929212E-3</v>
      </c>
      <c r="J38" s="1">
        <f t="shared" si="1"/>
        <v>7.7782272137427487E-3</v>
      </c>
      <c r="K38" s="46">
        <f>J38/J52</f>
        <v>1.6897935685672551E-3</v>
      </c>
      <c r="L38" s="1">
        <f t="shared" si="2"/>
        <v>1.1101837477280222E-2</v>
      </c>
      <c r="M38" s="46">
        <f>L38/L52</f>
        <v>2.1686762876644014E-3</v>
      </c>
      <c r="N38" s="1">
        <f t="shared" si="3"/>
        <v>1.5094370681121162E-2</v>
      </c>
      <c r="O38" s="46">
        <f>N38/N52</f>
        <v>2.66886755837946E-3</v>
      </c>
      <c r="P38" s="1">
        <f t="shared" si="4"/>
        <v>1.6194658937564912E-2</v>
      </c>
      <c r="Q38" s="46">
        <f>P38/P52</f>
        <v>2.7975466966434479E-3</v>
      </c>
      <c r="R38" s="1">
        <f t="shared" si="5"/>
        <v>1.9732615742795615E-2</v>
      </c>
      <c r="S38" s="46">
        <f>R38/R52</f>
        <v>3.1839031871236461E-3</v>
      </c>
    </row>
    <row r="39" spans="1:22" x14ac:dyDescent="0.3">
      <c r="A39" t="s">
        <v>120</v>
      </c>
      <c r="B39" s="1">
        <v>2.64</v>
      </c>
      <c r="C39" s="3">
        <v>2.66</v>
      </c>
      <c r="D39" s="3">
        <v>2.67</v>
      </c>
      <c r="E39" s="3">
        <v>2.68</v>
      </c>
      <c r="F39" s="3">
        <v>2.69</v>
      </c>
      <c r="G39" s="3">
        <v>2.69</v>
      </c>
      <c r="H39" s="1">
        <f t="shared" si="0"/>
        <v>3.3275326880150302E-3</v>
      </c>
      <c r="I39" s="46">
        <f>H39/H52</f>
        <v>8.1094124935069615E-4</v>
      </c>
      <c r="J39" s="1">
        <f t="shared" si="1"/>
        <v>5.0201202987118282E-3</v>
      </c>
      <c r="K39" s="46">
        <f>J39/J52</f>
        <v>1.0906041648165376E-3</v>
      </c>
      <c r="L39" s="1">
        <f t="shared" si="2"/>
        <v>7.2635561696844184E-3</v>
      </c>
      <c r="M39" s="46">
        <f>L39/L52</f>
        <v>1.4188914277974219E-3</v>
      </c>
      <c r="N39" s="1">
        <f t="shared" si="3"/>
        <v>9.9926818692088835E-3</v>
      </c>
      <c r="O39" s="46">
        <f>N39/N52</f>
        <v>1.7668271851368972E-3</v>
      </c>
      <c r="P39" s="1">
        <f t="shared" si="4"/>
        <v>1.0614653031531106E-2</v>
      </c>
      <c r="Q39" s="46">
        <f>P39/P52</f>
        <v>1.8336284597816454E-3</v>
      </c>
      <c r="R39" s="1">
        <f t="shared" si="5"/>
        <v>1.3198086058924634E-2</v>
      </c>
      <c r="S39" s="46">
        <f>R39/R52</f>
        <v>2.1295417097596065E-3</v>
      </c>
    </row>
    <row r="40" spans="1:22" x14ac:dyDescent="0.3">
      <c r="A40" t="s">
        <v>121</v>
      </c>
      <c r="B40" s="1">
        <v>2.89</v>
      </c>
      <c r="C40" s="3">
        <v>2.9</v>
      </c>
      <c r="D40" s="3">
        <v>2.91</v>
      </c>
      <c r="E40" s="3">
        <v>2.92</v>
      </c>
      <c r="F40" s="3">
        <v>2.92</v>
      </c>
      <c r="G40" s="3">
        <v>2.92</v>
      </c>
      <c r="H40" s="1">
        <f t="shared" si="0"/>
        <v>1.9385402551815949E-3</v>
      </c>
      <c r="I40" s="46">
        <f>H40/H52</f>
        <v>4.724348049579488E-4</v>
      </c>
      <c r="J40" s="1">
        <f t="shared" si="1"/>
        <v>3.113578069820191E-3</v>
      </c>
      <c r="K40" s="46">
        <f>J40/J52</f>
        <v>6.7641431048946668E-4</v>
      </c>
      <c r="L40" s="1">
        <f t="shared" si="2"/>
        <v>4.6654448127885504E-3</v>
      </c>
      <c r="M40" s="46">
        <f>L40/L52</f>
        <v>9.1136620920702989E-4</v>
      </c>
      <c r="N40" s="1">
        <f t="shared" si="3"/>
        <v>6.6152934129347415E-3</v>
      </c>
      <c r="O40" s="46">
        <f>N40/N52</f>
        <v>1.1696639993759241E-3</v>
      </c>
      <c r="P40" s="1">
        <f t="shared" si="4"/>
        <v>7.1964295710063263E-3</v>
      </c>
      <c r="Q40" s="46">
        <f>P40/P52</f>
        <v>1.2431473766512768E-3</v>
      </c>
      <c r="R40" s="1">
        <f t="shared" si="5"/>
        <v>9.116143420409591E-3</v>
      </c>
      <c r="S40" s="46">
        <f>R40/R52</f>
        <v>1.4709108244362059E-3</v>
      </c>
    </row>
    <row r="41" spans="1:22" x14ac:dyDescent="0.3">
      <c r="A41" t="s">
        <v>122</v>
      </c>
      <c r="B41" s="1">
        <v>2.97</v>
      </c>
      <c r="C41" s="3">
        <v>2.98</v>
      </c>
      <c r="D41" s="3">
        <v>2.99</v>
      </c>
      <c r="E41" s="3">
        <v>3</v>
      </c>
      <c r="F41" s="3">
        <v>3</v>
      </c>
      <c r="G41" s="3">
        <v>3</v>
      </c>
      <c r="H41" s="1">
        <f t="shared" si="0"/>
        <v>1.6307508808044826E-3</v>
      </c>
      <c r="I41" s="46">
        <f>H41/H52</f>
        <v>3.9742454264159643E-4</v>
      </c>
      <c r="J41" s="1">
        <f t="shared" si="1"/>
        <v>2.6552676526655052E-3</v>
      </c>
      <c r="K41" s="46">
        <f>J41/J52</f>
        <v>5.7684792164098349E-4</v>
      </c>
      <c r="L41" s="1">
        <f t="shared" si="2"/>
        <v>4.0253870240726493E-3</v>
      </c>
      <c r="M41" s="46">
        <f>L41/L52</f>
        <v>7.8633482120808176E-4</v>
      </c>
      <c r="N41" s="1">
        <f t="shared" si="3"/>
        <v>5.7655152909416134E-3</v>
      </c>
      <c r="O41" s="46">
        <f>N41/N52</f>
        <v>1.0194129349546264E-3</v>
      </c>
      <c r="P41" s="1">
        <f t="shared" si="4"/>
        <v>6.2864860814982023E-3</v>
      </c>
      <c r="Q41" s="46">
        <f>P41/P52</f>
        <v>1.0859591695380722E-3</v>
      </c>
      <c r="R41" s="1">
        <f t="shared" si="5"/>
        <v>8.0152221575463516E-3</v>
      </c>
      <c r="S41" s="46">
        <f>R41/R52</f>
        <v>1.2932746324943335E-3</v>
      </c>
    </row>
    <row r="42" spans="1:22" x14ac:dyDescent="0.3">
      <c r="A42" t="s">
        <v>123</v>
      </c>
      <c r="B42" s="1">
        <v>3.03</v>
      </c>
      <c r="C42" s="3">
        <v>3.03</v>
      </c>
      <c r="D42" s="3">
        <v>3.02</v>
      </c>
      <c r="E42" s="3">
        <v>3.01</v>
      </c>
      <c r="F42" s="3">
        <v>3.01</v>
      </c>
      <c r="G42" s="3">
        <v>3</v>
      </c>
      <c r="H42" s="1">
        <f t="shared" si="0"/>
        <v>1.4324260820770128E-3</v>
      </c>
      <c r="I42" s="46">
        <f>H42/H52</f>
        <v>3.4909150578322096E-4</v>
      </c>
      <c r="J42" s="1">
        <f t="shared" si="1"/>
        <v>2.4037463925127432E-3</v>
      </c>
      <c r="K42" s="46">
        <f>J42/J52</f>
        <v>5.2220577811846786E-4</v>
      </c>
      <c r="L42" s="1">
        <f t="shared" si="2"/>
        <v>3.8086898799384E-3</v>
      </c>
      <c r="M42" s="46">
        <f>L42/L52</f>
        <v>7.4400435482805413E-4</v>
      </c>
      <c r="N42" s="1">
        <f t="shared" si="3"/>
        <v>5.6672745880706034E-3</v>
      </c>
      <c r="O42" s="46">
        <f>N42/N52</f>
        <v>1.0020427888025405E-3</v>
      </c>
      <c r="P42" s="1">
        <f t="shared" si="4"/>
        <v>6.1811505027207581E-3</v>
      </c>
      <c r="Q42" s="46">
        <f>P42/P52</f>
        <v>1.0677629727806138E-3</v>
      </c>
      <c r="R42" s="1">
        <f t="shared" si="5"/>
        <v>8.0152221575463516E-3</v>
      </c>
      <c r="S42" s="46">
        <f>R42/R52</f>
        <v>1.2932746324943335E-3</v>
      </c>
    </row>
    <row r="43" spans="1:22" x14ac:dyDescent="0.3">
      <c r="A43" t="s">
        <v>124</v>
      </c>
      <c r="B43" s="1">
        <v>3.03</v>
      </c>
      <c r="C43" s="3">
        <v>3.03</v>
      </c>
      <c r="D43" s="3">
        <v>3.03</v>
      </c>
      <c r="E43" s="3">
        <v>3.03</v>
      </c>
      <c r="F43" s="3">
        <v>3.03</v>
      </c>
      <c r="G43" s="3">
        <v>3.03</v>
      </c>
      <c r="H43" s="1">
        <f t="shared" si="0"/>
        <v>1.4324260820770128E-3</v>
      </c>
      <c r="I43" s="46">
        <f>H43/H52</f>
        <v>3.4909150578322096E-4</v>
      </c>
      <c r="J43" s="1">
        <f t="shared" si="1"/>
        <v>2.4037463925127432E-3</v>
      </c>
      <c r="K43" s="46">
        <f>J43/J52</f>
        <v>5.2220577811846786E-4</v>
      </c>
      <c r="L43" s="1">
        <f t="shared" si="2"/>
        <v>3.739081531779397E-3</v>
      </c>
      <c r="M43" s="46">
        <f>L43/L52</f>
        <v>7.304067882644244E-4</v>
      </c>
      <c r="N43" s="1">
        <f t="shared" si="3"/>
        <v>5.4757865358709586E-3</v>
      </c>
      <c r="O43" s="46">
        <f>N43/N52</f>
        <v>9.6818538188380798E-4</v>
      </c>
      <c r="P43" s="1">
        <f t="shared" si="4"/>
        <v>5.9757447407799138E-3</v>
      </c>
      <c r="Q43" s="46">
        <f>P43/P52</f>
        <v>1.0322801501410934E-3</v>
      </c>
      <c r="R43" s="1">
        <f t="shared" si="5"/>
        <v>7.6375614908782896E-3</v>
      </c>
      <c r="S43" s="46">
        <f>R43/R52</f>
        <v>1.2323382104847632E-3</v>
      </c>
    </row>
    <row r="44" spans="1:22" x14ac:dyDescent="0.3">
      <c r="A44" t="s">
        <v>125</v>
      </c>
      <c r="B44" s="1">
        <v>3.11</v>
      </c>
      <c r="C44" s="3">
        <v>3.13</v>
      </c>
      <c r="D44" s="3">
        <v>3.14</v>
      </c>
      <c r="E44" s="3">
        <v>3.15</v>
      </c>
      <c r="F44" s="3">
        <v>3.16</v>
      </c>
      <c r="G44" s="3">
        <v>3.17</v>
      </c>
      <c r="H44" s="1">
        <f t="shared" si="0"/>
        <v>1.2049943707852378E-3</v>
      </c>
      <c r="I44" s="46">
        <f>H44/H52</f>
        <v>2.9366492597494295E-4</v>
      </c>
      <c r="J44" s="1">
        <f t="shared" si="1"/>
        <v>1.9699233445870899E-3</v>
      </c>
      <c r="K44" s="46">
        <f>J44/J52</f>
        <v>4.2795918745757718E-4</v>
      </c>
      <c r="L44" s="1">
        <f t="shared" si="2"/>
        <v>3.0524424919391251E-3</v>
      </c>
      <c r="M44" s="46">
        <f>L44/L52</f>
        <v>5.9627603676192117E-4</v>
      </c>
      <c r="N44" s="1">
        <f t="shared" si="3"/>
        <v>4.455331616333282E-3</v>
      </c>
      <c r="O44" s="46">
        <f>N44/N52</f>
        <v>7.8775659243125317E-4</v>
      </c>
      <c r="P44" s="1">
        <f t="shared" si="4"/>
        <v>4.7972208892520223E-3</v>
      </c>
      <c r="Q44" s="46">
        <f>P44/P52</f>
        <v>8.2869602277736438E-4</v>
      </c>
      <c r="R44" s="1">
        <f t="shared" si="5"/>
        <v>6.097298348902002E-3</v>
      </c>
      <c r="S44" s="46">
        <f>R44/R52</f>
        <v>9.8381319025079585E-4</v>
      </c>
      <c r="V44" s="58"/>
    </row>
    <row r="45" spans="1:22" x14ac:dyDescent="0.3">
      <c r="A45" t="s">
        <v>126</v>
      </c>
      <c r="B45" s="1">
        <v>3.22</v>
      </c>
      <c r="C45" s="3">
        <v>3.23</v>
      </c>
      <c r="D45" s="3">
        <v>3.23</v>
      </c>
      <c r="E45" s="3">
        <v>3.24</v>
      </c>
      <c r="F45" s="3">
        <v>3.24</v>
      </c>
      <c r="G45" s="3">
        <v>3.24</v>
      </c>
      <c r="H45" s="1">
        <f t="shared" si="0"/>
        <v>9.5003611534711177E-4</v>
      </c>
      <c r="I45" s="46">
        <f>H45/H52</f>
        <v>2.3152994922717013E-4</v>
      </c>
      <c r="J45" s="1">
        <f t="shared" si="1"/>
        <v>1.6143957597342957E-3</v>
      </c>
      <c r="K45" s="46">
        <f>J45/J52</f>
        <v>3.5072202147828441E-4</v>
      </c>
      <c r="L45" s="1">
        <f t="shared" si="2"/>
        <v>2.5855408249347987E-3</v>
      </c>
      <c r="M45" s="46">
        <f>L45/L52</f>
        <v>5.0506964178672438E-4</v>
      </c>
      <c r="N45" s="1">
        <f t="shared" si="3"/>
        <v>3.8168507539368028E-3</v>
      </c>
      <c r="O45" s="46">
        <f>N45/N52</f>
        <v>6.7486544272420655E-4</v>
      </c>
      <c r="P45" s="1">
        <f t="shared" si="4"/>
        <v>4.190642325140978E-3</v>
      </c>
      <c r="Q45" s="46">
        <f>P45/P52</f>
        <v>7.2391259604230682E-4</v>
      </c>
      <c r="R45" s="1">
        <f t="shared" si="5"/>
        <v>5.4478960123260176E-3</v>
      </c>
      <c r="S45" s="46">
        <f>R45/R52</f>
        <v>8.790306213252992E-4</v>
      </c>
      <c r="V45" s="51"/>
    </row>
    <row r="46" spans="1:22" x14ac:dyDescent="0.3">
      <c r="A46" t="s">
        <v>127</v>
      </c>
      <c r="B46" s="1">
        <v>3.24</v>
      </c>
      <c r="C46" s="3">
        <v>3.25</v>
      </c>
      <c r="D46" s="3">
        <v>3.25</v>
      </c>
      <c r="E46" s="3">
        <v>3.25</v>
      </c>
      <c r="F46" s="3">
        <v>3.25</v>
      </c>
      <c r="G46" s="3">
        <v>3.24</v>
      </c>
      <c r="H46" s="1">
        <f t="shared" si="0"/>
        <v>9.0984688941547808E-4</v>
      </c>
      <c r="I46" s="46">
        <f>H46/H52</f>
        <v>2.2173557479327751E-4</v>
      </c>
      <c r="J46" s="1">
        <f t="shared" si="1"/>
        <v>1.551394132160106E-3</v>
      </c>
      <c r="K46" s="46">
        <f>J46/J52</f>
        <v>3.3703513085929607E-4</v>
      </c>
      <c r="L46" s="1">
        <f t="shared" si="2"/>
        <v>2.4918967632571176E-3</v>
      </c>
      <c r="M46" s="46">
        <f>L46/L52</f>
        <v>4.8677684508018114E-4</v>
      </c>
      <c r="N46" s="1">
        <f t="shared" si="3"/>
        <v>3.7518140517690639E-3</v>
      </c>
      <c r="O46" s="46">
        <f>N46/N52</f>
        <v>6.6336616606098276E-4</v>
      </c>
      <c r="P46" s="1">
        <f t="shared" si="4"/>
        <v>4.1204244436336733E-3</v>
      </c>
      <c r="Q46" s="46">
        <f>P46/P52</f>
        <v>7.1178280663375024E-4</v>
      </c>
      <c r="R46" s="1">
        <f t="shared" si="5"/>
        <v>5.4478960123260176E-3</v>
      </c>
      <c r="S46" s="46">
        <f>R46/R52</f>
        <v>8.790306213252992E-4</v>
      </c>
      <c r="V46" s="51"/>
    </row>
    <row r="47" spans="1:22" x14ac:dyDescent="0.3">
      <c r="A47" t="s">
        <v>128</v>
      </c>
      <c r="B47" s="1">
        <v>3.28</v>
      </c>
      <c r="C47" s="3">
        <v>3.3</v>
      </c>
      <c r="D47" s="3">
        <v>3.31</v>
      </c>
      <c r="E47" s="3">
        <v>3.32</v>
      </c>
      <c r="F47" s="3">
        <v>3.32</v>
      </c>
      <c r="G47" s="3">
        <v>3.33</v>
      </c>
      <c r="H47" s="1">
        <f t="shared" si="0"/>
        <v>8.3449687291721106E-4</v>
      </c>
      <c r="I47" s="46">
        <f>H47/H52</f>
        <v>2.0337228816418333E-4</v>
      </c>
      <c r="J47" s="1">
        <f t="shared" si="1"/>
        <v>1.4044377201679688E-3</v>
      </c>
      <c r="K47" s="46">
        <f>J47/J52</f>
        <v>3.051093471273314E-4</v>
      </c>
      <c r="L47" s="1">
        <f t="shared" si="2"/>
        <v>2.2308274783089462E-3</v>
      </c>
      <c r="M47" s="46">
        <f>L47/L52</f>
        <v>4.357785514316504E-4</v>
      </c>
      <c r="N47" s="1">
        <f t="shared" si="3"/>
        <v>3.3265510705899459E-3</v>
      </c>
      <c r="O47" s="46">
        <f>N47/N52</f>
        <v>5.8817452023316342E-4</v>
      </c>
      <c r="P47" s="1">
        <f t="shared" si="4"/>
        <v>3.660761824957612E-3</v>
      </c>
      <c r="Q47" s="46">
        <f>P47/P52</f>
        <v>6.3237837796345129E-4</v>
      </c>
      <c r="R47" s="1">
        <f t="shared" si="5"/>
        <v>4.7135300073293078E-3</v>
      </c>
      <c r="S47" s="46">
        <f>R47/R52</f>
        <v>7.6053896799860115E-4</v>
      </c>
      <c r="V47" s="51"/>
    </row>
    <row r="48" spans="1:22" x14ac:dyDescent="0.3">
      <c r="A48" t="s">
        <v>129</v>
      </c>
      <c r="B48" s="1">
        <v>3.36</v>
      </c>
      <c r="C48" s="3">
        <v>3.36</v>
      </c>
      <c r="D48" s="3">
        <v>3.35</v>
      </c>
      <c r="E48" s="3">
        <v>3.34</v>
      </c>
      <c r="F48" s="3">
        <v>3.34</v>
      </c>
      <c r="G48" s="3">
        <v>3.33</v>
      </c>
      <c r="H48" s="1">
        <f t="shared" si="0"/>
        <v>7.0200064553771599E-4</v>
      </c>
      <c r="I48" s="46">
        <f>H48/H52</f>
        <v>1.7108210013616528E-4</v>
      </c>
      <c r="J48" s="1">
        <f t="shared" si="1"/>
        <v>1.2463467742028665E-3</v>
      </c>
      <c r="K48" s="46">
        <f>J48/J52</f>
        <v>2.7076462352906052E-4</v>
      </c>
      <c r="L48" s="1">
        <f t="shared" si="2"/>
        <v>2.07215996247034E-3</v>
      </c>
      <c r="M48" s="46">
        <f>L48/L52</f>
        <v>4.0478381925997212E-4</v>
      </c>
      <c r="N48" s="1">
        <f t="shared" si="3"/>
        <v>3.2141522843390129E-3</v>
      </c>
      <c r="O48" s="46">
        <f>N48/N52</f>
        <v>5.6830105345779592E-4</v>
      </c>
      <c r="P48" s="1">
        <f t="shared" si="4"/>
        <v>3.539111078610567E-3</v>
      </c>
      <c r="Q48" s="46">
        <f>P48/P52</f>
        <v>6.1136381724318965E-4</v>
      </c>
      <c r="R48" s="1">
        <f t="shared" si="5"/>
        <v>4.7135300073293078E-3</v>
      </c>
      <c r="S48" s="46">
        <f>R48/R52</f>
        <v>7.6053896799860115E-4</v>
      </c>
      <c r="V48" s="51"/>
    </row>
    <row r="49" spans="1:22" x14ac:dyDescent="0.3">
      <c r="A49" t="s">
        <v>130</v>
      </c>
      <c r="B49" s="1">
        <v>3.31</v>
      </c>
      <c r="C49" s="3">
        <v>3.33</v>
      </c>
      <c r="D49" s="3">
        <v>3.35</v>
      </c>
      <c r="E49" s="3">
        <v>3.37</v>
      </c>
      <c r="F49" s="3">
        <v>3.37</v>
      </c>
      <c r="G49" s="3">
        <v>3.38</v>
      </c>
      <c r="H49" s="1">
        <f t="shared" si="0"/>
        <v>7.8210851253341317E-4</v>
      </c>
      <c r="I49" s="46">
        <f>H49/H52</f>
        <v>1.9060490572070252E-4</v>
      </c>
      <c r="J49" s="1">
        <f t="shared" si="1"/>
        <v>1.3230330389299334E-3</v>
      </c>
      <c r="K49" s="46">
        <f>J49/J52</f>
        <v>2.8742445530978965E-4</v>
      </c>
      <c r="L49" s="1">
        <f t="shared" si="2"/>
        <v>2.07215996247034E-3</v>
      </c>
      <c r="M49" s="46">
        <f>L49/L52</f>
        <v>4.0478381925997212E-4</v>
      </c>
      <c r="N49" s="1">
        <f t="shared" si="3"/>
        <v>3.0526346587744519E-3</v>
      </c>
      <c r="O49" s="46">
        <f>N49/N52</f>
        <v>5.3974278096784807E-4</v>
      </c>
      <c r="P49" s="1">
        <f t="shared" si="4"/>
        <v>3.3641726301257974E-3</v>
      </c>
      <c r="Q49" s="46">
        <f>P49/P52</f>
        <v>5.8114407130341588E-4</v>
      </c>
      <c r="R49" s="1">
        <f t="shared" si="5"/>
        <v>4.3492215939102546E-3</v>
      </c>
      <c r="S49" s="46">
        <f>R49/R52</f>
        <v>7.0175696293146394E-4</v>
      </c>
      <c r="V49" s="51"/>
    </row>
    <row r="50" spans="1:22" x14ac:dyDescent="0.3">
      <c r="A50" t="s">
        <v>131</v>
      </c>
      <c r="B50" s="1">
        <v>3.42</v>
      </c>
      <c r="C50" s="3">
        <v>3.43</v>
      </c>
      <c r="D50" s="3">
        <v>3.43</v>
      </c>
      <c r="E50" s="3">
        <v>3.43</v>
      </c>
      <c r="F50" s="3">
        <v>3.43</v>
      </c>
      <c r="G50" s="3">
        <v>3.42</v>
      </c>
      <c r="H50" s="1">
        <f t="shared" si="0"/>
        <v>6.1662639348510312E-4</v>
      </c>
      <c r="I50" s="46">
        <f>H50/H52</f>
        <v>1.5027584243318629E-4</v>
      </c>
      <c r="J50" s="1">
        <f t="shared" si="1"/>
        <v>1.0842548436749277E-3</v>
      </c>
      <c r="K50" s="46">
        <f>J50/J52</f>
        <v>2.3555069955949259E-4</v>
      </c>
      <c r="L50" s="1">
        <f t="shared" si="2"/>
        <v>1.7878779322105813E-3</v>
      </c>
      <c r="M50" s="46">
        <f>L50/L52</f>
        <v>3.4925105729195337E-4</v>
      </c>
      <c r="N50" s="1">
        <f t="shared" si="3"/>
        <v>2.753541290792515E-3</v>
      </c>
      <c r="O50" s="46">
        <f>N50/N52</f>
        <v>4.8685945091078139E-4</v>
      </c>
      <c r="P50" s="1">
        <f t="shared" si="4"/>
        <v>3.0398099511559965E-3</v>
      </c>
      <c r="Q50" s="46">
        <f>P50/P52</f>
        <v>5.2511203354548897E-4</v>
      </c>
      <c r="R50" s="1">
        <f t="shared" si="5"/>
        <v>4.0781551409436586E-3</v>
      </c>
      <c r="S50" s="46">
        <f>R50/R52</f>
        <v>6.5801976383064297E-4</v>
      </c>
      <c r="V50" s="51"/>
    </row>
    <row r="51" spans="1:22" x14ac:dyDescent="0.3">
      <c r="B51" s="1"/>
      <c r="C51" s="3"/>
      <c r="D51" s="3"/>
      <c r="E51" s="3"/>
      <c r="F51" s="3"/>
      <c r="G51" s="3"/>
      <c r="H51" s="1"/>
      <c r="I51" s="46"/>
      <c r="J51" s="1"/>
      <c r="K51" s="46"/>
      <c r="L51" s="1"/>
      <c r="M51" s="46"/>
      <c r="N51" s="1"/>
      <c r="O51" s="46"/>
      <c r="P51" s="1"/>
      <c r="Q51" s="46"/>
      <c r="R51" s="1"/>
      <c r="S51" s="46"/>
      <c r="V51" s="51"/>
    </row>
    <row r="52" spans="1:22" x14ac:dyDescent="0.3">
      <c r="B52" s="10"/>
      <c r="C52" s="1"/>
      <c r="D52" s="1"/>
      <c r="E52" s="1"/>
      <c r="F52" s="1"/>
      <c r="G52" s="3"/>
      <c r="H52" s="1">
        <f t="shared" ref="H52:S52" si="6">SUM(H4:H50)</f>
        <v>4.1032968672876322</v>
      </c>
      <c r="I52" s="46">
        <f t="shared" si="6"/>
        <v>1.0000000000000004</v>
      </c>
      <c r="J52" s="1">
        <f t="shared" si="6"/>
        <v>4.6030635684912475</v>
      </c>
      <c r="K52" s="46">
        <f t="shared" si="6"/>
        <v>1.0000000000000002</v>
      </c>
      <c r="L52" s="1">
        <f t="shared" si="6"/>
        <v>5.1191768639830357</v>
      </c>
      <c r="M52" s="46">
        <f t="shared" si="6"/>
        <v>1</v>
      </c>
      <c r="N52" s="1">
        <f t="shared" si="6"/>
        <v>5.6557211442468445</v>
      </c>
      <c r="O52" s="46">
        <f t="shared" si="6"/>
        <v>1.0000000000000002</v>
      </c>
      <c r="P52" s="1">
        <f t="shared" si="6"/>
        <v>5.7888788619670173</v>
      </c>
      <c r="Q52" s="46">
        <f t="shared" si="6"/>
        <v>1.0000000000000002</v>
      </c>
      <c r="R52" s="1">
        <f t="shared" si="6"/>
        <v>6.1976180125697091</v>
      </c>
      <c r="S52" s="46">
        <f t="shared" si="6"/>
        <v>0.99999999999999956</v>
      </c>
      <c r="V52" s="51"/>
    </row>
    <row r="53" spans="1:22" x14ac:dyDescent="0.3">
      <c r="B53" s="10"/>
      <c r="C53" s="1"/>
      <c r="D53" s="1"/>
      <c r="E53" s="1"/>
      <c r="F53" s="1"/>
      <c r="G53" s="3"/>
      <c r="H53" s="1"/>
      <c r="I53" s="46">
        <f>SUM(I4:I15)</f>
        <v>0.81044263488818613</v>
      </c>
      <c r="J53" s="1"/>
      <c r="K53" s="46">
        <f>SUM(K4:K19)</f>
        <v>0.86658876539976626</v>
      </c>
      <c r="L53" s="1"/>
      <c r="M53" s="46">
        <f>SUM(M4:M19)</f>
        <v>0.84514533650344159</v>
      </c>
      <c r="N53" s="1"/>
      <c r="O53" s="46">
        <f>SUM(O4:O20)</f>
        <v>0.84502656619096783</v>
      </c>
      <c r="P53" s="1"/>
      <c r="Q53" s="46">
        <f>SUM(Q4:Q20)</f>
        <v>0.84021286431039177</v>
      </c>
      <c r="R53" s="1"/>
      <c r="S53" s="46">
        <f>SUM(S4:S20)</f>
        <v>0.82639361402075429</v>
      </c>
      <c r="V53" s="51"/>
    </row>
    <row r="54" spans="1:22" x14ac:dyDescent="0.3">
      <c r="B54" s="10"/>
      <c r="C54" s="1"/>
      <c r="D54" s="1"/>
      <c r="E54" s="1"/>
      <c r="F54" s="1"/>
      <c r="G54" s="3"/>
      <c r="I54" s="46">
        <f>SUM(I4/I53,I5/I53,I6/I53,I7/I53,I8/I53,I9/I53,I10/I53,I11/I53,I12/I53,I13/I53,I14/I53,I15/I53)</f>
        <v>1</v>
      </c>
      <c r="J54" s="1"/>
      <c r="K54" s="46">
        <f>SUM(K4/K53,K5/K53,K6/K53,K7/K53,K8/K53,K9/K53,K10/K53,K11/K53,K12/K53,K13/K53,K14/K53,K15/K53,K16/K53,K17/K53,K18/K53,K19/K53)</f>
        <v>0.99999999999999989</v>
      </c>
      <c r="L54" s="1"/>
      <c r="M54" s="46">
        <f>SUM(M4/M53,M5/M53,M6/M53,M7/M53,M8/M53,M9/M53,M10/M53,M11/M53,M12/M53,M13/M53,M14/M53,M15/M53,M16/M53,M17/M53,M18/M53,M19/M53)</f>
        <v>1.0000000000000002</v>
      </c>
      <c r="N54" s="1"/>
      <c r="O54" s="46">
        <f>SUM(O4/O53,O5/O53,O6/O53,O7/O53,O8/O53,O9/O53,O10/O53,O11/O53,O12/O53,O13/O53,O14/O53,O15/O53,O16/O53,O17/O53,O18/O53,O19/O53,O20/O53)</f>
        <v>0.99999999999999989</v>
      </c>
      <c r="P54" s="1"/>
      <c r="Q54" s="46">
        <f>SUM(Q4/Q53,Q5/Q53,Q6/Q53,Q7/Q53,Q8/Q53,Q9/Q53,Q10/Q53,Q11/Q53,Q12/Q53,Q13/Q53,Q14/Q53,Q15/Q53,Q16/Q53,Q17/Q53,Q18/Q53,Q19/Q53,Q20/Q53)</f>
        <v>1</v>
      </c>
      <c r="R54" s="1"/>
      <c r="S54" s="46">
        <f>SUM(S4/S53,S5/S53,S6/S53,S7/S53,S8/S53,S9/S53,S10/S53,S11/S53,S12/S53,S13/S53,S14/S53,S15/S53,S16/S53,S17/S53,S18/S53,S19/S53,S20/S53)</f>
        <v>1.0000000000000002</v>
      </c>
      <c r="V54" s="51"/>
    </row>
    <row r="55" spans="1:22" x14ac:dyDescent="0.3">
      <c r="V55" s="41"/>
    </row>
    <row r="56" spans="1:22" x14ac:dyDescent="0.3">
      <c r="V56" s="41"/>
    </row>
    <row r="57" spans="1:22" x14ac:dyDescent="0.3">
      <c r="V57" s="41"/>
    </row>
    <row r="58" spans="1:22" x14ac:dyDescent="0.3">
      <c r="V58" s="41"/>
    </row>
    <row r="59" spans="1:22" x14ac:dyDescent="0.3">
      <c r="V59" s="41"/>
    </row>
    <row r="60" spans="1:22" x14ac:dyDescent="0.3">
      <c r="V60" s="41"/>
    </row>
    <row r="61" spans="1:22" x14ac:dyDescent="0.3">
      <c r="E61" s="1"/>
      <c r="G61" s="3"/>
    </row>
    <row r="62" spans="1:22" x14ac:dyDescent="0.3">
      <c r="E62" s="1"/>
      <c r="G62" s="3"/>
    </row>
    <row r="63" spans="1:22" ht="19.8" x14ac:dyDescent="0.3">
      <c r="C63" s="47" t="s">
        <v>132</v>
      </c>
      <c r="E63" s="1"/>
      <c r="G63" s="3"/>
      <c r="J63" s="1"/>
    </row>
    <row r="64" spans="1:22" x14ac:dyDescent="0.3">
      <c r="E64" s="1"/>
      <c r="G64" s="3"/>
      <c r="J64" s="1"/>
    </row>
    <row r="65" spans="1:21" ht="43.2" x14ac:dyDescent="0.3">
      <c r="A65" s="1" t="s">
        <v>43</v>
      </c>
      <c r="B65" s="48" t="s">
        <v>93</v>
      </c>
      <c r="C65" s="48" t="s">
        <v>76</v>
      </c>
      <c r="D65" s="48" t="s">
        <v>94</v>
      </c>
      <c r="E65" s="48" t="s">
        <v>95</v>
      </c>
      <c r="F65" s="48" t="s">
        <v>96</v>
      </c>
      <c r="G65" s="48" t="s">
        <v>97</v>
      </c>
      <c r="H65" s="48" t="s">
        <v>98</v>
      </c>
      <c r="I65" s="48" t="s">
        <v>99</v>
      </c>
      <c r="J65" s="48" t="s">
        <v>105</v>
      </c>
      <c r="K65" s="48" t="s">
        <v>50</v>
      </c>
      <c r="L65" s="48" t="s">
        <v>49</v>
      </c>
      <c r="M65" s="48" t="s">
        <v>51</v>
      </c>
      <c r="N65" s="48" t="s">
        <v>44</v>
      </c>
      <c r="O65" s="48" t="s">
        <v>100</v>
      </c>
      <c r="P65" s="48" t="s">
        <v>45</v>
      </c>
      <c r="Q65" s="48" t="s">
        <v>101</v>
      </c>
      <c r="R65" s="48" t="s">
        <v>102</v>
      </c>
      <c r="S65" s="48" t="s">
        <v>103</v>
      </c>
      <c r="U65" s="48"/>
    </row>
    <row r="66" spans="1:21" x14ac:dyDescent="0.3">
      <c r="A66" s="7">
        <v>2</v>
      </c>
      <c r="B66" s="59">
        <v>8.2200000000000006</v>
      </c>
      <c r="C66" s="4">
        <f>(I4/I53)*CONF1!D3+(I5/I53)*CONF2!D3+(I6/I53)*CONF3!D3+(I7/I53)*CONF4!D3+(I8/I53)*CONF5!D3+(I9/I53)*CONF6!D3+(I10/I53)*CONF7!D3+(I11/I53)*CONF8!D3+(I12/I53)*CONF9!D3+(I13/I53)*CONF10!D3+(I14/I53)*CONF11!D3+(I15/I53)*CONF12!D3</f>
        <v>22.482508774735035</v>
      </c>
      <c r="D66" s="4">
        <f t="shared" ref="D66:D74" si="7">(C66*-0.8799)+27.977</f>
        <v>8.194640529110643</v>
      </c>
      <c r="E66" s="60">
        <v>8.26</v>
      </c>
      <c r="F66" s="4">
        <f>(K4/K53)*CONF1!D3+(K5/K53)*CONF2!D3+(K6/K53)*CONF3!D3+(K7/K53)*CONF4!D3+(K8/K53)*CONF5!D3+(K9/K53)*CONF6!D3+(K10/K53)*CONF7!D3+(K11/K53)*CONF8!D3+(K12/K53)*CONF9!D3+(K13/K53)*CONF10!D3+(K14/K53)*CONF11!D3+(K15/K53)*CONF12!D3+(K16/K53)*CONF13!D3+(K17/K53)*CONF14!D3+(K18/K53)*CONF15!D3+(K19/K53)*CONF16!D3</f>
        <v>22.492814863872709</v>
      </c>
      <c r="G66" s="4">
        <f t="shared" ref="G66:G74" si="8">(F66*-0.8896)+28.239</f>
        <v>8.2293918970988393</v>
      </c>
      <c r="H66" s="60">
        <v>8.2899999999999991</v>
      </c>
      <c r="I66" s="4">
        <f>(M4/M53)*CONF1!D3+(M5/M53)*CONF2!D3+(M6/M53)*CONF3!D3+(M7/M53)*CONF4!D3+(M8/M53)*CONF5!D3+(M9/M53)*CONF6!D3+(M10/M53)*CONF7!D3+(M11/M53)*CONF8!D3+(M12/M53)*CONF9!D3+(M13/M53)*CONF10!D3+(M14/M53)*CONF11!D3+(M15/M53)*CONF12!D3+(M16/M53)*CONF13!D3+(M17/M53)*CONF14!D3+(M18/M53)*CONF15!D3+(M19/M53)*CONF16!D3</f>
        <v>22.492374787861465</v>
      </c>
      <c r="J66" s="2">
        <f>(I66*-0.8971)+28.442</f>
        <v>8.2640905778094798</v>
      </c>
      <c r="K66" s="60">
        <v>8.31</v>
      </c>
      <c r="L66" s="4">
        <f>(O4/O53)*CONF1!E3+(O5/O53)*CONF2!E3+(O6/O53)*CONF3!E3+(O7/O53)*CONF4!E3+(O8/O53)*CONF5!E3+(O9/O53)*CONF6!E3+(O10/O53)*CONF7!E3+(O11/O53)*CONF8!E3+(O12/O53)*CONF9!E3+(O13/O53)*CONF10!E3+(O14/O53)*CONF11!E3+(O15/O53)*CONF12!E3+(O16/O53)*CONF13!E3+(O17/O53)*CONF14!E3+(O18/O53)*CONF15!E3+(O19/O53)*CONF16!E3+(O20/O53)*CONF17!E3</f>
        <v>22.491788449645494</v>
      </c>
      <c r="M66" s="2">
        <f t="shared" ref="M66:M74" si="9">(L66*-0.903)+28.609</f>
        <v>8.2989150299701215</v>
      </c>
      <c r="N66" s="60">
        <v>8.32</v>
      </c>
      <c r="O66" s="4">
        <f>(Q4/Q53)*CONF1!E3+(Q5/Q53)*CONF2!E3+(Q6/Q53)*CONF3!E3+(Q7/Q53)*CONF4!E3+(Q8/Q53)*CONF5!E3+(Q9/Q53)*CONF6!E3+(Q10/Q53)*CONF7!E3+(Q11/Q53)*CONF8!E3+(Q12/Q53)*CONF9!E3+(Q13/Q53)*CONF10!E3+(Q14/Q53)*CONF11!E3+(Q15/Q53)*CONF12!E3+(Q16/Q53)*CONF13!E3+(Q17/Q53)*CONF14!E3+(Q18/Q53)*CONF15!E3+(Q19/Q53)*CONF16!E3+(Q20/Q53)*CONF17!E3</f>
        <v>22.491654829305414</v>
      </c>
      <c r="P66" s="2">
        <f t="shared" ref="P66:P74" si="10">(O66*-0.9051)+28.665</f>
        <v>8.307803213995669</v>
      </c>
      <c r="Q66" s="60">
        <v>8.33</v>
      </c>
      <c r="R66" s="4">
        <f>(S4/S53)*CONF1!E3+(S5/S53)*CONF2!E3+(S6/S53)*CONF3!E3+(S7/S53)*CONF4!E3+(S8/S53)*CONF5!E3+(S9/S53)*CONF6!E3+(S10/S53)*CONF7!E3+(S11/S53)*CONF8!E3+(S12/S53)*CONF9!E3+(S13/S53)*CONF10!E3+(S14/S53)*CONF11!E3+(S15/S53)*CONF12!E3+(S16/S53)*CONF13!E3+(S17/S53)*CONF14!E3+(S18/S53)*CONF15!E3+(S19/S53)*CONF16!E3+(S20/S53)*CONF17!E3</f>
        <v>22.491480331167079</v>
      </c>
      <c r="S66" s="2">
        <f t="shared" ref="S66:S74" si="11">(R66*-0.9086)+28.761</f>
        <v>8.3252409711015929</v>
      </c>
      <c r="U66" s="4"/>
    </row>
    <row r="67" spans="1:21" x14ac:dyDescent="0.3">
      <c r="A67" s="7">
        <v>5</v>
      </c>
      <c r="B67" s="59">
        <v>8.19</v>
      </c>
      <c r="C67" s="4">
        <f>(I4/I53)*CONF1!D4+(I5/I53)*CONF2!D4+(I6/I53)*CONF3!D4+(I7/I53)*CONF4!D4+(I8/I53)*CONF5!D4+(I9/I53)*CONF6!D4+(I10/I53)*CONF7!D4+(I11/I53)*CONF8!D4+(I12/I53)*CONF9!D4+(I13/I53)*CONF10!D4+(I14/I53)*CONF11!D4+(I15/I53)*CONF12!D4</f>
        <v>22.252424796824812</v>
      </c>
      <c r="D67" s="4">
        <f t="shared" si="7"/>
        <v>8.3970914212738492</v>
      </c>
      <c r="E67" s="60">
        <v>8.24</v>
      </c>
      <c r="F67" s="4">
        <f>(K4/K53)*CONF1!D4+(K5/K53)*CONF2!D4+(K6/K53)*CONF3!D4+(K7/K53)*CONF4!D4+(K8/K53)*CONF5!D4+(K9/K53)*CONF6!D4+(K10/K53)*CONF7!D4+(K11/K53)*CONF8!D4+(K12/K53)*CONF9!D4+(K13/K53)*CONF10!D4+(K14/K53)*CONF11!D4+(K15/K53)*CONF12!D4+(K16/K53)*CONF13!D4+(K17/K53)*CONF14!D4+(K18/K53)*CONF15!D4+(K19/K53)*CONF16!D4</f>
        <v>22.253501070489939</v>
      </c>
      <c r="G67" s="4">
        <f t="shared" si="8"/>
        <v>8.4422854476921536</v>
      </c>
      <c r="H67" s="60">
        <v>8.2899999999999991</v>
      </c>
      <c r="I67" s="4">
        <f>(M4/M53)*CONF1!D4+(M5/M53)*CONF2!D4+(M6/M53)*CONF3!D4+(M7/M53)*CONF4!D4+(M8/M53)*CONF5!D4+(M9/M53)*CONF6!D4+(M10/M53)*CONF7!D4+(M11/M53)*CONF8!D4+(M12/M53)*CONF9!D4+(M13/M53)*CONF10!D4+(M14/M53)*CONF11!D4+(M15/M53)*CONF12!D4+(M16/M53)*CONF13!D4+(M17/M53)*CONF14!D4+(M18/M53)*CONF15!D4+(M19/M53)*CONF16!D4</f>
        <v>22.253832102673179</v>
      </c>
      <c r="J67" s="2">
        <f t="shared" ref="J67:J75" si="12">(I67*-0.8971)+28.442</f>
        <v>8.47808722069189</v>
      </c>
      <c r="K67" s="60">
        <v>8.33</v>
      </c>
      <c r="L67" s="4">
        <f>(O4/O53)*CONF1!E4+(O5/O53)*CONF2!E4+(O6/O53)*CONF3!E4+(O7/O53)*CONF4!E4+(O8/O53)*CONF5!E4+(O9/O53)*CONF6!E4+(O10/O53)*CONF7!E4+(O11/O53)*CONF8!E4+(O12/O53)*CONF9!E4+(O13/O53)*CONF10!E4+(O14/O53)*CONF11!E4+(O15/O53)*CONF12!E4+(O16/O53)*CONF13!E4+(O17/O53)*CONF14!E4+(O18/O53)*CONF15!E4+(O19/O53)*CONF16!E4+(O20/O53)*CONF17!E4</f>
        <v>22.254290438933754</v>
      </c>
      <c r="M67" s="2">
        <f t="shared" si="9"/>
        <v>8.5133757336428211</v>
      </c>
      <c r="N67" s="60">
        <v>8.34</v>
      </c>
      <c r="O67" s="4">
        <f>(Q4/Q53)*CONF1!E4+(Q5/Q53)*CONF2!E4+(Q6/Q53)*CONF3!E4+(Q7/Q53)*CONF4!E4+(Q8/Q53)*CONF5!E4+(Q9/Q53)*CONF6!E4+(Q10/Q53)*CONF7!E4+(Q11/Q53)*CONF8!E4+(Q12/Q53)*CONF9!E4+(Q13/Q53)*CONF10!E4+(Q14/Q53)*CONF11!E4+(Q15/Q53)*CONF12!E4+(Q16/Q53)*CONF13!E4+(Q17/Q53)*CONF14!E4+(Q18/Q53)*CONF15!E4+(Q19/Q53)*CONF16!E4+(Q20/Q53)*CONF17!E4</f>
        <v>22.254376207449777</v>
      </c>
      <c r="P67" s="2">
        <f t="shared" si="10"/>
        <v>8.5225640946372039</v>
      </c>
      <c r="Q67" s="60">
        <v>8.3699999999999992</v>
      </c>
      <c r="R67" s="4">
        <f>(S4/S53)*CONF1!E4+(S5/S53)*CONF2!E4+(S6/S53)*CONF3!E4+(S7/S53)*CONF4!E4+(S8/S53)*CONF5!E4+(S9/S53)*CONF6!E4+(S10/S53)*CONF7!E4+(S11/S53)*CONF8!E4+(S12/S53)*CONF9!E4+(S13/S53)*CONF10!E4+(S14/S53)*CONF11!E4+(S15/S53)*CONF12!E4+(S16/S53)*CONF13!E4+(S17/S53)*CONF14!E4+(S18/S53)*CONF15!E4+(S19/S53)*CONF16!E4+(S20/S53)*CONF17!E4</f>
        <v>22.254612474326976</v>
      </c>
      <c r="S67" s="2">
        <f t="shared" si="11"/>
        <v>8.5404591058265105</v>
      </c>
      <c r="U67" s="4"/>
    </row>
    <row r="68" spans="1:21" x14ac:dyDescent="0.3">
      <c r="A68" s="7">
        <v>15</v>
      </c>
      <c r="B68" s="60">
        <v>4.18</v>
      </c>
      <c r="C68" s="4">
        <f>(I4/I53)*CONF1!D6+(I5/I53)*CONF2!D6+(I6/I53)*CONF3!D6+(I7/I53)*CONF4!D6+(I8/I53)*CONF5!D6+(I9/I53)*CONF6!D6+(I10/I53)*CONF7!D6+(I11/I53)*CONF8!D6+(I12/I53)*CONF9!D6+(I13/I53)*CONF10!D6+(I14/I53)*CONF11!D6+(I15/I53)*CONF12!D6</f>
        <v>26.892310093642696</v>
      </c>
      <c r="D68" s="4">
        <f t="shared" si="7"/>
        <v>4.314456348603791</v>
      </c>
      <c r="E68" s="60">
        <v>4.17</v>
      </c>
      <c r="F68" s="4">
        <f>(K4/K53)*CONF1!D6+(K5/K53)*CONF2!D6+(K6/K53)*CONF3!D6+(K7/K53)*CONF4!D6+(K8/K53)*CONF5!D6+(K9/K53)*CONF6!D6+(K10/K53)*CONF7!D6+(K11/K53)*CONF8!D6+(K12/K53)*CONF9!D6+(K13/K53)*CONF10!D6+(K14/K53)*CONF11!D6+(K15/K53)*CONF12!D6+(K16/K53)*CONF13!D6+(K17/K53)*CONF14!D6+(K18/K53)*CONF15!D6+(K19/K53)*CONF16!D6</f>
        <v>26.891845624761487</v>
      </c>
      <c r="G68" s="4">
        <f t="shared" si="8"/>
        <v>4.3160141322121817</v>
      </c>
      <c r="H68" s="60">
        <v>4.1609999999999996</v>
      </c>
      <c r="I68" s="4">
        <f>(M4/M53)*CONF1!D6+(M5/M53)*CONF2!D6+(M6/M53)*CONF3!D6+(M7/M53)*CONF4!D6+(M8/M53)*CONF5!D6+(M9/M53)*CONF6!D6+(M10/M53)*CONF7!D6+(M11/M53)*CONF8!D6+(M12/M53)*CONF9!D6+(M13/M53)*CONF10!D6+(M14/M53)*CONF11!D6+(M15/M53)*CONF12!D6+(M16/M53)*CONF13!D6+(M17/M53)*CONF14!D6+(M18/M53)*CONF15!D6+(M19/M53)*CONF16!D6</f>
        <v>26.8939144159751</v>
      </c>
      <c r="J68" s="2">
        <f t="shared" si="12"/>
        <v>4.3154693774287374</v>
      </c>
      <c r="K68" s="60">
        <v>4.1500000000000004</v>
      </c>
      <c r="L68" s="4">
        <f>(O4/O53)*CONF1!E6+(O5/O53)*CONF2!E6+(O6/O53)*CONF3!E6+(O7/O53)*CONF4!E6+(O8/O53)*CONF5!E6+(O9/O53)*CONF6!E6+(O10/O53)*CONF7!E6+(O11/O53)*CONF8!E6+(O12/O53)*CONF9!E6+(O13/O53)*CONF10!E6+(O14/O53)*CONF11!E6+(O15/O53)*CONF12!E6+(O16/O53)*CONF13!E6+(O17/O53)*CONF14!E6+(O18/O53)*CONF15!E6+(O19/O53)*CONF16!E6+(O20/O53)*CONF17!E6</f>
        <v>26.986835123464992</v>
      </c>
      <c r="M68" s="2">
        <f t="shared" si="9"/>
        <v>4.2398878835111127</v>
      </c>
      <c r="N68" s="60">
        <v>4.1500000000000004</v>
      </c>
      <c r="O68" s="4">
        <f>(Q4/Q53)*CONF1!E6+(Q5/Q53)*CONF2!E6+(Q6/Q53)*CONF3!E6+(Q7/Q53)*CONF4!E6+(Q8/Q53)*CONF5!E6+(Q9/Q53)*CONF6!E6+(Q10/Q53)*CONF7!E6+(Q11/Q53)*CONF8!E6+(Q12/Q53)*CONF9!E6+(Q13/Q53)*CONF10!E6+(Q14/Q53)*CONF11!E6+(Q15/Q53)*CONF12!E6+(Q16/Q53)*CONF13!E6+(Q17/Q53)*CONF14!E6+(Q18/Q53)*CONF15!E6+(Q19/Q53)*CONF16!E6+(Q20/Q53)*CONF17!E6</f>
        <v>26.986816853360008</v>
      </c>
      <c r="P68" s="2">
        <f t="shared" si="10"/>
        <v>4.239232066023856</v>
      </c>
      <c r="Q68" s="60">
        <v>4.1399999999999997</v>
      </c>
      <c r="R68" s="4">
        <f>(S4/S53)*CONF1!E6+(S5/S53)*CONF2!E6+(S6/S53)*CONF3!E6+(S7/S53)*CONF4!E6+(S8/S53)*CONF5!E6+(S9/S53)*CONF6!E6+(S10/S53)*CONF7!E6+(S11/S53)*CONF8!E6+(S12/S53)*CONF9!E6+(S13/S53)*CONF10!E6+(S14/S53)*CONF11!E6+(S15/S53)*CONF12!E6+(S16/S53)*CONF13!E6+(S17/S53)*CONF14!E6+(S18/S53)*CONF15!E6+(S19/S53)*CONF16!E6+(S20/S53)*CONF17!E6</f>
        <v>26.986774732082246</v>
      </c>
      <c r="S68" s="2">
        <f t="shared" si="11"/>
        <v>4.240816478430073</v>
      </c>
      <c r="U68" s="4"/>
    </row>
    <row r="69" spans="1:21" x14ac:dyDescent="0.3">
      <c r="A69" s="7">
        <v>16</v>
      </c>
      <c r="B69" s="60">
        <v>4.16</v>
      </c>
      <c r="C69" s="4">
        <f>(I4/I53)*CONF1!D7+(I5/I53)*CONF2!D7+(I6/I53)*CONF3!D7+(I7/I53)*CONF4!D7+(I8/I53)*CONF5!D7+(I9/I53)*CONF6!D7+(I10/I53)*CONF7!D7+(I11/I53)*CONF8!D7+(I12/I53)*CONF9!D7+(I13/I53)*CONF10!D7+(I14/I53)*CONF11!D7+(I15/I53)*CONF12!D7</f>
        <v>27.079793491567312</v>
      </c>
      <c r="D69" s="4">
        <f t="shared" si="7"/>
        <v>4.1494897067699235</v>
      </c>
      <c r="E69" s="60">
        <v>4.16</v>
      </c>
      <c r="F69" s="4">
        <f>(K4/K53)*CONF1!D7+(K5/K53)*CONF2!D7+(K6/K53)*CONF3!D7+(K7/K53)*CONF4!D7+(K8/K53)*CONF5!D7+(K9/K53)*CONF6!D7+(K10/K53)*CONF7!D7+(K11/K53)*CONF8!D7+(K12/K53)*CONF9!D7+(K13/K53)*CONF10!D7+(K14/K53)*CONF11!D7+(K15/K53)*CONF12!D7+(K16/K53)*CONF13!D7+(K17/K53)*CONF14!D7+(K18/K53)*CONF15!D7+(K19/K53)*CONF16!D7</f>
        <v>27.082163323112702</v>
      </c>
      <c r="G69" s="4">
        <f t="shared" si="8"/>
        <v>4.1467075077589435</v>
      </c>
      <c r="H69" s="60">
        <v>4.1589999999999998</v>
      </c>
      <c r="I69" s="4">
        <f>(M4/M53)*CONF1!D7+(M5/M53)*CONF2!D7+(M6/M53)*CONF3!D7+(M7/M53)*CONF4!D7+(M8/M53)*CONF5!D7+(M9/M53)*CONF6!D7+(M10/M53)*CONF7!D7+(M11/M53)*CONF8!D7+(M12/M53)*CONF9!D7+(M13/M53)*CONF10!D7+(M14/M53)*CONF11!D7+(M15/M53)*CONF12!D7+(M16/M53)*CONF13!D7+(M17/M53)*CONF14!D7+(M18/M53)*CONF15!D7+(M19/M53)*CONF16!D7</f>
        <v>27.079969165858039</v>
      </c>
      <c r="J69" s="2">
        <f t="shared" si="12"/>
        <v>4.1485596613087523</v>
      </c>
      <c r="K69" s="45"/>
      <c r="L69" s="4"/>
      <c r="M69" s="2"/>
      <c r="N69" s="45"/>
      <c r="O69" s="4"/>
      <c r="P69" s="2"/>
      <c r="Q69" s="45"/>
      <c r="R69" s="4"/>
      <c r="S69" s="2"/>
      <c r="U69" s="4"/>
    </row>
    <row r="70" spans="1:21" x14ac:dyDescent="0.3">
      <c r="A70" s="7">
        <v>18</v>
      </c>
      <c r="B70" s="60">
        <v>1.42</v>
      </c>
      <c r="C70" s="4">
        <f>(I4/I53)*CONF1!D8+(I5/I53)*CONF2!D8+(I6/I53)*CONF3!D8+(I7/I53)*CONF4!D8+(I8/I53)*CONF5!D8+(I9/I53)*CONF6!D8+(I10/I53)*CONF7!D8+(I11/I53)*CONF8!D8+(I12/I53)*CONF9!D8+(I13/I53)*CONF10!D8+(I14/I53)*CONF11!D8+(I15/I53)*CONF12!D8</f>
        <v>29.969961980425222</v>
      </c>
      <c r="D70" s="4">
        <f t="shared" si="7"/>
        <v>1.6064304534238474</v>
      </c>
      <c r="E70" s="60">
        <v>1.41</v>
      </c>
      <c r="F70" s="4">
        <f>(K4/K53)*CONF1!D8+(K5/K53)*CONF2!D8+(K6/K53)*CONF3!D8+(K7/K53)*CONF4!D8+(K8/K53)*CONF5!D8+(K9/K53)*CONF6!D8+(K10/K53)*CONF7!D8+(K11/K53)*CONF8!D8+(K12/K53)*CONF9!D8+(K13/K53)*CONF10!D8+(K14/K53)*CONF11!D8+(K15/K53)*CONF12!D8+(K16/K53)*CONF13!D8+(K17/K53)*CONF14!D8+(K18/K53)*CONF15!D8+(K19/K53)*CONF16!D8</f>
        <v>29.970724152984914</v>
      </c>
      <c r="G70" s="4">
        <f t="shared" si="8"/>
        <v>1.5770437935046218</v>
      </c>
      <c r="H70" s="60">
        <v>1.41</v>
      </c>
      <c r="I70" s="4">
        <f>(M4/M53)*CONF1!D8+(M5/M53)*CONF2!D8+(M6/M53)*CONF3!D8+(M7/M53)*CONF4!D8+(M8/M53)*CONF5!D8+(M9/M53)*CONF6!D8+(M10/M53)*CONF7!D8+(M11/M53)*CONF8!D8+(M12/M53)*CONF9!D8+(M13/M53)*CONF10!D8+(M14/M53)*CONF11!D8+(M15/M53)*CONF12!D8+(M16/M53)*CONF13!D8+(M17/M53)*CONF14!D8+(M18/M53)*CONF15!D8+(M19/M53)*CONF16!D8</f>
        <v>29.971599062204582</v>
      </c>
      <c r="J70" s="2">
        <f t="shared" si="12"/>
        <v>1.5544784812962682</v>
      </c>
      <c r="K70" s="60">
        <v>1.4039999999999999</v>
      </c>
      <c r="L70" s="4">
        <f>(O4/O53)*CONF1!E8+(O5/O53)*CONF2!E8+(O6/O53)*CONF3!E8+(O7/O53)*CONF4!E8+(O8/O53)*CONF5!E8+(O9/O53)*CONF6!E8+(O10/O53)*CONF7!E8+(O11/O53)*CONF8!E8+(O12/O53)*CONF9!E8+(O13/O53)*CONF10!E8+(O14/O53)*CONF11!E8+(O15/O53)*CONF12!E8+(O16/O53)*CONF13!E8+(O17/O53)*CONF14!E8+(O18/O53)*CONF15!E8+(O19/O53)*CONF16!E8+(O20/O53)*CONF17!E8</f>
        <v>29.974751371315485</v>
      </c>
      <c r="M70" s="2">
        <f t="shared" si="9"/>
        <v>1.5417995117021199</v>
      </c>
      <c r="N70" s="60">
        <v>1.403</v>
      </c>
      <c r="O70" s="4">
        <f>(Q4/Q53)*CONF1!E8+(Q5/Q53)*CONF2!E8+(Q6/Q53)*CONF3!E8+(Q7/Q53)*CONF4!E8+(Q8/Q53)*CONF5!E8+(Q9/Q53)*CONF6!E8+(Q10/Q53)*CONF7!E8+(Q11/Q53)*CONF8!E8+(Q12/Q53)*CONF9!E8+(Q13/Q53)*CONF10!E8+(Q14/Q53)*CONF11!E8+(Q15/Q53)*CONF12!E8+(Q16/Q53)*CONF13!E8+(Q17/Q53)*CONF14!E8+(Q18/Q53)*CONF15!E8+(Q19/Q53)*CONF16!E8+(Q20/Q53)*CONF17!E8</f>
        <v>29.974975681826315</v>
      </c>
      <c r="P70" s="2">
        <f t="shared" si="10"/>
        <v>1.5346495103790012</v>
      </c>
      <c r="Q70" s="60">
        <v>1.42</v>
      </c>
      <c r="R70" s="4">
        <f>(S4/S53)*CONF1!E8+(S5/S53)*CONF2!E8+(S6/S53)*CONF3!E8+(S7/S53)*CONF4!E8+(S8/S53)*CONF5!E8+(S9/S53)*CONF6!E8+(S10/S53)*CONF7!E8+(S11/S53)*CONF8!E8+(S12/S53)*CONF9!E8+(S13/S53)*CONF10!E8+(S14/S53)*CONF11!E8+(S15/S53)*CONF12!E8+(S16/S53)*CONF13!E8+(S17/S53)*CONF14!E8+(S18/S53)*CONF15!E8+(S19/S53)*CONF16!E8+(S20/S53)*CONF17!E8</f>
        <v>29.975582232092787</v>
      </c>
      <c r="S70" s="2">
        <f t="shared" si="11"/>
        <v>1.525185983920494</v>
      </c>
      <c r="U70" s="4"/>
    </row>
    <row r="71" spans="1:21" x14ac:dyDescent="0.3">
      <c r="A71" s="7">
        <v>22</v>
      </c>
      <c r="B71" s="60">
        <v>1.53</v>
      </c>
      <c r="C71" s="4">
        <f>(I4/I53)*CONF1!D11+(I5/I53)*CONF2!D11+(I6/I53)*CONF3!D11+(I7/I53)*CONF4!D11+(I8/I53)*CONF5!D11+(I9/I53)*CONF6!D11+(I10/I53)*CONF7!D11+(I11/I53)*CONF8!D11+(I12/I53)*CONF9!D11+(I13/I53)*CONF10!D11+(I14/I53)*CONF11!D11+(I15/I53)*CONF12!D11</f>
        <v>30.048995652982118</v>
      </c>
      <c r="D71" s="4">
        <f t="shared" si="7"/>
        <v>1.5368887249410328</v>
      </c>
      <c r="E71" s="60">
        <v>1.49</v>
      </c>
      <c r="F71" s="4">
        <f>(K4/K53)*CONF1!D11+(K5/K53)*CONF2!D11+(K6/K53)*CONF3!D11+(K7/K53)*CONF4!D11+(K8/K53)*CONF5!D11+(K9/K53)*CONF6!D11+(K10/K53)*CONF7!D11+(K11/K53)*CONF8!D11+(K12/K53)*CONF9!D11+(K13/K53)*CONF10!D11+(K14/K53)*CONF11!D11+(K15/K53)*CONF12!D11+(K16/K53)*CONF13!D11+(K17/K53)*CONF14!D11+(K18/K53)*CONF15!D11+(K19/K53)*CONF16!D11</f>
        <v>30.048779839067496</v>
      </c>
      <c r="G71" s="4">
        <f t="shared" si="8"/>
        <v>1.5076054551655567</v>
      </c>
      <c r="H71" s="60">
        <v>1.46</v>
      </c>
      <c r="I71" s="4">
        <f>(M4/M53)*CONF1!D11+(M5/M53)*CONF2!D11+(M6/M53)*CONF3!D11+(M7/M53)*CONF4!D11+(M8/M53)*CONF5!D11+(M9/M53)*CONF6!D11+(M10/M53)*CONF7!D11+(M11/M53)*CONF8!D11+(M12/M53)*CONF9!D11+(M13/M53)*CONF10!D11+(M14/M53)*CONF11!D11+(M15/M53)*CONF12!D11+(M16/M53)*CONF13!D11+(M17/M53)*CONF14!D11+(M18/M53)*CONF15!D11+(M19/M53)*CONF16!D11</f>
        <v>30.047621445076089</v>
      </c>
      <c r="J71" s="2">
        <f t="shared" si="12"/>
        <v>1.486278801622241</v>
      </c>
      <c r="K71" s="60">
        <v>1.44</v>
      </c>
      <c r="L71" s="4">
        <f>(O4/O53)*CONF1!E11+(O5/O53)*CONF2!E11+(O6/O53)*CONF3!E11+(O7/O53)*CONF4!E11+(O8/O53)*CONF5!E11+(O9/O53)*CONF6!E11+(O10/O53)*CONF7!E11+(O11/O53)*CONF8!E11+(O12/O53)*CONF9!E11+(O13/O53)*CONF10!E11+(O14/O53)*CONF11!E11+(O15/O53)*CONF12!E11+(O16/O53)*CONF13!E11+(O17/O53)*CONF14!E11+(O18/O53)*CONF15!E11+(O19/O53)*CONF16!E11+(O20/O53)*CONF17!E11</f>
        <v>30.044323857380828</v>
      </c>
      <c r="M71" s="2">
        <f t="shared" si="9"/>
        <v>1.4789755567851124</v>
      </c>
      <c r="N71" s="60">
        <v>1.4339999999999999</v>
      </c>
      <c r="O71" s="4">
        <f>(Q4/Q53)*CONF1!E11+(Q5/Q53)*CONF2!E11+(Q6/Q53)*CONF3!E11+(Q7/Q53)*CONF4!E11+(Q8/Q53)*CONF5!E11+(Q9/Q53)*CONF6!E11+(Q10/Q53)*CONF7!E11+(Q11/Q53)*CONF8!E11+(Q12/Q53)*CONF9!E11+(Q13/Q53)*CONF10!E11+(Q14/Q53)*CONF11!E11+(Q15/Q53)*CONF12!E11+(Q16/Q53)*CONF13!E11+(Q17/Q53)*CONF14!E11+(Q18/Q53)*CONF15!E11+(Q19/Q53)*CONF16!E11+(Q20/Q53)*CONF17!E11</f>
        <v>30.044040124645534</v>
      </c>
      <c r="P71" s="2">
        <f t="shared" si="10"/>
        <v>1.4721392831833278</v>
      </c>
      <c r="Q71" s="60">
        <v>1.399</v>
      </c>
      <c r="R71" s="4">
        <f>(S4/S53)*CONF1!E11+(S5/S53)*CONF2!E11+(S6/S53)*CONF3!E11+(S7/S53)*CONF4!E11+(S8/S53)*CONF5!E11+(S9/S53)*CONF6!E11+(S10/S53)*CONF7!E11+(S11/S53)*CONF8!E11+(S12/S53)*CONF9!E11+(S13/S53)*CONF10!E11+(S14/S53)*CONF11!E11+(S15/S53)*CONF12!E11+(S16/S53)*CONF13!E11+(S17/S53)*CONF14!E11+(S18/S53)*CONF15!E11+(S19/S53)*CONF16!E11+(S20/S53)*CONF17!E11</f>
        <v>30.043299139434037</v>
      </c>
      <c r="S71" s="2">
        <f t="shared" si="11"/>
        <v>1.4636584019102337</v>
      </c>
      <c r="U71" s="4"/>
    </row>
    <row r="72" spans="1:21" x14ac:dyDescent="0.3">
      <c r="A72" s="7">
        <v>28</v>
      </c>
      <c r="B72" s="59">
        <v>8.1199999999999992</v>
      </c>
      <c r="C72" s="4">
        <f>(I4/I53)*CONF1!D14+(I5/I53)*CONF2!D14+(I6/I53)*CONF3!D14+(I7/I53)*CONF4!D14+(I8/I53)*CONF5!D14+(I9/I53)*CONF6!D14+(I10/I53)*CONF7!D14+(I11/I53)*CONF8!D14+(I12/I53)*CONF9!D14+(I13/I53)*CONF10!D14+(I14/I53)*CONF11!D14+(I15/I53)*CONF12!D14</f>
        <v>24.387875918310112</v>
      </c>
      <c r="D72" s="4">
        <f t="shared" si="7"/>
        <v>6.5181079794789341</v>
      </c>
      <c r="E72" s="60">
        <v>7.87</v>
      </c>
      <c r="F72" s="4">
        <f>(K4/K53)*CONF1!D14+(K5/K53)*CONF2!D14+(K6/K53)*CONF3!D14+(K7/K53)*CONF4!D14+(K8/K53)*CONF5!D14+(K9/K53)*CONF6!D14+(K10/K53)*CONF7!D14+(K11/K53)*CONF8!D14+(K12/K53)*CONF9!D14+(K13/K53)*CONF10!D14+(K14/K53)*CONF11!D14+(K15/K53)*CONF12!D14+(K16/K53)*CONF13!D14+(K17/K53)*CONF14!D14+(K18/K53)*CONF15!D14+(K19/K53)*CONF16!D14</f>
        <v>24.384693076195624</v>
      </c>
      <c r="G72" s="4">
        <f t="shared" si="8"/>
        <v>6.5463770394163738</v>
      </c>
      <c r="H72" s="60">
        <v>7.61</v>
      </c>
      <c r="I72" s="4">
        <f>(M4/M53)*CONF1!D14+(M5/M53)*CONF2!D14+(M6/M53)*CONF3!D14+(M7/M53)*CONF4!D14+(M8/M53)*CONF5!D14+(M9/M53)*CONF6!D14+(M10/M53)*CONF7!D14+(M11/M53)*CONF8!D14+(M12/M53)*CONF9!D14+(M13/M53)*CONF10!D14+(M14/M53)*CONF11!D14+(M15/M53)*CONF12!D14+(M16/M53)*CONF13!D14+(M17/M53)*CONF14!D14+(M18/M53)*CONF15!D14+(M19/M53)*CONF16!D14</f>
        <v>24.382345136636623</v>
      </c>
      <c r="J72" s="2">
        <f t="shared" si="12"/>
        <v>6.5685981779232847</v>
      </c>
      <c r="K72" s="60">
        <v>7.38</v>
      </c>
      <c r="L72" s="4">
        <f>(O4/O53)*CONF1!E14+(O5/O53)*CONF2!E14+(O6/O53)*CONF3!E14+(O7/O53)*CONF4!E14+(O8/O53)*CONF5!E14+(O9/O53)*CONF6!E14+(O10/O53)*CONF7!E14+(O11/O53)*CONF8!E14+(O12/O53)*CONF9!E14+(O13/O53)*CONF10!E14+(O14/O53)*CONF11!E14+(O15/O53)*CONF12!E14+(O16/O53)*CONF13!E14+(O17/O53)*CONF14!E14+(O18/O53)*CONF15!E14+(O19/O53)*CONF16!E14+(O20/O53)*CONF17!E14</f>
        <v>24.369993013170603</v>
      </c>
      <c r="M72" s="2">
        <f t="shared" si="9"/>
        <v>6.6028963091069457</v>
      </c>
      <c r="N72" s="60">
        <v>7.33</v>
      </c>
      <c r="O72" s="4">
        <f>(Q4/Q53)*CONF1!E14+(Q5/Q53)*CONF2!E14+(Q6/Q53)*CONF3!E14+(Q7/Q53)*CONF4!E14+(Q8/Q53)*CONF5!E14+(Q9/Q53)*CONF6!E14+(Q10/Q53)*CONF7!E14+(Q11/Q53)*CONF8!E14+(Q12/Q53)*CONF9!E14+(Q13/Q53)*CONF10!E14+(Q14/Q53)*CONF11!E14+(Q15/Q53)*CONF12!E14+(Q16/Q53)*CONF13!E14+(Q17/Q53)*CONF14!E14+(Q18/Q53)*CONF15!E14+(Q19/Q53)*CONF16!E14+(Q20/Q53)*CONF17!E14</f>
        <v>24.369370692297263</v>
      </c>
      <c r="P72" s="2">
        <f t="shared" si="10"/>
        <v>6.6082825864017458</v>
      </c>
      <c r="Q72" s="60">
        <v>7.17</v>
      </c>
      <c r="R72" s="4">
        <f>(S4/S53)*CONF1!E14+(S5/S53)*CONF2!E14+(S6/S53)*CONF3!E14+(S7/S53)*CONF4!E14+(S8/S53)*CONF5!E14+(S9/S53)*CONF6!E14+(S10/S53)*CONF7!E14+(S11/S53)*CONF8!E14+(S12/S53)*CONF9!E14+(S13/S53)*CONF10!E14+(S14/S53)*CONF11!E14+(S15/S53)*CONF12!E14+(S16/S53)*CONF13!E14+(S17/S53)*CONF14!E14+(S18/S53)*CONF15!E14+(S19/S53)*CONF16!E14+(S20/S53)*CONF17!E14</f>
        <v>24.367710434738356</v>
      </c>
      <c r="S72" s="2">
        <f t="shared" si="11"/>
        <v>6.6204982989967291</v>
      </c>
      <c r="U72" s="4"/>
    </row>
    <row r="73" spans="1:21" x14ac:dyDescent="0.3">
      <c r="A73" s="7">
        <v>30</v>
      </c>
      <c r="B73" s="59">
        <v>4.8600000000000003</v>
      </c>
      <c r="C73" s="4">
        <f>(I4/I53)*CONF1!D15+(I5/I53)*CONF2!D15+(I6/I53)*CONF3!D15+(I7/I53)*CONF4!D15+(I8/I53)*CONF5!D15+(I9/I53)*CONF6!D15+(I10/I53)*CONF7!D15+(I11/I53)*CONF8!D15+(I12/I53)*CONF9!D15+(I13/I53)*CONF10!D15+(I14/I53)*CONF11!D15+(I15/I53)*CONF12!D15</f>
        <v>26.851235188592863</v>
      </c>
      <c r="D73" s="4">
        <f t="shared" si="7"/>
        <v>4.3505981575571404</v>
      </c>
      <c r="E73" s="60">
        <v>4.8499999999999996</v>
      </c>
      <c r="F73" s="4">
        <f>(K4/K53)*CONF1!D15+(K5/K53)*CONF2!D15+(K6/K53)*CONF3!D15+(K7/K53)*CONF4!D15+(K8/K53)*CONF5!D15+(K9/K53)*CONF6!D15+(K10/K53)*CONF7!D15+(K11/K53)*CONF8!D15+(K12/K53)*CONF9!D15+(K13/K53)*CONF10!D15+(K14/K53)*CONF11!D15+(K15/K53)*CONF12!D15+(K16/K53)*CONF13!D15+(K17/K53)*CONF14!D15+(K18/K53)*CONF15!D15+(K19/K53)*CONF16!D15</f>
        <v>26.854267651143399</v>
      </c>
      <c r="G73" s="4">
        <f t="shared" si="8"/>
        <v>4.3494434975428362</v>
      </c>
      <c r="H73" s="60">
        <v>4.84</v>
      </c>
      <c r="I73" s="4">
        <f>(M4/M53)*CONF1!D15+(M5/M53)*CONF2!D15+(M6/M53)*CONF3!D15+(M7/M53)*CONF4!D15+(M8/M53)*CONF5!D15+(M9/M53)*CONF6!D15+(M10/M53)*CONF7!D15+(M11/M53)*CONF8!D15+(M12/M53)*CONF9!D15+(M13/M53)*CONF10!D15+(M14/M53)*CONF11!D15+(M15/M53)*CONF12!D15+(M16/M53)*CONF13!D15+(M17/M53)*CONF14!D15+(M18/M53)*CONF15!D15+(M19/M53)*CONF16!D15</f>
        <v>26.855075204122656</v>
      </c>
      <c r="J73" s="2">
        <f t="shared" si="12"/>
        <v>4.3503120343815667</v>
      </c>
      <c r="K73" s="60">
        <v>4.83</v>
      </c>
      <c r="L73" s="4">
        <f>(O4/O53)*CONF1!E15+(O5/O53)*CONF2!E15+(O6/O53)*CONF3!E15+(O7/O53)*CONF4!E15+(O8/O53)*CONF5!E15+(O9/O53)*CONF6!E15+(O10/O53)*CONF7!E15+(O11/O53)*CONF8!E15+(O12/O53)*CONF9!E15+(O13/O53)*CONF10!E15+(O14/O53)*CONF11!E15+(O15/O53)*CONF12!E15+(O16/O53)*CONF13!E15+(O17/O53)*CONF14!E15+(O18/O53)*CONF15!E15+(O19/O53)*CONF16!E15+(O20/O53)*CONF17!E15</f>
        <v>26.849201278629842</v>
      </c>
      <c r="M73" s="2">
        <f t="shared" si="9"/>
        <v>4.3641712453972552</v>
      </c>
      <c r="N73" s="60">
        <v>4.83</v>
      </c>
      <c r="O73" s="4">
        <f>(Q4/Q53)*CONF1!E15+(Q5/Q53)*CONF2!E15+(Q6/Q53)*CONF3!E15+(Q7/Q53)*CONF4!E15+(Q8/Q53)*CONF5!E15+(Q9/Q53)*CONF6!E15+(Q10/Q53)*CONF7!E15+(Q11/Q53)*CONF8!E15+(Q12/Q53)*CONF9!E15+(Q13/Q53)*CONF10!E15+(Q14/Q53)*CONF11!E15+(Q15/Q53)*CONF12!E15+(Q16/Q53)*CONF13!E15+(Q17/Q53)*CONF14!E15+(Q18/Q53)*CONF15!E15+(Q19/Q53)*CONF16!E15+(Q20/Q53)*CONF17!E15</f>
        <v>26.849231766724536</v>
      </c>
      <c r="P73" s="2">
        <f t="shared" si="10"/>
        <v>4.3637603279376229</v>
      </c>
      <c r="Q73" s="60">
        <v>4.82</v>
      </c>
      <c r="R73" s="4">
        <f>(S4/S53)*CONF1!E15+(S5/S53)*CONF2!E15+(S6/S53)*CONF3!E15+(S7/S53)*CONF4!E15+(S8/S53)*CONF5!E15+(S9/S53)*CONF6!E15+(S10/S53)*CONF7!E15+(S11/S53)*CONF8!E15+(S12/S53)*CONF9!E15+(S13/S53)*CONF10!E15+(S14/S53)*CONF11!E15+(S15/S53)*CONF12!E15+(S16/S53)*CONF13!E15+(S17/S53)*CONF14!E15+(S18/S53)*CONF15!E15+(S19/S53)*CONF16!E15+(S20/S53)*CONF17!E15</f>
        <v>26.849319073416098</v>
      </c>
      <c r="S73" s="2">
        <f t="shared" si="11"/>
        <v>4.3657086898941344</v>
      </c>
      <c r="U73" s="4"/>
    </row>
    <row r="74" spans="1:21" x14ac:dyDescent="0.3">
      <c r="A74" s="7">
        <v>32</v>
      </c>
      <c r="B74" s="60">
        <v>1.61</v>
      </c>
      <c r="C74" s="4">
        <f>(I4/I53)*CONF1!D16+(I5/I53)*CONF2!D16+(I6/I53)*CONF3!D16+(I7/I53)*CONF4!D16+(I8/I53)*CONF5!D16+(I9/I53)*CONF6!D16+(I10/I53)*CONF7!D16+(I11/I53)*CONF8!D16+(I12/I53)*CONF9!D16+(I13/I53)*CONF10!D16+(I14/I53)*CONF11!D16+(I15/I53)*CONF12!D16</f>
        <v>29.856494634509552</v>
      </c>
      <c r="D74" s="4">
        <f t="shared" si="7"/>
        <v>1.7062703710950444</v>
      </c>
      <c r="E74" s="60">
        <v>1.59</v>
      </c>
      <c r="F74" s="4">
        <f>(K4/K53)*CONF1!D16+(K5/K53)*CONF2!D16+(K6/K53)*CONF3!D16+(K7/K53)*CONF4!D16+(K8/K53)*CONF5!D16+(K9/K53)*CONF6!D16+(K10/K53)*CONF7!D16+(K11/K53)*CONF8!D16+(K12/K53)*CONF9!D16+(K13/K53)*CONF10!D16+(K14/K53)*CONF11!D16+(K15/K53)*CONF12!D16+(K16/K53)*CONF13!D16+(K17/K53)*CONF14!D16+(K18/K53)*CONF15!D16+(K19/K53)*CONF16!D16</f>
        <v>29.855236358297745</v>
      </c>
      <c r="G74" s="4">
        <f t="shared" si="8"/>
        <v>1.6797817356583273</v>
      </c>
      <c r="H74" s="60">
        <v>1.57</v>
      </c>
      <c r="I74" s="4">
        <f>(M4/M53)*CONF1!D16+(M5/M53)*CONF2!D16+(M6/M53)*CONF3!D16+(M7/M53)*CONF4!D16+(M8/M53)*CONF5!D16+(M9/M53)*CONF6!D16+(M10/M53)*CONF7!D16+(M11/M53)*CONF8!D16+(M12/M53)*CONF9!D16+(M13/M53)*CONF10!D16+(M14/M53)*CONF11!D16+(M15/M53)*CONF12!D16+(M16/M53)*CONF13!D16+(M17/M53)*CONF14!D16+(M18/M53)*CONF15!D16+(M19/M53)*CONF16!D16</f>
        <v>29.854905537234856</v>
      </c>
      <c r="J74" s="2">
        <f t="shared" si="12"/>
        <v>1.6591642425466091</v>
      </c>
      <c r="K74" s="60">
        <v>1.56</v>
      </c>
      <c r="L74" s="4">
        <f>(O4/O53)*CONF1!E16+(O5/O53)*CONF2!E16+(O6/O53)*CONF3!E16+(O7/O53)*CONF4!E16+(O8/O53)*CONF5!E16+(O9/O53)*CONF6!E16+(O10/O53)*CONF7!E16+(O11/O53)*CONF8!E16+(O12/O53)*CONF9!E16+(O13/O53)*CONF10!E16+(O14/O53)*CONF11!E16+(O15/O53)*CONF12!E16+(O16/O53)*CONF13!E16+(O17/O53)*CONF14!E16+(O18/O53)*CONF15!E16+(O19/O53)*CONF16!E16+(O20/O53)*CONF17!E16</f>
        <v>29.854352968389652</v>
      </c>
      <c r="M74" s="2">
        <f t="shared" si="9"/>
        <v>1.6505192695441444</v>
      </c>
      <c r="N74" s="60">
        <v>1.55</v>
      </c>
      <c r="O74" s="4">
        <f>(Q4/Q53)*CONF1!E16+(Q5/Q53)*CONF2!E16+(Q6/Q53)*CONF3!E16+(Q7/Q53)*CONF4!E16+(Q8/Q53)*CONF5!E16+(Q9/Q53)*CONF6!E16+(Q10/Q53)*CONF7!E16+(Q11/Q53)*CONF8!E16+(Q12/Q53)*CONF9!E16+(Q13/Q53)*CONF10!E16+(Q14/Q53)*CONF11!E16+(Q15/Q53)*CONF12!E16+(Q16/Q53)*CONF13!E16+(Q17/Q53)*CONF14!E16+(Q18/Q53)*CONF15!E16+(Q19/Q53)*CONF16!E16+(Q20/Q53)*CONF17!E16</f>
        <v>29.854286072726275</v>
      </c>
      <c r="P74" s="2">
        <f t="shared" si="10"/>
        <v>1.6438856755754472</v>
      </c>
      <c r="Q74" s="60">
        <v>1.55</v>
      </c>
      <c r="R74" s="4">
        <f>(S4/S53)*CONF1!E16+(S5/S53)*CONF2!E16+(S6/S53)*CONF3!E16+(S7/S53)*CONF4!E16+(S8/S53)*CONF5!E16+(S9/S53)*CONF6!E16+(S10/S53)*CONF7!E16+(S11/S53)*CONF8!E16+(S12/S53)*CONF9!E16+(S13/S53)*CONF10!E16+(S14/S53)*CONF11!E16+(S15/S53)*CONF12!E16+(S16/S53)*CONF13!E16+(S17/S53)*CONF14!E16+(S18/S53)*CONF15!E16+(S19/S53)*CONF16!E16+(S20/S53)*CONF17!E16</f>
        <v>29.854089679393788</v>
      </c>
      <c r="S74" s="2">
        <f t="shared" si="11"/>
        <v>1.6355741173028058</v>
      </c>
      <c r="U74" s="4"/>
    </row>
    <row r="75" spans="1:21" x14ac:dyDescent="0.3">
      <c r="A75" s="7">
        <v>39</v>
      </c>
      <c r="B75" s="60">
        <v>3.82</v>
      </c>
      <c r="C75" s="4">
        <f>(I4/I53)*CONF1!D19+(I5/I53)*CONF2!D19+(I6/I53)*CONF3!D19+(I7/I53)*CONF4!D19+(I8/I53)*CONF5!D19+(I9/I53)*CONF6!D19+(I10/I53)*CONF7!D19+(I11/I53)*CONF8!D19+(I12/I53)*CONF9!D19+(I13/I53)*CONF10!D19+(I14/I53)*CONF11!D19+(I15/I53)*CONF12!D19</f>
        <v>27.537046738212617</v>
      </c>
      <c r="D75" s="4">
        <f>(C75*-0.8799)+27.977</f>
        <v>3.7471525750467194</v>
      </c>
      <c r="E75" s="60">
        <v>3.81</v>
      </c>
      <c r="F75" s="4">
        <f>(K4/K53)*CONF1!D19+(K5/K53)*CONF2!D19+(K6/K53)*CONF3!D19+(K7/K53)*CONF4!D19+(K8/K53)*CONF5!D19+(K9/K53)*CONF6!D19+(K10/K53)*CONF7!D19+(K11/K53)*CONF8!D19+(K12/K53)*CONF9!D19+(K13/K53)*CONF10!D19+(K14/K53)*CONF11!D19+(K15/K53)*CONF12!D19+(K16/K53)*CONF13!D19+(K17/K53)*CONF14!D19+(K18/K53)*CONF15!D19+(K19/K53)*CONF16!D19</f>
        <v>27.542489160587948</v>
      </c>
      <c r="G75" s="4">
        <f>(F75*-0.8896)+28.239</f>
        <v>3.7372016427409633</v>
      </c>
      <c r="H75" s="60">
        <v>3.81</v>
      </c>
      <c r="I75" s="4">
        <f>(M4/M53)*CONF1!D19+(M5/M53)*CONF2!D19+(M6/M53)*CONF3!D19+(M7/M53)*CONF4!D19+(M8/M53)*CONF5!D19+(M9/M53)*CONF6!D19+(M10/M53)*CONF7!D19+(M11/M53)*CONF8!D19+(M12/M53)*CONF9!D19+(M13/M53)*CONF10!D19+(M14/M53)*CONF11!D19+(M15/M53)*CONF12!D19+(M16/M53)*CONF13!D19+(M17/M53)*CONF14!D19+(M18/M53)*CONF15!D19+(M19/M53)*CONF16!D19</f>
        <v>27.543889802245999</v>
      </c>
      <c r="J75" s="2">
        <f t="shared" si="12"/>
        <v>3.7323764584051133</v>
      </c>
      <c r="K75" s="60">
        <v>3.8</v>
      </c>
      <c r="L75" s="4">
        <f>(O4/O53)*CONF1!E19+(O5/O53)*CONF2!E19+(O6/O53)*CONF3!E19+(O7/O53)*CONF4!E19+(O8/O53)*CONF5!E19+(O9/O53)*CONF6!E19+(O10/O53)*CONF7!E19+(O11/O53)*CONF8!E19+(O12/O53)*CONF9!E19+(O13/O53)*CONF10!E19+(O14/O53)*CONF11!E19+(O15/O53)*CONF12!E19+(O16/O53)*CONF13!E19+(O17/O53)*CONF14!E19+(O18/O53)*CONF15!E19+(O19/O53)*CONF16!E19+(O20/O53)*CONF17!E19</f>
        <v>27.543787155576332</v>
      </c>
      <c r="M75" s="2">
        <f>(L75*-0.903)+28.609</f>
        <v>3.7369601985145735</v>
      </c>
      <c r="N75" s="60">
        <v>3.8</v>
      </c>
      <c r="O75" s="4">
        <f>(Q4/Q53)*CONF1!E19+(Q5/Q53)*CONF2!E19+(Q6/Q53)*CONF3!E19+(Q7/Q53)*CONF4!E19+(Q8/Q53)*CONF5!E19+(Q9/Q53)*CONF6!E19+(Q10/Q53)*CONF7!E19+(Q11/Q53)*CONF8!E19+(Q12/Q53)*CONF9!E19+(Q13/Q53)*CONF10!E19+(Q14/Q53)*CONF11!E19+(Q15/Q53)*CONF12!E19+(Q16/Q53)*CONF13!E19+(Q17/Q53)*CONF14!E19+(Q18/Q53)*CONF15!E19+(Q19/Q53)*CONF16!E19+(Q20/Q53)*CONF17!E19</f>
        <v>27.544034888193398</v>
      </c>
      <c r="P75" s="2">
        <f>(O75*-0.9051)+28.665</f>
        <v>3.7348940226961531</v>
      </c>
      <c r="Q75" s="60">
        <v>3.79</v>
      </c>
      <c r="R75" s="4">
        <f>(S4/S53)*CONF1!E19+(S5/S53)*CONF2!E19+(S6/S53)*CONF3!E19+(S7/S53)*CONF4!E19+(S8/S53)*CONF5!E19+(S9/S53)*CONF6!E19+(S10/S53)*CONF7!E19+(S11/S53)*CONF8!E19+(S12/S53)*CONF9!E19+(S13/S53)*CONF10!E19+(S14/S53)*CONF11!E19+(S15/S53)*CONF12!E19+(S16/S53)*CONF13!E19+(S17/S53)*CONF14!E19+(S18/S53)*CONF15!E19+(S19/S53)*CONF16!E19+(S20/S53)*CONF17!E19</f>
        <v>27.544745042719079</v>
      </c>
      <c r="S75" s="2">
        <f>(R75*-0.9086)+28.761</f>
        <v>3.7338446541854466</v>
      </c>
      <c r="U75" s="4"/>
    </row>
    <row r="76" spans="1:21" x14ac:dyDescent="0.3">
      <c r="A76" s="7"/>
      <c r="E76" s="1"/>
      <c r="G76" s="3"/>
      <c r="U76" s="7"/>
    </row>
    <row r="77" spans="1:21" x14ac:dyDescent="0.3">
      <c r="C77" s="50" t="s">
        <v>35</v>
      </c>
      <c r="D77" s="14">
        <f>AVERAGE(ABS(D66-B66),ABS(D67-B67),ABS(D68-B68),ABS(D69-B69),ABS(D70-B70),ABS(D71-B71),ABS(D73-B73),ABS(D74-B74),ABS(D75-B75))</f>
        <v>0.13880626120590447</v>
      </c>
      <c r="E77" s="1"/>
      <c r="G77" s="14">
        <f>AVERAGE(ABS(G66-E66),ABS(G67-E67),ABS(G68-E68),ABS(G69-E69),ABS(G70-E70),ABS(G71-E71),ABS(G73-E73),ABS(G74-E74),ABS(G75-E75))</f>
        <v>0.13777622434347314</v>
      </c>
      <c r="J77" s="14">
        <f>AVERAGE(ABS(J66-H66),ABS(J67-H67),ABS(J68-H68),ABS(J69-H69),ABS(J70-H70),ABS(J71-H71),ABS(J73-H73),ABS(J74-H74),ABS(J75-H75))</f>
        <v>0.13401548796453711</v>
      </c>
      <c r="M77" s="14">
        <f>AVERAGE(ABS(M66-K66),ABS(M67-K67),ABS(M68-K68),ABS(M70-K70),ABS(M71-K71),ABS(M73-K73),ABS(M74-K74),ABS(M75-K75))</f>
        <v>0.13506393516292003</v>
      </c>
      <c r="P77" s="14">
        <f>AVERAGE(ABS(P66-N66),ABS(P67-N67),ABS(P68-N68),ABS(P70-N70),ABS(P71-N71),ABS(P73-N73),ABS(P74-N74),ABS(P75-N75))</f>
        <v>0.13487663314617387</v>
      </c>
      <c r="S77" s="14">
        <f>AVERAGE(ABS(S66-Q66),ABS(S67-Q67),ABS(S68-Q68),ABS(S70-Q70),ABS(S71-Q71),ABS(S73-Q73),ABS(S74-Q74),ABS(S75-Q75))</f>
        <v>0.13023747152611806</v>
      </c>
      <c r="U77" s="7"/>
    </row>
    <row r="78" spans="1:21" x14ac:dyDescent="0.3">
      <c r="C78" s="50" t="s">
        <v>36</v>
      </c>
      <c r="D78" s="14">
        <f>ABS(D72-B72)</f>
        <v>1.6018920205210652</v>
      </c>
      <c r="E78" s="1"/>
      <c r="G78" s="14">
        <f>ABS(G72-E72)</f>
        <v>1.3236229605836263</v>
      </c>
      <c r="J78" s="14">
        <f>ABS(J72-H72)</f>
        <v>1.0414018220767156</v>
      </c>
      <c r="M78" s="14">
        <f>ABS(M72-K72)</f>
        <v>0.7771036908930542</v>
      </c>
      <c r="P78" s="14">
        <f>ABS(P72-N72)</f>
        <v>0.72171741359825425</v>
      </c>
      <c r="S78" s="14">
        <f>ABS(S72-Q72)</f>
        <v>0.54950170100327078</v>
      </c>
      <c r="U78" s="7"/>
    </row>
    <row r="79" spans="1:21" x14ac:dyDescent="0.3">
      <c r="E79" s="1"/>
      <c r="G79" s="3"/>
    </row>
    <row r="80" spans="1:21" x14ac:dyDescent="0.3">
      <c r="E80" s="1"/>
      <c r="G80" s="3"/>
    </row>
    <row r="81" spans="5:7" x14ac:dyDescent="0.3">
      <c r="E81" s="1"/>
      <c r="G81" s="3"/>
    </row>
    <row r="82" spans="5:7" x14ac:dyDescent="0.3">
      <c r="E82" s="1"/>
      <c r="G82" s="3"/>
    </row>
    <row r="83" spans="5:7" x14ac:dyDescent="0.3">
      <c r="E83" s="1"/>
      <c r="G83" s="3"/>
    </row>
    <row r="84" spans="5:7" x14ac:dyDescent="0.3">
      <c r="E84" s="1"/>
      <c r="G84" s="3"/>
    </row>
    <row r="85" spans="5:7" x14ac:dyDescent="0.3">
      <c r="E85" s="1"/>
      <c r="G85" s="3"/>
    </row>
    <row r="86" spans="5:7" x14ac:dyDescent="0.3">
      <c r="E86" s="1"/>
      <c r="G86" s="3"/>
    </row>
    <row r="87" spans="5:7" x14ac:dyDescent="0.3">
      <c r="E87" s="1"/>
      <c r="G87" s="3"/>
    </row>
    <row r="88" spans="5:7" x14ac:dyDescent="0.3">
      <c r="E88" s="1"/>
      <c r="G88" s="3"/>
    </row>
    <row r="89" spans="5:7" x14ac:dyDescent="0.3">
      <c r="E89" s="1"/>
      <c r="G89" s="3"/>
    </row>
    <row r="90" spans="5:7" x14ac:dyDescent="0.3">
      <c r="E90" s="1"/>
      <c r="G90" s="3"/>
    </row>
    <row r="91" spans="5:7" x14ac:dyDescent="0.3">
      <c r="E91" s="1"/>
      <c r="G91" s="3"/>
    </row>
    <row r="92" spans="5:7" x14ac:dyDescent="0.3">
      <c r="E92" s="1"/>
      <c r="G92" s="3"/>
    </row>
    <row r="93" spans="5:7" x14ac:dyDescent="0.3">
      <c r="E93" s="1"/>
      <c r="G93" s="3"/>
    </row>
    <row r="94" spans="5:7" x14ac:dyDescent="0.3">
      <c r="E94" s="1"/>
      <c r="G94" s="3"/>
    </row>
    <row r="95" spans="5:7" x14ac:dyDescent="0.3">
      <c r="E95" s="1"/>
      <c r="G95" s="3"/>
    </row>
    <row r="96" spans="5:7" x14ac:dyDescent="0.3">
      <c r="E96" s="1"/>
      <c r="G96" s="3"/>
    </row>
    <row r="97" spans="1:21" x14ac:dyDescent="0.3">
      <c r="E97" s="1"/>
      <c r="G97" s="3"/>
    </row>
    <row r="98" spans="1:21" x14ac:dyDescent="0.3">
      <c r="E98" s="1"/>
      <c r="G98" s="3"/>
    </row>
    <row r="99" spans="1:21" ht="19.8" x14ac:dyDescent="0.3">
      <c r="C99" s="47" t="s">
        <v>133</v>
      </c>
      <c r="E99" s="1"/>
      <c r="F99" t="s">
        <v>46</v>
      </c>
      <c r="G99" s="3"/>
    </row>
    <row r="100" spans="1:21" x14ac:dyDescent="0.3">
      <c r="E100" s="1"/>
      <c r="G100" s="3"/>
    </row>
    <row r="101" spans="1:21" x14ac:dyDescent="0.3">
      <c r="A101" s="3"/>
      <c r="B101" s="3" t="s">
        <v>11</v>
      </c>
      <c r="D101" s="1"/>
      <c r="E101" s="1"/>
      <c r="F101" s="3" t="s">
        <v>17</v>
      </c>
      <c r="G101" s="3"/>
      <c r="J101" s="39"/>
      <c r="L101" s="1"/>
      <c r="M101" s="1"/>
      <c r="N101" s="1"/>
      <c r="O101" s="1"/>
      <c r="P101" s="1" t="s">
        <v>20</v>
      </c>
    </row>
    <row r="102" spans="1:21" x14ac:dyDescent="0.3">
      <c r="A102" s="49"/>
      <c r="B102" s="61" t="s">
        <v>12</v>
      </c>
      <c r="C102" s="49" t="s">
        <v>106</v>
      </c>
      <c r="D102" s="39"/>
      <c r="E102" s="52" t="s">
        <v>18</v>
      </c>
      <c r="F102" s="2" t="s">
        <v>106</v>
      </c>
      <c r="G102" s="62" t="s">
        <v>19</v>
      </c>
      <c r="H102" s="2" t="s">
        <v>106</v>
      </c>
      <c r="I102" s="2"/>
      <c r="J102" s="2"/>
      <c r="K102" s="63" t="s">
        <v>21</v>
      </c>
      <c r="L102" s="2" t="s">
        <v>106</v>
      </c>
      <c r="M102" s="63" t="s">
        <v>22</v>
      </c>
      <c r="N102" s="2" t="s">
        <v>106</v>
      </c>
      <c r="O102" s="53" t="s">
        <v>23</v>
      </c>
      <c r="P102" s="2"/>
      <c r="Q102" s="53" t="s">
        <v>24</v>
      </c>
      <c r="R102" s="2"/>
      <c r="S102" s="53" t="s">
        <v>25</v>
      </c>
      <c r="T102" s="2"/>
      <c r="U102" s="54" t="s">
        <v>38</v>
      </c>
    </row>
    <row r="103" spans="1:21" x14ac:dyDescent="0.3">
      <c r="A103" s="39" t="s">
        <v>87</v>
      </c>
      <c r="B103" s="50">
        <f>(I4/I53)*CONF1!A96+(I5/I53)*CONF2!A96+(I6/I53)*CONF3!A96+(I7/I53)*CONF4!A96+(I8/I53)*CONF5!A96+(I9/I53)*CONF6!A96+(I10/I53)*CONF7!A96+(I11/I53)*CONF8!A96+(I12/I53)*CONF9!A96+(I13/I53)*CONF10!A96+(I14/I53)*CONF11!A96+(I15/I53)*CONF12!A96</f>
        <v>-9.0005575705215115</v>
      </c>
      <c r="C103" s="65">
        <v>7.9</v>
      </c>
      <c r="D103" s="51"/>
      <c r="E103" s="52">
        <f>(I4/I53)*CONF1!A100+(I5/I53)*CONF2!A100+(I6/I53)*CONF3!A100+(I7/I53)*CONF4!A100+(I8/I53)*CONF5!A100+(I9/I53)*CONF6!A100+(I10/I53)*CONF7!A100+(I11/I53)*CONF8!A100+(I12/I53)*CONF9!A100+(I13/I53)*CONF10!A100+(I14/I53)*CONF11!A100+(I15/I53)*CONF12!A100</f>
        <v>5.9415628771068665</v>
      </c>
      <c r="F103" s="65">
        <v>7.9</v>
      </c>
      <c r="G103" s="62">
        <f>(I4/I53)*CONF1!B100+(I5/I53)*CONF2!B100+(I6/I53)*CONF3!B100+(I7/I53)*CONF4!B100+(I8/I53)*CONF5!B100+(I9/I53)*CONF6!A100+(I10/I53)*CONF7!B100+(I11/I53)*CONF8!B100+(I12/I53)*CONF9!B100+(I13/I53)*CONF10!B100+(I14/I53)*CONF11!B100+(I15/I53)*CONF12!B100</f>
        <v>7.0402991223661617</v>
      </c>
      <c r="H103" s="65">
        <v>7.4</v>
      </c>
      <c r="I103" s="2"/>
      <c r="J103" s="2"/>
      <c r="K103" s="63">
        <f>(I4/I53)*CONF1!A104+(I5/I53)*CONF2!A104+(I6/I53)*CONF3!A104+(I7/I53)*CONF4!A104+(I8/I53)*CONF5!A104+(I9/I53)*CONF6!A104+(I10/I53)*CONF7!A104+(I11/I53)*CONF8!A104+(I12/I53)*CONF9!A104+(I13/I53)*CONF10!A104+(I14/I53)*CONF11!A104+(I15/I53)*CONF12!A104</f>
        <v>0.89616027193042003</v>
      </c>
      <c r="L103" s="2"/>
      <c r="M103" s="63">
        <f>(I4/I53)*CONF1!B104+(I5/I53)*CONF2!B104+(I6/I53)*CONF3!B104+(I7/I53)*CONF4!B104+(I8/I53)*CONF5!B104+(I9/I53)*CONF6!B104+(I10/I53)*CONF7!B104+(I11/I53)*CONF8!B104+(I12/I53)*CONF9!B104+(I13/I53)*CONF10!B104+(I14/I53)*CONF11!B104+(I15/I53)*CONF12!B104</f>
        <v>0.74605780917174325</v>
      </c>
      <c r="N103" s="2"/>
      <c r="O103" s="53">
        <f>(I4/I53)*CONF1!C104+(I5/I53)*CONF2!C104+(I6/I53)*CONF3!C104+(I7/I53)*CONF4!C104+(I8/I53)*CONF5!C104+(I9/I53)*CONF6!C104+(I10/I53)*CONF7!C104+(I11/I53)*CONF8!C104+(I12/I53)*CONF9!C104+(I13/I53)*CONF10!C104+(I14/I53)*CONF11!C104+(I15/I53)*CONF12!C104</f>
        <v>0.13309492682114504</v>
      </c>
      <c r="P103" s="2"/>
      <c r="Q103" s="53">
        <f>(I4/I53)*CONF1!D104+(I5/I53)*CONF2!D104+(I6/I53)*CONF3!D104+(I7/I53)*CONF4!D104+(I8/I53)*CONF5!D104+(I9/I53)*CONF6!D104+(I10/I53)*CONF7!D104+(I11/I53)*CONF8!D104+(I12/I53)*CONF9!D104+(I13/I53)*CONF10!D104+(I14/I53)*CONF11!D104+(I15/I53)*CONF12!D104</f>
        <v>-9.5210472437125396E-2</v>
      </c>
      <c r="R103" s="2"/>
      <c r="S103" s="53">
        <f>(I4/I53)*CONF1!E104+(I5/I53)*CONF2!E104+(I6/I53)*CONF3!E104+(I7/I53)*CONF4!E104+(I8/I53)*CONF5!E104+(I9/I53)*CONF6!E104+(I10/I53)*CONF7!E104+(I11/I53)*CONF8!E104+(I12/I53)*CONF9!E104+(I13/I53)*CONF10!E104+(I14/I53)*CONF11!E104+(I15/I53)*CONF12!E104</f>
        <v>0.24501693913375155</v>
      </c>
      <c r="T103" s="2"/>
      <c r="U103" s="54">
        <f>(I4/I53)*CONF1!F104+(I5/I53)*CONF2!F104+(I6/I53)*CONF3!F104+(I7/I53)*CONF4!F104+(I8/I53)*CONF5!F104+(I9/I53)*CONF6!F104+(I10/I53)*CONF7!F104+(I11/I53)*CONF8!F104+(I12/I53)*CONF9!F104+(I13/I53)*CONF10!F104+(I14/I53)*CONF11!F104+(I15/I53)*CONF12!F104</f>
        <v>-0.28551060143118356</v>
      </c>
    </row>
    <row r="104" spans="1:21" x14ac:dyDescent="0.3">
      <c r="A104" s="39" t="s">
        <v>88</v>
      </c>
      <c r="B104" s="50">
        <f>(K4/K53)*CONF1!A96+(K5/K53)*CONF2!A96+(K6/K53)*CONF3!A96+(K7/K53)*CONF4!A96+(K8/K53)*CONF5!A96+(K9/K53)*CONF6!A96+(K10/K53)*CONF7!A96+(K11/K53)*CONF8!A96+(K12/K53)*CONF9!A96+(K13/K53)*CONF10!A96+(K14/K53)*CONF11!A96+(K15/K53)*CONF12!A96+(K16/K53)*CONF13!A96+(K17/K53)*CONF14!A96+(K18/K53)*CONF15!A96+(K19/K53)*CONF16!A96</f>
        <v>-8.9986478118555784</v>
      </c>
      <c r="C104" s="65">
        <v>7.8</v>
      </c>
      <c r="D104" s="51"/>
      <c r="E104" s="52">
        <f>(K4/K53)*CONF1!A100+(K5/K53)*CONF2!A100+(K6/K53)*CONF3!A100+(K7/K53)*CONF4!A100+(K8/K53)*CONF5!A100+(K9/K53)*CONF6!A100+(K10/K53)*CONF7!A100+(K11/K53)*CONF8!A100+(K12/K53)*CONF9!A100+(K13/K53)*CONF10!A100+(K14/K53)*CONF11!A100+(K15/K53)*CONF12!A100+(K16/K53)*CONF13!A100+(K17/K53)*CONF14!A100+(K18/K53)*CONF15!A100+(K19/K53)*CONF16!A100</f>
        <v>5.8377397250303993</v>
      </c>
      <c r="F104" s="65">
        <v>7.6</v>
      </c>
      <c r="G104" s="62">
        <f>(K4/K53)*CONF1!B100+(K5/K53)*CONF2!B100+(K6/K53)*CONF3!B100+(K7/K53)*CONF4!B100+(K8/K53)*CONF5!B100+(K9/K53)*CONF6!B100+(K10/K53)*CONF7!B100+(K11/K53)*CONF8!B100+(K12/K53)*CONF9!B100+(K13/K53)*CONF10!B100+(K14/K53)*CONF11!B100+(K15/K53)*CONF12!B100+(K16/K53)*CONF13!B100+(K17/K53)*CONF14!B100+(K18/K53)*CONF15!B100+(K19/K53)*CONF16!B100</f>
        <v>7.1322595318886233</v>
      </c>
      <c r="H104" s="65">
        <v>7.4</v>
      </c>
      <c r="I104" s="2"/>
      <c r="J104" s="2"/>
      <c r="K104" s="63">
        <f>(K4/K53)*CONF1!A104+(K5/K53)*CONF2!A104+(K6/K53)*CONF3!A104+(K7/K53)*CONF4!A104+(K8/K53)*CONF5!A104+(K9/K53)*CONF6!A104+(K10/K53)*CONF7!A104+(K11/K53)*CONF8!A104+(K12/K53)*CONF9!A104+(K13/K53)*CONF10!A104+(K14/K53)*CONF11!A104+(K15/K53)*CONF12!A104+(K16/K53)*CONF13!A104+(K17/K53)*CONF14!A104+(K18/K53)*CONF15!A104+(K19/K53)*CONF16!A104</f>
        <v>0.89370438728535651</v>
      </c>
      <c r="L104" s="65">
        <v>1.7</v>
      </c>
      <c r="M104" s="63">
        <f>(K4/K53)*CONF1!B104+(K5/K53)*CONF2!B104+(K6/K53)*CONF3!B104+(K7/K53)*CONF4!B104+(K8/K53)*CONF5!B104+(K9/K53)*CONF6!B104+(K10/K53)*CONF7!B104+(K11/K53)*CONF8!B104+(K12/K53)*CONF9!B104+(K13/K53)*CONF10!B104+(K14/K53)*CONF11!B104+(K15/K53)*CONF12!B104+(K16/K53)*CONF13!B104+(K17/K53)*CONF14!B104+(K18/K53)*CONF15!B104+(K19/K53)*CONF16!B104</f>
        <v>0.75104153820986386</v>
      </c>
      <c r="N104" s="65">
        <v>1.7</v>
      </c>
      <c r="O104" s="53">
        <f>(K4/K53)*CONF1!C104+(K5/K53)*CONF2!C104+(K6/K53)*CONF3!C104+(K7/K53)*CONF4!C104+(K8/K53)*CONF5!C104+(K9/K53)*CONF6!C104+(K10/K53)*CONF7!C104+(K11/K53)*CONF8!C104+(K12/K53)*CONF9!C104+(K13/K53)*CONF10!C104+(K14/K53)*CONF11!C104+(K15/K53)*CONF12!C104+(K16/K53)*CONF13!C104+(K17/K53)*CONF14!C104+(K18/K53)*CONF15!C104+(K19/K53)*CONF16!C104</f>
        <v>0.13328570115574778</v>
      </c>
      <c r="P104" s="2"/>
      <c r="Q104" s="53">
        <f>(K4/K53)*CONF1!D104+(K5/K53)*CONF2!D104+(K6/K53)*CONF3!D104+(K7/K53)*CONF4!D104+(K8/K53)*CONF5!D104+(K9/K53)*CONF6!D104+(K10/K53)*CONF7!D104+(K11/K53)*CONF8!D104+(K12/K53)*CONF9!D104+(K13/K53)*CONF10!D104+(K14/K53)*CONF11!D104+(K15/K53)*CONF12!D104+(K16/K53)*CONF13!D104+(K17/K53)*CONF14!D104+(K18/K53)*CONF15!D104+(K19/K53)*CONF16!D104</f>
        <v>-9.4909436029886995E-2</v>
      </c>
      <c r="R104" s="2"/>
      <c r="S104" s="53">
        <f>(K4/K53)*CONF1!E104+(K5/K53)*CONF2!E104+(K6/K53)*CONF3!E104+(K7/K53)*CONF4!E104+(K8/K53)*CONF5!E104+(K9/K53)*CONF6!E104+(K10/K53)*CONF7!E104+(K11/K53)*CONF8!E104+(K12/K53)*CONF9!E104+(K13/K53)*CONF10!E104+(K14/K53)*CONF11!E104+(K15/K53)*CONF12!E104+(K16/K53)*CONF13!E104+(K17/K53)*CONF14!E104+(K18/K53)*CONF15!E104+(K19/K53)*CONF16!E104</f>
        <v>0.24508434643017221</v>
      </c>
      <c r="T104" s="2"/>
      <c r="U104" s="54">
        <f>(K4/K53)*CONF1!F104+(K5/K53)*CONF2!F104+(K6/K53)*CONF3!F104+(K7/K53)*CONF4!F104+(K8/K53)*CONF5!F104+(K9/K53)*CONF6!F104+(K10/K53)*CONF7!F104+(K11/K53)*CONF8!F104+(K12/K53)*CONF9!F104+(K13/K53)*CONF10!F104+(K14/K53)*CONF11!F104+(K15/K53)*CONF12!F104+(K16/K53)*CONF13!F104+(K17/K53)*CONF14!F104+(K18/K53)*CONF15!F104+(K19/K53)*CONF16!F104</f>
        <v>-0.28582444738900015</v>
      </c>
    </row>
    <row r="105" spans="1:21" x14ac:dyDescent="0.3">
      <c r="A105" s="39" t="s">
        <v>89</v>
      </c>
      <c r="B105" s="50">
        <f>(M4/M53)*CONF1!A96+(M5/M53)*CONF2!A96+(M6/M53)*CONF3!A96+(M7/M53)*CONF4!A96+(M8/M53)*CONF5!A96+(M9/M53)*CONF6!A96+(M10/M53)*CONF7!A96+(M11/M53)*CONF8!A96+(M12/M53)*CONF9!A96+(M13/M53)*CONF10!A96+(M14/M53)*CONF11!A96+(M15/M53)*CONF12!A96+(M16/M53)*CONF13!A96+(M17/M53)*CONF14!A96+(M18/M53)*CONF15!A96+(M19/M53)*CONF16!A96</f>
        <v>-8.9993340636991093</v>
      </c>
      <c r="C105" s="66"/>
      <c r="D105" s="1"/>
      <c r="E105" s="52">
        <f>(M4/M53)*CONF1!A100+(M5/M53)*CONF2!A100+(M6/M53)*CONF3!A100+(M7/M53)*CONF4!A100+(M8/M53)*CONF5!A100+(M9/M53)*CONF6!A100+(M10/M53)*CONF7!A100+(M11/M53)*CONF8!A100+(M12/M53)*CONF9!A100+(M13/M53)*CONF10!A100+(M14/M53)*CONF11!A100+(M15/M53)*CONF12!A100+(M16/M53)*CONF13!A100+(M17/M53)*CONF14!A100+(M18/M53)*CONF15!A100+(M19/M53)*CONF16!A100</f>
        <v>5.8040816891481075</v>
      </c>
      <c r="F105" s="65">
        <v>7.6</v>
      </c>
      <c r="G105" s="62">
        <f>(M4/M53)*CONF1!B100+(M5/M53)*CONF2!B100+(M6/M53)*CONF3!B100+(M7/M53)*CONF4!B100+(M8/M53)*CONF5!B100+(M9/M53)*CONF6!B100+(M10/M53)*CONF7!B100+(M11/M53)*CONF8!B100+(M12/M53)*CONF9!B100+(M13/M53)*CONF10!B100+(M14/M53)*CONF11!B100+(M15/M53)*CONF12!B100+(M16/M53)*CONF13!B100+(M17/M53)*CONF14!B100+(M18/M53)*CONF15!B100+(M19/M53)*CONF16!B100</f>
        <v>7.133581018813592</v>
      </c>
      <c r="H105" s="65">
        <v>7.3</v>
      </c>
      <c r="I105" s="2"/>
      <c r="J105" s="2"/>
      <c r="K105" s="63">
        <f>(M4/M53)*CONF1!A104+(M5/M53)*CONF2!A104+(M6/M53)*CONF3!A104+(M7/M53)*CONF4!A104+(M8/M53)*CONF5!A104+(M9/M53)*CONF6!A104+(M10/M53)*CONF7!A104+(M11/M53)*CONF8!A104+(M12/M53)*CONF9!A104+(M13/M53)*CONF10!A104+(M14/M53)*CONF11!A104+(M15/M53)*CONF12!A104+(M16/M53)*CONF13!A104+(M17/M53)*CONF14!A104+(M18/M53)*CONF15!A104+(M19/M53)*CONF16!A104</f>
        <v>0.89381278006223719</v>
      </c>
      <c r="L105" s="2"/>
      <c r="M105" s="63">
        <f>(M4/M53)*CONF1!B104+(M5/M53)*CONF2!B104+(M6/M53)*CONF3!B104+(M7/M53)*CONF4!B104+(M8/M53)*CONF5!B104+(M9/M53)*CONF6!B104+(M10/M53)*CONF7!B104+(M11/M53)*CONF8!B104+(M12/M53)*CONF9!B104+(M13/M53)*CONF10!B104+(M14/M53)*CONF11!B104+(M15/M53)*CONF12!B104+(M16/M53)*CONF13!B104+(M17/M53)*CONF14!B104+(M18/M53)*CONF15!B104+(M19/M53)*CONF16!B104</f>
        <v>0.75067568431749976</v>
      </c>
      <c r="N105" s="2"/>
      <c r="O105" s="53">
        <f>(M4/M53)*CONF1!C104+(M5/M53)*CONF2!C104+(M6/M53)*CONF3!C104+(M7/M53)*CONF4!C104+(M8/M53)*CONF5!C104+(M9/M53)*CONF6!C104+(M10/M53)*CONF7!C104+(M11/M53)*CONF8!C104+(M12/M53)*CONF9!C104+(M13/M53)*CONF10!C104+(M14/M53)*CONF11!C104+(M15/M53)*CONF12!C104+(M16/M53)*CONF13!C104+(M17/M53)*CONF14!C104+(M18/M53)*CONF15!C104+(M19/M53)*CONF16!C104</f>
        <v>0.13334700345380596</v>
      </c>
      <c r="P105" s="2"/>
      <c r="Q105" s="53">
        <f>(M4/M53)*CONF1!D104+(M5/M53)*CONF2!D104+(M6/M53)*CONF3!D104+(M7/M53)*CONF4!D104+(M8/M53)*CONF5!D104+(M9/M53)*CONF6!D104+(M10/M53)*CONF7!D104+(M11/M53)*CONF8!D104+(M12/M53)*CONF9!D104+(M13/M53)*CONF10!D104+(M14/M53)*CONF11!D104+(M15/M53)*CONF12!D104+(M16/M53)*CONF13!D104+(M17/M53)*CONF14!D104+(M18/M53)*CONF15!D104+(M19/M53)*CONF16!D104</f>
        <v>-9.4849463022745786E-2</v>
      </c>
      <c r="R105" s="2"/>
      <c r="S105" s="53">
        <f>(M4/M53)*CONF1!E104+(M5/M53)*CONF2!E104+(M6/M53)*CONF3!E104+(M7/M53)*CONF4!E104+(M8/M53)*CONF5!E104+(M9/M53)*CONF6!E104+(M10/M53)*CONF7!E104+(M11/M53)*CONF8!E104+(M12/M53)*CONF9!E104+(M13/M53)*CONF10!E104+(M14/M53)*CONF11!E104+(M15/M53)*CONF12!E104+(M16/M53)*CONF13!E104+(M17/M53)*CONF14!E104+(M18/M53)*CONF15!E104+(M19/M53)*CONF16!E104</f>
        <v>0.24498808762869204</v>
      </c>
      <c r="T105" s="2"/>
      <c r="U105" s="54">
        <f>(M4/M53)*CONF1!F104+(M5/M53)*CONF2!F104+(M6/M53)*CONF3!F104+(M7/M53)*CONF4!F104+(M8/M53)*CONF5!F104+(M9/M53)*CONF6!F104+(M10/M53)*CONF7!F104+(M11/M53)*CONF8!F104+(M12/M53)*CONF9!F104+(M13/M53)*CONF10!F104+(M14/M53)*CONF11!F104+(M15/M53)*CONF12!F104+(M16/M53)*CONF13!F104+(M17/M53)*CONF14!F104+(M18/M53)*CONF15!F104+(M19/M53)*CONF16!F104</f>
        <v>-0.28595073199508031</v>
      </c>
    </row>
    <row r="106" spans="1:21" x14ac:dyDescent="0.3">
      <c r="A106" s="39" t="s">
        <v>90</v>
      </c>
      <c r="B106" s="64">
        <f>(O4/O53)*CONF1!A96+(O5/O53)*CONF2!A96+(O6/O53)*CONF3!A96+(O7/O53)*CONF4!A96+(O8/O53)*CONF5!A96+(O9/O53)*CONF6!A96+(O10/O53)*CONF7!A96+(O11/O53)*CONF8!A96+(O12/O53)*CONF9!A96+(O13/O53)*CONF10!A96+(O14/O53)*CONF11!A96+(O15/O53)*CONF12!A96+(O16/O53)*CONF13!A96+(O17/O53)*CONF14!A96+(O18/O53)*CONF15!A96+(O19/O53)*CONF16!A96+(O20/O53)*CONF17!A96</f>
        <v>-9.0008286456903193</v>
      </c>
      <c r="C106" s="1"/>
      <c r="D106" s="1"/>
      <c r="E106" s="52">
        <f>(O4/O53)*CONF1!A100+(O5/O53)*CONF2!A100+(O6/O53)*CONF3!A100+(O7/O53)*CONF4!A100+(O8/O53)*CONF5!A100+(O9/O53)*CONF6!A100+(O10/O53)*CONF7!A100+(O11/O53)*CONF8!A100+(O12/O53)*CONF9!A100+(O13/O53)*CONF10!A100+(O14/O53)*CONF11!A100+(O15/O53)*CONF12!A100+(O16/O53)*CONF13!A100+(O17/O53)*CONF14!A100+(O18/O53)*CONF15!A100+(O19/O53)*CONF16!A100+(O20/O53)*CONF17!A100</f>
        <v>5.760824363336507</v>
      </c>
      <c r="F106" s="65">
        <v>7.5</v>
      </c>
      <c r="G106" s="62">
        <f>(O4/O53)*CONF1!B100+(O5/O53)*CONF2!B100+(O6/O53)*CONF3!B100+(O7/O53)*CONF4!B100+(O8/O53)*CONF5!B100+(O9/O53)*CONF6!B100+(O10/O53)*CONF7!B100+(O11/O53)*CONF8!B100+(O12/O53)*CONF9!B100+(O13/O53)*CONF10!B100+(O14/O53)*CONF11!B100+(O15/O53)*CONF12!B100+(O16/O53)*CONF13!B100+(O17/O53)*CONF14!B100+(O18/O53)*CONF15!B100+(O19/O53)*CONF16!B100+(O20/O53)*CONF17!B100</f>
        <v>7.1320600157306888</v>
      </c>
      <c r="H106" s="65">
        <v>7.3</v>
      </c>
      <c r="I106" s="2"/>
      <c r="J106" s="2"/>
      <c r="K106" s="63">
        <f>(O4/O53)*CONF1!A104+(O5/O53)*CONF2!A104+(O6/O53)*CONF3!A104+(O7/O53)*CONF4!A104+(O8/O53)*CONF5!A104+(O9/O53)*CONF6!A104+(O10/O53)*CONF7!A104+(O11/O53)*CONF8!A104+(O12/O53)*CONF9!A104+(O13/O53)*CONF10!A104+(O14/O53)*CONF11!A104+(O15/O53)*CONF12!A104+(O16/O53)*CONF13!A104+(O17/O53)*CONF14!A104+(O18/O53)*CONF15!A104+(O19/O53)*CONF16!A104+(O20/O53)*CONF17!A104</f>
        <v>0.89388262912406902</v>
      </c>
      <c r="L106" s="65">
        <v>1.7</v>
      </c>
      <c r="M106" s="63">
        <f>(O4/O53)*CONF1!B104+(O5/O53)*CONF2!B104+(O6/O53)*CONF3!B104+(O7/O53)*CONF4!B104+(O8/O53)*CONF5!B104+(O9/O53)*CONF6!B104+(O10/O53)*CONF7!B104+(O11/O53)*CONF8!B104+(O12/O53)*CONF9!B104+(O13/O53)*CONF10!B104+(O14/O53)*CONF11!B104+(O15/O53)*CONF12!B104+(O16/O53)*CONF13!B104+(O17/O53)*CONF14!B104+(O18/O53)*CONF15!B104+(O19/O53)*CONF16!B104+(O20/O53)*CONF17!B104</f>
        <v>0.75044744455639512</v>
      </c>
      <c r="N106" s="65">
        <v>1.7</v>
      </c>
      <c r="O106" s="53">
        <f>(O4/O53)*CONF1!C104+(O5/O53)*CONF2!C104+(O6/O53)*CONF3!C104+(O7/O53)*CONF4!C104+(O8/O53)*CONF5!C104+(O9/O53)*CONF6!C104+(O10/O53)*CONF7!C104+(O11/O53)*CONF8!C104+(O12/O53)*CONF9!C104+(O13/O53)*CONF10!C104+(O14/O53)*CONF11!C104+(O15/O53)*CONF12!C104+(O16/O53)*CONF13!C104+(O17/O53)*CONF14!C104+(O18/O53)*CONF15!C104+(O19/O53)*CONF16!C104+(O20/O53)*CONF17!C104</f>
        <v>0.13337735430168396</v>
      </c>
      <c r="P106" s="2"/>
      <c r="Q106" s="53">
        <f>(O4/O53)*CONF1!D104+(O5/O53)*CONF2!D104+(O6/O53)*CONF3!D104+(O7/O53)*CONF4!D104+(O8/O53)*CONF5!D104+(O9/O53)*CONF6!D104+(O10/O53)*CONF7!D104+(O11/O53)*CONF8!D104+(O12/O53)*CONF9!D104+(O13/O53)*CONF10!D104+(O14/O53)*CONF11!D104+(O15/O53)*CONF12!D104+(O16/O53)*CONF13!D104+(O17/O53)*CONF14!D104+(O18/O53)*CONF15!D104+(O19/O53)*CONF16!D104+(O20/O53)*CONF17!D104</f>
        <v>-9.5008992520544705E-2</v>
      </c>
      <c r="R106" s="2"/>
      <c r="S106" s="53">
        <f>(O4/O53)*CONF1!E104+(O5/O53)*CONF2!E104+(O6/O53)*CONF3!E104+(O7/O53)*CONF4!E104+(O8/O53)*CONF5!E104+(O9/O53)*CONF6!E104+(O10/O53)*CONF7!E104+(O11/O53)*CONF8!E104+(O12/O53)*CONF9!E104+(O13/O53)*CONF10!E104+(O14/O53)*CONF11!E104+(O15/O53)*CONF12!E104+(O16/O53)*CONF13!E104+(O17/O53)*CONF14!E104+(O18/O53)*CONF15!E104+(O19/O53)*CONF16!E104+(O20/O53)*CONF17!E104</f>
        <v>0.24452667576076095</v>
      </c>
      <c r="T106" s="2"/>
      <c r="U106" s="54">
        <f>(O4/O53)*CONF1!F104+(O5/O53)*CONF2!F104+(O6/O53)*CONF3!F104+(O7/O53)*CONF4!F104+(O8/O53)*CONF5!F104+(O9/O53)*CONF6!F104+(O10/O53)*CONF7!F104+(O11/O53)*CONF8!F104+(O12/O53)*CONF9!F104+(O13/O53)*CONF10!F104+(O14/O53)*CONF11!F104+(O15/O53)*CONF12!F104+(O16/O53)*CONF13!F104+(O17/O53)*CONF14!F104+(O18/O53)*CONF15!F104+(O19/O53)*CONF16!F104+(O20/O53)*CONF17!F104</f>
        <v>-0.28357757370829439</v>
      </c>
    </row>
    <row r="107" spans="1:21" x14ac:dyDescent="0.3">
      <c r="A107" s="39" t="s">
        <v>47</v>
      </c>
      <c r="B107" s="64">
        <f>(Q4/Q53)*CONF1!A96+(Q5/Q53)*CONF2!A96+(Q6/Q53)*CONF3!A96+(Q7/Q53)*CONF4!A96+(Q8/Q53)*CONF5!A96+(Q9/Q53)*CONF6!A96+(Q10/Q53)*CONF7!A96+(Q11/Q53)*CONF8!A96+(Q12/Q53)*CONF9!A96+(Q13/Q53)*CONF10!A96+(Q14/Q53)*CONF11!A96+(Q15/Q53)*CONF12!A96+(Q16/Q53)*CONF13!A96+(Q17/Q53)*CONF14!A96+(Q18/Q53)*CONF15!A96+(Q19/Q53)*CONF16!A96+(Q20/Q53)*CONF17!A96</f>
        <v>-9.0009848744648782</v>
      </c>
      <c r="C107" s="1"/>
      <c r="D107" s="1"/>
      <c r="E107" s="52">
        <f>(Q4/Q53)*CONF1!A100+(Q5/Q53)*CONF2!A100+(Q6/Q53)*CONF3!A100+(Q7/Q53)*CONF4!A100+(Q8/Q53)*CONF5!A100+(Q9/Q53)*CONF6!A100+(Q10/Q53)*CONF7!A100+(Q11/Q53)*CONF8!A100+(Q12/Q53)*CONF9!A100+(Q13/Q53)*CONF10!A100+(Q14/Q53)*CONF11!A100+(Q15/Q53)*CONF12!A100+(Q16/Q53)*CONF13!A100+(Q17/Q53)*CONF14!A100+(Q18/Q53)*CONF15!A100+(Q19/Q53)*CONF16!A100+(Q20/Q53)*CONF17!A100</f>
        <v>5.7544108340717655</v>
      </c>
      <c r="F107" s="65">
        <v>7.5</v>
      </c>
      <c r="G107" s="62">
        <f>(Q4/Q53)*CONF1!B100+(Q5/Q53)*CONF2!B100+(Q6/Q53)*CONF3!B100+(Q7/Q53)*CONF4!B100+(Q8/Q53)*CONF5!B100+(Q9/Q53)*CONF6!B100+(Q10/Q53)*CONF7!B100+(Q11/Q53)*CONF8!B100+(Q12/Q53)*CONF9!B100+(Q13/Q53)*CONF10!B100+(Q14/Q53)*CONF11!B100+(Q15/Q53)*CONF12!B100+(Q16/Q53)*CONF13!B100+(Q17/Q53)*CONF14!B100+(Q18/Q53)*CONF15!B100+(Q19/Q53)*CONF16!B100+(Q20/Q53)*CONF17!B100</f>
        <v>7.1322627018183224</v>
      </c>
      <c r="H107" s="65">
        <v>7.3</v>
      </c>
      <c r="I107" s="2"/>
      <c r="J107" s="2"/>
      <c r="K107" s="63">
        <f>(Q4/Q53)*CONF1!A104+(Q5/Q53)*CONF2!A104+(Q6/Q53)*CONF3!A104+(Q7/Q53)*CONF4!A104+(Q8/Q53)*CONF5!A104+(Q9/Q53)*CONF6!A104+(Q10/Q53)*CONF7!A104+(Q11/Q53)*CONF8!A104+(Q12/Q53)*CONF9!A104+(Q13/Q53)*CONF10!A104+(Q14/Q53)*CONF11!A104+(Q15/Q53)*CONF12!A104+(Q16/Q53)*CONF13!A104+(Q17/Q53)*CONF14!A104+(Q18/Q53)*CONF15!A104+(Q19/Q53)*CONF16!A104+(Q20/Q53)*CONF17!A104</f>
        <v>0.89391943095699866</v>
      </c>
      <c r="L107" s="65">
        <v>1.7</v>
      </c>
      <c r="M107" s="63">
        <f>(Q4/Q53)*CONF1!B104+(Q5/Q53)*CONF2!B104+(Q6/Q53)*CONF3!B104+(Q7/Q53)*CONF4!B104+(Q8/Q53)*CONF5!B104+(Q9/Q53)*CONF6!B104+(Q10/Q53)*CONF7!B104+(Q11/Q53)*CONF8!B104+(Q12/Q53)*CONF9!B104+(Q13/Q53)*CONF10!B104+(Q14/Q53)*CONF11!B104+(Q15/Q53)*CONF12!B104+(Q16/Q53)*CONF13!B104+(Q17/Q53)*CONF14!B104+(Q18/Q53)*CONF15!B104+(Q19/Q53)*CONF16!B104+(Q20/Q53)*CONF17!B104</f>
        <v>0.75034961524602473</v>
      </c>
      <c r="N107" s="65">
        <v>1.7</v>
      </c>
      <c r="O107" s="53">
        <f>(Q4/Q53)*CONF1!C104+(Q5/Q53)*CONF2!C104+(Q6/Q53)*CONF3!C104+(Q7/Q53)*CONF4!C104+(Q8/Q53)*CONF5!C104+(Q9/Q53)*CONF6!C104+(Q10/Q53)*CONF7!C104+(Q11/Q53)*CONF8!C104+(Q12/Q53)*CONF9!C104+(Q13/Q53)*CONF10!C104+(Q14/Q53)*CONF11!C104+(Q15/Q53)*CONF12!C104+(Q16/Q53)*CONF13!C104+(Q17/Q53)*CONF14!C104+(Q18/Q53)*CONF15!C104+(Q19/Q53)*CONF16!C104+(Q20/Q53)*CONF17!C104</f>
        <v>0.13338817830350266</v>
      </c>
      <c r="P107" s="2"/>
      <c r="Q107" s="53">
        <f>(Q4/Q53)*CONF1!D104+(Q5/Q53)*CONF2!D104+(Q6/Q53)*CONF3!D104+(Q7/Q53)*CONF4!D104+(Q8/Q53)*CONF5!D104+(Q9/Q53)*CONF6!D104+(Q10/Q53)*CONF7!D104+(Q11/Q53)*CONF8!D104+(Q12/Q53)*CONF9!D104+(Q13/Q53)*CONF10!D104+(Q14/Q53)*CONF11!D104+(Q15/Q53)*CONF12!D104+(Q16/Q53)*CONF13!D104+(Q17/Q53)*CONF14!D104+(Q18/Q53)*CONF15!D104+(Q19/Q53)*CONF16!D104+(Q20/Q53)*CONF17!D104</f>
        <v>-9.5003134752006002E-2</v>
      </c>
      <c r="R107" s="2"/>
      <c r="S107" s="53">
        <f>(Q4/Q53)*CONF1!E104+(Q5/Q53)*CONF2!E104+(Q6/Q53)*CONF3!E104+(Q7/Q53)*CONF4!E104+(Q8/Q53)*CONF5!E104+(Q9/Q53)*CONF6!E104+(Q10/Q53)*CONF7!E104+(Q11/Q53)*CONF8!E104+(Q12/Q53)*CONF9!E104+(Q13/Q53)*CONF10!E104+(Q14/Q53)*CONF11!E104+(Q15/Q53)*CONF12!E104+(Q16/Q53)*CONF13!E104+(Q17/Q53)*CONF14!E104+(Q18/Q53)*CONF15!E104+(Q19/Q53)*CONF16!E104+(Q20/Q53)*CONF17!E104</f>
        <v>0.24449975003817662</v>
      </c>
      <c r="T107" s="2"/>
      <c r="U107" s="54">
        <f>(Q4/Q53)*CONF1!F104+(Q5/Q53)*CONF2!F104+(Q6/Q53)*CONF3!F104+(Q7/Q53)*CONF4!F104+(Q8/Q53)*CONF5!F104+(Q9/Q53)*CONF6!F104+(Q10/Q53)*CONF7!F104+(Q11/Q53)*CONF8!F104+(Q12/Q53)*CONF9!F104+(Q13/Q53)*CONF10!F104+(Q14/Q53)*CONF11!F104+(Q15/Q53)*CONF12!F104+(Q16/Q53)*CONF13!F104+(Q17/Q53)*CONF14!F104+(Q18/Q53)*CONF15!F104+(Q19/Q53)*CONF16!F104+(Q20/Q53)*CONF17!F104</f>
        <v>-0.28355286364740229</v>
      </c>
    </row>
    <row r="108" spans="1:21" x14ac:dyDescent="0.3">
      <c r="A108" s="39" t="s">
        <v>104</v>
      </c>
      <c r="B108" s="64">
        <f>(S4/S53)*CONF1!A96+(S5/S53)*CONF2!A96+(S6/S53)*CONF3!A96+(S7/S53)*CONF4!A96+(S8/S53)*CONF5!A96+(S9/S53)*CONF6!A96+(S10/S53)*CONF7!A96+(S11/S53)*CONF8!A96+(S12/S53)*CONF9!A96+(S13/S53)*CONF10!A96+(S14/S53)*CONF11!A96+(S15/S53)*CONF12!A96+(S16/S53)*CONF13!A96+(S17/S53)*CONF14!A96+(S18/S53)*CONF15!A96+(S19/S53)*CONF16!A96+(S20/S53)*CONF17!A96</f>
        <v>-9.0014030728187127</v>
      </c>
      <c r="C108" s="1"/>
      <c r="D108" s="1"/>
      <c r="E108" s="52">
        <f>(S4/S53)*CONF1!A100+(S5/S53)*CONF2!A100+(S6/S53)*CONF3!A100+(S7/S53)*CONF4!A100+(S8/S53)*CONF5!A100+(S9/S53)*CONF6!A100+(S10/S53)*CONF7!A100+(S11/S53)*CONF8!A100+(S12/S53)*CONF9!A100+(S13/S53)*CONF10!A100+(S14/S53)*CONF11!A100+(S15/S53)*CONF12!A100+(S16/S53)*CONF13!A100+(S17/S53)*CONF14!A100+(S18/S53)*CONF15!A100+(S19/S53)*CONF16!A100+(S20/S53)*CONF17!A100</f>
        <v>5.7365524896676012</v>
      </c>
      <c r="F108" s="65">
        <v>7.5</v>
      </c>
      <c r="G108" s="62">
        <f>(S4/S53)*CONF1!B100+(S5/S53)*CONF2!B100+(S6/S53)*CONF3!B100+(S7/S53)*CONF4!B100+(S8/S53)*CONF5!B100+(S9/S53)*CONF6!B100+(S10/S53)*CONF7!B100+(S11/S53)*CONF8!B100+(S12/S53)*CONF9!B100+(S13/S53)*CONF10!B100+(S14/S53)*CONF11!B100+(S15/S53)*CONF12!B100+(S16/S53)*CONF13!B100+(S17/S53)*CONF14!B100+(S18/S53)*CONF15!B100+(S19/S53)*CONF16!B100+(S20/S53)*CONF17!B100</f>
        <v>7.132873291013599</v>
      </c>
      <c r="H108" s="65">
        <v>7.2</v>
      </c>
      <c r="I108" s="2"/>
      <c r="J108" s="2"/>
      <c r="K108" s="63">
        <f>(S4/S53)*CONF1!A104+(S5/S53)*CONF2!A104+(S6/S53)*CONF3!A104+(S7/S53)*CONF4!A104+(S8/S53)*CONF5!A104+(S9/S53)*CONF6!A104+(S10/S53)*CONF7!A104+(S11/S53)*CONF8!A104+(S12/S53)*CONF9!A104+(S13/S53)*CONF10!A104+(S14/S53)*CONF11!A104+(S15/S53)*CONF12!A104+(S16/S53)*CONF13!A104+(S17/S53)*CONF14!A104+(S18/S53)*CONF15!A104+(S19/S53)*CONF16!A104+(S20/S53)*CONF17!A104</f>
        <v>0.89396279512247234</v>
      </c>
      <c r="L108" s="65">
        <v>1.7</v>
      </c>
      <c r="M108" s="63">
        <f>(S4/S53)*CONF1!B104+(S5/S53)*CONF2!B104+(S6/S53)*CONF3!B104+(S7/S53)*CONF4!B104+(S8/S53)*CONF5!B104+(S9/S53)*CONF6!B104+(S10/S53)*CONF7!B104+(S11/S53)*CONF8!B104+(S12/S53)*CONF9!B104+(S13/S53)*CONF10!B104+(S14/S53)*CONF11!B104+(S15/S53)*CONF12!B104+(S16/S53)*CONF13!B104+(S17/S53)*CONF14!B104+(S18/S53)*CONF15!B104+(S19/S53)*CONF16!B104+(S20/S53)*CONF17!B104</f>
        <v>0.75019425823569363</v>
      </c>
      <c r="N108" s="65">
        <v>1.7</v>
      </c>
      <c r="O108" s="53">
        <f>(S4/S53)*CONF1!C104+(S5/S53)*CONF2!C104+(S6/S53)*CONF3!C104+(S7/S53)*CONF4!C104+(S8/S53)*CONF5!C104+(S9/S53)*CONF6!C104+(S10/S53)*CONF7!C104+(S11/S53)*CONF8!C104+(S12/S53)*CONF9!C104+(S13/S53)*CONF10!C104+(S14/S53)*CONF11!C104+(S15/S53)*CONF12!C104+(S16/S53)*CONF13!C104+(S17/S53)*CONF14!C104+(S18/S53)*CONF15!C104+(S19/S53)*CONF16!C104+(S20/S53)*CONF17!C104</f>
        <v>0.13341566622478793</v>
      </c>
      <c r="P108" s="2"/>
      <c r="Q108" s="53">
        <f>(S4/S53)*CONF1!D104+(S5/S53)*CONF2!D104+(S6/S53)*CONF3!D104+(S7/S53)*CONF4!D104+(S8/S53)*CONF5!D104+(S9/S53)*CONF6!D104+(S10/S53)*CONF7!D104+(S11/S53)*CONF8!D104+(S12/S53)*CONF9!D104+(S13/S53)*CONF10!D104+(S14/S53)*CONF11!D104+(S15/S53)*CONF12!D104+(S16/S53)*CONF13!D104+(S17/S53)*CONF14!D104+(S18/S53)*CONF15!D104+(S19/S53)*CONF16!D104+(S20/S53)*CONF17!D104</f>
        <v>-9.4990736906484116E-2</v>
      </c>
      <c r="R108" s="2"/>
      <c r="S108" s="53">
        <f>(S4/S53)*CONF1!E104+(S5/S53)*CONF2!E104+(S6/S53)*CONF3!E104+(S7/S53)*CONF4!E104+(S8/S53)*CONF5!E104+(S9/S53)*CONF6!E104+(S10/S53)*CONF7!E104+(S11/S53)*CONF8!E104+(S12/S53)*CONF9!E104+(S13/S53)*CONF10!E104+(S14/S53)*CONF11!E104+(S15/S53)*CONF12!E104+(S16/S53)*CONF13!E104+(S17/S53)*CONF14!E104+(S18/S53)*CONF15!E104+(S19/S53)*CONF16!E104+(S20/S53)*CONF17!E104</f>
        <v>0.24442710598497039</v>
      </c>
      <c r="T108" s="2"/>
      <c r="U108" s="54">
        <f>(S4/S53)*CONF1!F104+(S5/S53)*CONF2!F104+(S6/S53)*CONF3!F104+(S7/S53)*CONF4!F104+(S8/S53)*CONF5!F104+(S9/S53)*CONF6!F104+(S10/S53)*CONF7!F104+(S11/S53)*CONF8!F104+(S12/S53)*CONF9!F104+(S13/S53)*CONF10!F104+(S14/S53)*CONF11!F104+(S15/S53)*CONF12!F104+(S16/S53)*CONF13!F104+(S17/S53)*CONF14!F104+(S18/S53)*CONF15!F104+(S19/S53)*CONF16!F104+(S20/S53)*CONF17!F104</f>
        <v>-0.28348595765376766</v>
      </c>
    </row>
    <row r="109" spans="1:21" x14ac:dyDescent="0.3"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3">
      <c r="A110" s="39"/>
      <c r="B110" s="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3">
      <c r="E111" s="1"/>
      <c r="G111" s="3"/>
    </row>
    <row r="112" spans="1:21" x14ac:dyDescent="0.3">
      <c r="E112" s="1"/>
      <c r="G112" s="3"/>
    </row>
    <row r="113" spans="1:7" ht="19.8" x14ac:dyDescent="0.3">
      <c r="C113" s="47" t="s">
        <v>134</v>
      </c>
      <c r="E113" s="1"/>
      <c r="G113" s="3"/>
    </row>
    <row r="114" spans="1:7" x14ac:dyDescent="0.3">
      <c r="E114" s="1"/>
      <c r="G114" s="3"/>
    </row>
    <row r="115" spans="1:7" ht="43.2" x14ac:dyDescent="0.3">
      <c r="A115" s="1" t="s">
        <v>48</v>
      </c>
      <c r="B115" s="48" t="s">
        <v>49</v>
      </c>
      <c r="C115" s="48" t="s">
        <v>50</v>
      </c>
      <c r="D115" s="48" t="s">
        <v>51</v>
      </c>
      <c r="E115" s="1"/>
      <c r="G115" s="3"/>
    </row>
    <row r="116" spans="1:7" x14ac:dyDescent="0.3">
      <c r="A116" s="7">
        <v>1</v>
      </c>
      <c r="B116" s="4">
        <f>(Q4/Q53)*CONF1!Q3+(Q5/Q53)*CONF2!Q3+(Q6/Q53)*CONF3!Q3+(Q7/Q53)*CONF4!Q3+(Q8/Q53)*CONF5!Q3+(Q9/Q53)*CONF6!Q3+(Q10/Q53)*CONF7!Q3+(Q11/Q53)*CONF8!Q3+(Q12/Q53)*CONF9!Q3+(Q13/Q53)*CONF10!Q3+(Q14/Q53)*CONF11!Q3+(Q15/Q53)*CONF12!Q3+(Q16/Q53)*CONF13!Q3+(Q17/Q53)*CONF14!Q3+(Q18/Q53)*CONF15!Q3+(Q19/Q53)*CONF16!Q3+(Q20/Q53)*CONF17!Q3</f>
        <v>44.734924936122958</v>
      </c>
      <c r="C116" s="55">
        <v>129.679</v>
      </c>
      <c r="D116" s="2">
        <f t="shared" ref="D116:D128" si="13">B116*(-0.9341)+171</f>
        <v>129.21310661716754</v>
      </c>
      <c r="E116" s="1"/>
      <c r="G116" s="3"/>
    </row>
    <row r="117" spans="1:7" x14ac:dyDescent="0.3">
      <c r="A117" s="7">
        <v>3</v>
      </c>
      <c r="B117" s="4">
        <f>(Q4/Q53)*CONF1!Q4+(Q5/Q53)*CONF2!Q4+(Q6/Q53)*CONF3!Q4+(Q7/Q53)*CONF4!Q4+(Q8/Q53)*CONF5!Q4+(Q9/Q53)*CONF6!Q4+(Q10/Q53)*CONF7!Q4+(Q11/Q53)*CONF8!Q4+(Q12/Q53)*CONF9!Q4+(Q13/Q53)*CONF10!Q4+(Q14/Q53)*CONF11!Q4+(Q15/Q53)*CONF12!Q4+(Q16/Q53)*CONF13!Q4+(Q17/Q53)*CONF14!Q4+(Q18/Q53)*CONF15!Q4+(Q19/Q53)*CONF16!Q4+(Q20/Q53)*CONF17!Q4</f>
        <v>39.859521817224937</v>
      </c>
      <c r="C117" s="55">
        <v>134.90299999999999</v>
      </c>
      <c r="D117" s="2">
        <f t="shared" si="13"/>
        <v>133.76722067053018</v>
      </c>
      <c r="E117" s="1"/>
      <c r="G117" s="3"/>
    </row>
    <row r="118" spans="1:7" x14ac:dyDescent="0.3">
      <c r="A118" s="7">
        <v>4</v>
      </c>
      <c r="B118" s="4">
        <f>(Q4/Q53)*CONF1!Q5+(Q5/Q53)*CONF2!Q5+(Q6/Q53)*CONF3!Q5+(Q7/Q53)*CONF4!Q5+(Q8/Q53)*CONF5!Q5+(Q9/Q53)*CONF6!Q5+(Q10/Q53)*CONF7!Q5+(Q11/Q53)*CONF8!Q5+(Q12/Q53)*CONF9!Q5+(Q13/Q53)*CONF10!Q5+(Q14/Q53)*CONF11!Q5+(Q15/Q53)*CONF12!Q5+(Q16/Q53)*CONF13!Q5+(Q17/Q53)*CONF14!Q5+(Q18/Q53)*CONF15!Q5+(Q19/Q53)*CONF16!Q5+(Q20/Q53)*CONF17!Q5</f>
        <v>43.545508351432524</v>
      </c>
      <c r="C118" s="55">
        <v>129.083</v>
      </c>
      <c r="D118" s="2">
        <f t="shared" si="13"/>
        <v>130.32414064892689</v>
      </c>
      <c r="E118" s="1"/>
      <c r="G118" s="3"/>
    </row>
    <row r="119" spans="1:7" x14ac:dyDescent="0.3">
      <c r="A119" s="7">
        <v>6</v>
      </c>
      <c r="B119" s="4">
        <f>(Q4/Q53)*CONF1!Q6+(Q5/Q53)*CONF2!Q6+(Q6/Q53)*CONF3!Q6+(Q7/Q53)*CONF4!Q6+(Q8/Q53)*CONF5!Q6+(Q9/Q53)*CONF6!Q6+(Q10/Q53)*CONF7!Q6+(Q11/Q53)*CONF8!Q6+(Q12/Q53)*CONF9!Q6+(Q13/Q53)*CONF10!Q6+(Q14/Q53)*CONF11!Q6+(Q15/Q53)*CONF12!Q6+(Q16/Q53)*CONF13!Q6+(Q17/Q53)*CONF14!Q6+(Q18/Q53)*CONF15!Q6+(Q19/Q53)*CONF16!Q6+(Q20/Q53)*CONF17!Q6</f>
        <v>46.157265771592989</v>
      </c>
      <c r="C119" s="55">
        <v>128.334</v>
      </c>
      <c r="D119" s="2">
        <f t="shared" si="13"/>
        <v>127.88449804275498</v>
      </c>
      <c r="E119" s="1"/>
      <c r="G119" s="3"/>
    </row>
    <row r="120" spans="1:7" x14ac:dyDescent="0.3">
      <c r="A120" s="1">
        <v>11</v>
      </c>
      <c r="B120" s="2">
        <f>(Q4/Q53)*CONF1!Q9+(Q5/Q53)*CONF2!Q9+(Q6/Q53)*CONF3!Q9+(Q7/Q53)*CONF4!Q9+(Q8/Q53)*CONF5!Q9+(Q9/Q53)*CONF6!Q9+(Q10/Q53)*CONF7!Q9+(Q11/Q53)*CONF8!Q9+(Q12/Q53)*CONF9!Q9+(Q13/Q53)*CONF10!Q9+(Q14/Q53)*CONF11!Q9+(Q15/Q53)*CONF12!Q9+(Q16/Q53)*CONF13!Q9+(Q17/Q53)*CONF14!Q9+(Q18/Q53)*CONF15!Q9+(Q19/Q53)*CONF16!Q9+(Q20/Q53)*CONF17!Q9</f>
        <v>10.696686240793598</v>
      </c>
      <c r="C120" s="55">
        <v>161.78100000000001</v>
      </c>
      <c r="D120" s="2">
        <f t="shared" si="13"/>
        <v>161.00822538247471</v>
      </c>
      <c r="E120" s="1"/>
      <c r="G120" s="3"/>
    </row>
    <row r="121" spans="1:7" x14ac:dyDescent="0.3">
      <c r="A121" s="1">
        <v>13</v>
      </c>
      <c r="B121" s="2">
        <f>(Q4/Q53)*CONF1!Q10+(Q5/Q53)*CONF2!Q10+(Q6/Q53)*CONF3!Q10+(Q7/Q53)*CONF4!Q10+(Q8/Q53)*CONF5!Q10+(Q9/Q53)*CONF6!Q10+(Q10/Q53)*CONF7!Q10+(Q11/Q53)*CONF8!Q10+(Q12/Q53)*CONF9!Q10+(Q13/Q53)*CONF10!Q10+(Q14/Q53)*CONF11!Q10+(Q15/Q53)*CONF12!Q10+(Q16/Q53)*CONF13!Q10+(Q17/Q53)*CONF14!Q10+(Q18/Q53)*CONF15!Q10+(Q19/Q53)*CONF16!Q10+(Q20/Q53)*CONF17!Q10</f>
        <v>110.1837667856304</v>
      </c>
      <c r="C121" s="55">
        <v>67.471999999999994</v>
      </c>
      <c r="D121" s="2">
        <f t="shared" si="13"/>
        <v>68.077343445542638</v>
      </c>
      <c r="E121" s="1"/>
      <c r="G121" s="3"/>
    </row>
    <row r="122" spans="1:7" x14ac:dyDescent="0.3">
      <c r="A122" s="1">
        <v>14</v>
      </c>
      <c r="B122" s="2">
        <f>(Q4/Q53)*CONF1!Q11+(Q5/Q53)*CONF2!Q11+(Q6/Q53)*CONF3!Q11+(Q7/Q53)*CONF4!Q11+(Q8/Q53)*CONF5!Q11+(Q9/Q53)*CONF6!Q11+(Q10/Q53)*CONF7!Q11+(Q11/Q53)*CONF8!Q11+(Q12/Q53)*CONF9!Q11+(Q13/Q53)*CONF10!Q11+(Q14/Q53)*CONF11!Q11+(Q15/Q53)*CONF12!Q11+(Q16/Q53)*CONF13!Q11+(Q17/Q53)*CONF14!Q11+(Q18/Q53)*CONF15!Q11+(Q19/Q53)*CONF16!Q11+(Q20/Q53)*CONF17!Q11</f>
        <v>98.519308281708064</v>
      </c>
      <c r="C122" s="55">
        <v>79.352000000000004</v>
      </c>
      <c r="D122" s="2">
        <f t="shared" si="13"/>
        <v>78.973114134056488</v>
      </c>
      <c r="E122" s="1"/>
      <c r="G122" s="3"/>
    </row>
    <row r="123" spans="1:7" x14ac:dyDescent="0.3">
      <c r="A123" s="1">
        <v>17</v>
      </c>
      <c r="B123" s="2">
        <f>(Q4/Q53)*CONF1!Q12+(Q5/Q53)*CONF2!Q12+(Q6/Q53)*CONF3!Q12+(Q7/Q53)*CONF4!Q12+(Q8/Q53)*CONF5!Q12+(Q9/Q53)*CONF6!Q12+(Q10/Q53)*CONF7!Q12+(Q11/Q53)*CONF8!Q12+(Q12/Q53)*CONF9!Q12+(Q13/Q53)*CONF10!Q12+(Q14/Q53)*CONF11!Q12+(Q15/Q53)*CONF12!Q12+(Q16/Q53)*CONF13!Q12+(Q17/Q53)*CONF14!Q12+(Q18/Q53)*CONF15!Q12+(Q19/Q53)*CONF16!Q12+(Q20/Q53)*CONF17!Q12</f>
        <v>154.93261651581321</v>
      </c>
      <c r="C123" s="55">
        <v>27.001999999999999</v>
      </c>
      <c r="D123" s="2">
        <f t="shared" si="13"/>
        <v>26.277442912578863</v>
      </c>
      <c r="E123" s="1"/>
      <c r="G123" s="3"/>
    </row>
    <row r="124" spans="1:7" x14ac:dyDescent="0.3">
      <c r="A124" s="1">
        <v>25</v>
      </c>
      <c r="B124" s="2">
        <f>(Q4/Q53)*CONF1!Q14+(Q5/Q53)*CONF2!Q14+(Q6/Q53)*CONF3!Q14+(Q7/Q53)*CONF4!Q14+(Q8/Q53)*CONF5!Q14+(Q9/Q53)*CONF6!Q14+(Q10/Q53)*CONF7!Q14+(Q11/Q53)*CONF8!Q14+(Q12/Q53)*CONF9!Q14+(Q13/Q53)*CONF10!Q14+(Q14/Q53)*CONF11!Q14+(Q15/Q53)*CONF12!Q14+(Q16/Q53)*CONF13!Q14+(Q17/Q53)*CONF14!Q14+(Q18/Q53)*CONF15!Q14+(Q19/Q53)*CONF16!Q14+(Q20/Q53)*CONF17!Q14</f>
        <v>6.1689959516811683</v>
      </c>
      <c r="C124" s="55">
        <v>166.965</v>
      </c>
      <c r="D124" s="2">
        <f t="shared" si="13"/>
        <v>165.23754088153461</v>
      </c>
      <c r="E124" s="1"/>
      <c r="G124" s="3"/>
    </row>
    <row r="125" spans="1:7" x14ac:dyDescent="0.3">
      <c r="A125" s="1">
        <v>29</v>
      </c>
      <c r="B125" s="2">
        <f>(Q4/Q53)*CONF1!Q15+(Q5/Q53)*CONF2!Q15+(Q6/Q53)*CONF3!Q15+(Q7/Q53)*CONF4!Q15+(Q8/Q53)*CONF5!Q15+(Q9/Q53)*CONF6!Q15+(Q10/Q53)*CONF7!Q15+(Q11/Q53)*CONF8!Q15+(Q12/Q53)*CONF9!Q15+(Q13/Q53)*CONF10!Q15+(Q14/Q53)*CONF11!Q15+(Q15/Q53)*CONF12!Q15+(Q16/Q53)*CONF13!Q15+(Q17/Q53)*CONF14!Q15+(Q18/Q53)*CONF15!Q15+(Q19/Q53)*CONF16!Q15+(Q20/Q53)*CONF17!Q15</f>
        <v>128.82694604361373</v>
      </c>
      <c r="C125" s="55">
        <v>48.85</v>
      </c>
      <c r="D125" s="2">
        <f t="shared" si="13"/>
        <v>50.662749700660413</v>
      </c>
      <c r="E125" s="1"/>
      <c r="G125" s="3"/>
    </row>
    <row r="126" spans="1:7" x14ac:dyDescent="0.3">
      <c r="A126" s="1">
        <v>31</v>
      </c>
      <c r="B126" s="2">
        <f>(Q4/Q53)*CONF1!Q16+(Q5/Q53)*CONF2!Q16+(Q6/Q53)*CONF3!Q16+(Q7/Q53)*CONF4!Q16+(Q8/Q53)*CONF5!Q16+(Q9/Q53)*CONF6!Q16+(Q10/Q53)*CONF7!Q16+(Q11/Q53)*CONF8!Q16+(Q12/Q53)*CONF9!Q16+(Q13/Q53)*CONF10!Q16+(Q14/Q53)*CONF11!Q16+(Q15/Q53)*CONF12!Q16+(Q16/Q53)*CONF13!Q16+(Q17/Q53)*CONF14!Q16+(Q18/Q53)*CONF15!Q16+(Q19/Q53)*CONF16!Q16+(Q20/Q53)*CONF17!Q16</f>
        <v>167.00429658080722</v>
      </c>
      <c r="C126" s="55">
        <v>15.823</v>
      </c>
      <c r="D126" s="2">
        <f t="shared" si="13"/>
        <v>15.001286563867978</v>
      </c>
      <c r="E126" s="1"/>
      <c r="G126" s="3"/>
    </row>
    <row r="127" spans="1:7" x14ac:dyDescent="0.3">
      <c r="A127" s="1">
        <v>35</v>
      </c>
      <c r="B127" s="2">
        <f>(Q4/Q53)*CONF1!Q17+(Q5/Q53)*CONF2!Q17+(Q6/Q53)*CONF3!Q17+(Q7/Q53)*CONF4!Q17+(Q8/Q53)*CONF5!Q17+(Q9/Q53)*CONF6!Q17+(Q10/Q53)*CONF7!Q17+(Q11/Q53)*CONF8!Q17+(Q12/Q53)*CONF9!Q17+(Q13/Q53)*CONF10!Q17+(Q14/Q53)*CONF11!Q17+(Q15/Q53)*CONF12!Q17+(Q16/Q53)*CONF13!Q17+(Q17/Q53)*CONF14!Q17+(Q18/Q53)*CONF15!Q17+(Q19/Q53)*CONF16!Q17+(Q20/Q53)*CONF17!Q17</f>
        <v>-4.962441756309266</v>
      </c>
      <c r="C127" s="55">
        <v>173.23</v>
      </c>
      <c r="D127" s="2">
        <f t="shared" si="13"/>
        <v>175.63541684456848</v>
      </c>
      <c r="E127" s="1"/>
      <c r="G127" s="3"/>
    </row>
    <row r="128" spans="1:7" x14ac:dyDescent="0.3">
      <c r="A128" s="1">
        <v>38</v>
      </c>
      <c r="B128" s="2">
        <f>(Q4/Q53)*CONF1!Q18+(Q5/Q53)*CONF2!Q18+(Q6/Q53)*CONF3!Q18+(Q7/Q53)*CONF4!Q18+(Q8/Q53)*CONF5!Q18+(Q9/Q53)*CONF6!Q18+(Q10/Q53)*CONF7!Q18+(Q11/Q53)*CONF8!Q18+(Q12/Q53)*CONF9!Q18+(Q13/Q53)*CONF10!Q18+(Q14/Q53)*CONF11!Q18+(Q15/Q53)*CONF12!Q18+(Q16/Q53)*CONF13!Q18+(Q17/Q53)*CONF14!Q18+(Q18/Q53)*CONF15!Q18+(Q19/Q53)*CONF16!Q18+(Q20/Q53)*CONF17!Q18</f>
        <v>127.56631054966897</v>
      </c>
      <c r="C128" s="55">
        <v>51.445</v>
      </c>
      <c r="D128" s="2">
        <f t="shared" si="13"/>
        <v>51.840309315554208</v>
      </c>
      <c r="E128" s="1"/>
      <c r="G128" s="3"/>
    </row>
    <row r="129" spans="1:7" x14ac:dyDescent="0.3">
      <c r="E129" s="1"/>
      <c r="G129" s="3"/>
    </row>
    <row r="130" spans="1:7" x14ac:dyDescent="0.3">
      <c r="C130" s="13" t="s">
        <v>34</v>
      </c>
      <c r="D130">
        <f>AVERAGE(ABS(D116-C116),ABS(D117-C117),ABS(D118-C118),ABS(D119-C119),ABS(D120-C120),ABS(D121-C121),ABS(D122-C122),ABS(D123-C123),ABS(D124-C124),ABS(D125-C125),ABS(D126-C126),ABS(D127-C127),ABS(D128-C128))</f>
        <v>0.99511728848363856</v>
      </c>
      <c r="E130" s="1"/>
      <c r="G130" s="3"/>
    </row>
    <row r="131" spans="1:7" x14ac:dyDescent="0.3">
      <c r="A131" s="1"/>
      <c r="B131" s="2"/>
      <c r="C131" s="45"/>
      <c r="D131" s="2"/>
    </row>
    <row r="132" spans="1:7" x14ac:dyDescent="0.3">
      <c r="A132" s="1"/>
      <c r="B132" s="2"/>
      <c r="C132" s="45"/>
      <c r="D132" s="2"/>
    </row>
    <row r="161" spans="3:3" x14ac:dyDescent="0.3">
      <c r="C161" s="41"/>
    </row>
  </sheetData>
  <sortState ref="K66:L75">
    <sortCondition ref="L66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89EFB-03BA-4FA4-9CA8-F9AC1BE5E393}">
  <dimension ref="A1:AC104"/>
  <sheetViews>
    <sheetView topLeftCell="A47" workbookViewId="0">
      <selection activeCell="J7" sqref="J7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7">
        <v>1</v>
      </c>
      <c r="B3" s="7">
        <f t="shared" ref="B3:B29" si="0">A3+1</f>
        <v>2</v>
      </c>
      <c r="C3" s="4">
        <v>22.513999999999999</v>
      </c>
      <c r="D3" s="4">
        <f>AVERAGE(C3)</f>
        <v>22.513999999999999</v>
      </c>
      <c r="E3" s="4">
        <f>AVERAGE(C3)</f>
        <v>22.513999999999999</v>
      </c>
      <c r="F3" s="4">
        <f>31.732-D3</f>
        <v>9.218</v>
      </c>
      <c r="G3" s="4">
        <f>31.732-E3</f>
        <v>9.218</v>
      </c>
      <c r="H3" s="8">
        <v>8.19</v>
      </c>
      <c r="I3" s="9">
        <v>8.2899999999999991</v>
      </c>
      <c r="J3" s="10">
        <f t="shared" ref="J3:J16" si="1">D3*(-0.8813)+28.02</f>
        <v>8.1784117999999992</v>
      </c>
      <c r="K3" s="10">
        <f t="shared" ref="K3:K16" si="2">E3*(-0.8983)+28.486</f>
        <v>8.2616738000000005</v>
      </c>
      <c r="L3" s="11"/>
      <c r="M3" s="11"/>
      <c r="N3" s="7">
        <v>0</v>
      </c>
      <c r="O3" s="7">
        <v>1</v>
      </c>
      <c r="P3" s="4">
        <v>44.765999999999998</v>
      </c>
      <c r="Q3" s="4">
        <f>AVERAGE(P3)</f>
        <v>44.765999999999998</v>
      </c>
      <c r="R3" s="4">
        <f>190.298-Q3</f>
        <v>145.53200000000001</v>
      </c>
      <c r="S3" s="8">
        <v>129.679</v>
      </c>
      <c r="T3" s="6">
        <f t="shared" ref="T3:T17" si="3">Q3*(-0.9326)+170.88</f>
        <v>129.1312284</v>
      </c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3">
      <c r="A4" s="7">
        <v>4</v>
      </c>
      <c r="B4" s="7">
        <f t="shared" si="0"/>
        <v>5</v>
      </c>
      <c r="C4" s="4">
        <v>21.927</v>
      </c>
      <c r="D4" s="4">
        <f>AVERAGE(C4:C5)</f>
        <v>22.253499999999999</v>
      </c>
      <c r="E4" s="4">
        <f>AVERAGE(C4:C5)</f>
        <v>22.253499999999999</v>
      </c>
      <c r="F4" s="4">
        <f>31.732-D4</f>
        <v>9.4785000000000004</v>
      </c>
      <c r="G4" s="4">
        <f>31.732-E4</f>
        <v>9.4785000000000004</v>
      </c>
      <c r="H4" s="8">
        <v>8.2200000000000006</v>
      </c>
      <c r="I4" s="9">
        <v>8.2899999999999991</v>
      </c>
      <c r="J4" s="10">
        <f t="shared" si="1"/>
        <v>8.4079904499999998</v>
      </c>
      <c r="K4" s="10">
        <f t="shared" si="2"/>
        <v>8.4956809500000006</v>
      </c>
      <c r="L4" s="11"/>
      <c r="M4" s="11"/>
      <c r="N4" s="7">
        <v>2</v>
      </c>
      <c r="O4" s="7">
        <v>3</v>
      </c>
      <c r="P4" s="4">
        <v>39.682000000000002</v>
      </c>
      <c r="Q4" s="4">
        <f>AVERAGE(P4,P8)</f>
        <v>39.993000000000002</v>
      </c>
      <c r="R4" s="4">
        <f t="shared" ref="R4:R18" si="4">190.298-Q4</f>
        <v>150.30500000000001</v>
      </c>
      <c r="S4" s="8">
        <v>134.90299999999999</v>
      </c>
      <c r="T4" s="6">
        <f t="shared" si="3"/>
        <v>133.58252819999998</v>
      </c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3">
      <c r="A5" s="7">
        <v>7</v>
      </c>
      <c r="B5" s="7">
        <f t="shared" si="0"/>
        <v>8</v>
      </c>
      <c r="C5" s="4">
        <v>22.58</v>
      </c>
      <c r="D5" s="4"/>
      <c r="E5" s="4"/>
      <c r="F5" s="4"/>
      <c r="G5" s="4"/>
      <c r="H5" s="8"/>
      <c r="I5" s="9"/>
      <c r="J5" s="10"/>
      <c r="K5" s="10"/>
      <c r="L5" s="11"/>
      <c r="M5" s="11"/>
      <c r="N5" s="7">
        <v>3</v>
      </c>
      <c r="O5" s="7">
        <v>4</v>
      </c>
      <c r="P5" s="4">
        <v>40.472000000000001</v>
      </c>
      <c r="Q5" s="4">
        <f>AVERAGE(P5,P7)</f>
        <v>43.288499999999999</v>
      </c>
      <c r="R5" s="4">
        <f t="shared" si="4"/>
        <v>147.0095</v>
      </c>
      <c r="S5" s="8">
        <v>129.083</v>
      </c>
      <c r="T5" s="6">
        <f t="shared" si="3"/>
        <v>130.5091449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3">
      <c r="A6" s="7">
        <v>14</v>
      </c>
      <c r="B6" s="7">
        <f t="shared" si="0"/>
        <v>15</v>
      </c>
      <c r="C6" s="4">
        <v>26.861999999999998</v>
      </c>
      <c r="D6" s="4">
        <f>AVERAGE(C6)</f>
        <v>26.861999999999998</v>
      </c>
      <c r="E6" s="4">
        <f>AVERAGE(C6,C7)</f>
        <v>27.004999999999999</v>
      </c>
      <c r="F6" s="4">
        <f t="shared" ref="F6:F19" si="5">31.732-D6</f>
        <v>4.870000000000001</v>
      </c>
      <c r="G6" s="4">
        <f>31.732-E6</f>
        <v>4.7270000000000003</v>
      </c>
      <c r="H6" s="8">
        <v>4.1900000000000004</v>
      </c>
      <c r="I6" s="9">
        <v>4.16</v>
      </c>
      <c r="J6" s="10">
        <f t="shared" si="1"/>
        <v>4.3465194000000018</v>
      </c>
      <c r="K6" s="10">
        <f t="shared" si="2"/>
        <v>4.2274085000000028</v>
      </c>
      <c r="L6" s="11"/>
      <c r="M6" s="11"/>
      <c r="N6" s="7">
        <v>5</v>
      </c>
      <c r="O6" s="7">
        <v>6</v>
      </c>
      <c r="P6" s="4">
        <v>46.069000000000003</v>
      </c>
      <c r="Q6" s="4">
        <f>AVERAGE(P6,P28)</f>
        <v>46.069000000000003</v>
      </c>
      <c r="R6" s="4">
        <f t="shared" si="4"/>
        <v>144.22899999999998</v>
      </c>
      <c r="S6" s="8">
        <v>128.334</v>
      </c>
      <c r="T6" s="6">
        <f t="shared" si="3"/>
        <v>127.91605059999999</v>
      </c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3">
      <c r="A7" s="7">
        <v>15</v>
      </c>
      <c r="B7" s="7">
        <f t="shared" si="0"/>
        <v>16</v>
      </c>
      <c r="C7" s="4">
        <v>27.148</v>
      </c>
      <c r="D7" s="4">
        <f>AVERAGE(C7)</f>
        <v>27.148</v>
      </c>
      <c r="E7" s="4"/>
      <c r="F7" s="4">
        <f t="shared" si="5"/>
        <v>4.5839999999999996</v>
      </c>
      <c r="G7" s="4"/>
      <c r="H7" s="8">
        <v>4.17</v>
      </c>
      <c r="I7" s="9"/>
      <c r="J7" s="10">
        <f t="shared" si="1"/>
        <v>4.0944676000000015</v>
      </c>
      <c r="K7" s="10"/>
      <c r="L7" s="11"/>
      <c r="M7" s="11"/>
      <c r="N7" s="7">
        <v>6</v>
      </c>
      <c r="O7" s="7">
        <f t="shared" ref="O7:O23" si="6">N7+1</f>
        <v>7</v>
      </c>
      <c r="P7" s="4">
        <v>46.104999999999997</v>
      </c>
      <c r="Q7" s="4"/>
      <c r="R7" s="4"/>
      <c r="S7" s="8"/>
      <c r="T7" s="6"/>
      <c r="U7" s="11"/>
      <c r="V7" s="11"/>
      <c r="W7" s="11"/>
      <c r="X7" s="11"/>
      <c r="Y7" s="11"/>
      <c r="Z7" s="11"/>
      <c r="AA7" s="11"/>
      <c r="AB7" s="11"/>
      <c r="AC7" s="11"/>
    </row>
    <row r="8" spans="1:29" x14ac:dyDescent="0.3">
      <c r="A8" s="7">
        <v>17</v>
      </c>
      <c r="B8" s="7">
        <f t="shared" si="0"/>
        <v>18</v>
      </c>
      <c r="C8" s="4">
        <v>30.181000000000001</v>
      </c>
      <c r="D8" s="4">
        <f>AVERAGE(C8:C10)</f>
        <v>29.959666666666664</v>
      </c>
      <c r="E8" s="4">
        <f>AVERAGE(C8:C10)</f>
        <v>29.959666666666664</v>
      </c>
      <c r="F8" s="4">
        <f>31.732-D8</f>
        <v>1.7723333333333358</v>
      </c>
      <c r="G8" s="4">
        <f>31.732-E8</f>
        <v>1.7723333333333358</v>
      </c>
      <c r="H8" s="8">
        <v>1.54</v>
      </c>
      <c r="I8" s="9">
        <v>1.4650000000000001</v>
      </c>
      <c r="J8" s="10">
        <f t="shared" si="1"/>
        <v>1.6165457666666683</v>
      </c>
      <c r="K8" s="10">
        <f t="shared" si="2"/>
        <v>1.573231433333337</v>
      </c>
      <c r="L8" s="11"/>
      <c r="M8" s="11"/>
      <c r="N8" s="7">
        <v>8</v>
      </c>
      <c r="O8" s="7">
        <f t="shared" si="6"/>
        <v>9</v>
      </c>
      <c r="P8" s="4">
        <v>40.304000000000002</v>
      </c>
      <c r="Q8" s="4"/>
      <c r="R8" s="4"/>
      <c r="S8" s="8"/>
      <c r="T8" s="6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3">
      <c r="A9" s="7">
        <v>18</v>
      </c>
      <c r="B9" s="7">
        <f t="shared" si="0"/>
        <v>19</v>
      </c>
      <c r="C9" s="4">
        <v>29.713999999999999</v>
      </c>
      <c r="D9" s="4"/>
      <c r="E9" s="4"/>
      <c r="F9" s="4"/>
      <c r="G9" s="4"/>
      <c r="H9" s="8"/>
      <c r="I9" s="9"/>
      <c r="J9" s="10"/>
      <c r="K9" s="10"/>
      <c r="L9" s="11"/>
      <c r="M9" s="11"/>
      <c r="N9" s="7">
        <v>10</v>
      </c>
      <c r="O9" s="7">
        <f t="shared" si="6"/>
        <v>11</v>
      </c>
      <c r="P9" s="4">
        <v>11.077</v>
      </c>
      <c r="Q9" s="4">
        <f>AVERAGE(P9)</f>
        <v>11.077</v>
      </c>
      <c r="R9" s="4">
        <f t="shared" si="4"/>
        <v>179.221</v>
      </c>
      <c r="S9" s="8">
        <v>161.78100000000001</v>
      </c>
      <c r="T9" s="6">
        <f t="shared" si="3"/>
        <v>160.54958980000001</v>
      </c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3">
      <c r="A10" s="7">
        <v>19</v>
      </c>
      <c r="B10" s="7">
        <f t="shared" si="0"/>
        <v>20</v>
      </c>
      <c r="C10" s="4">
        <v>29.984000000000002</v>
      </c>
      <c r="D10" s="4"/>
      <c r="E10" s="4"/>
      <c r="F10" s="4"/>
      <c r="G10" s="4"/>
      <c r="H10" s="8"/>
      <c r="I10" s="9"/>
      <c r="J10" s="10"/>
      <c r="K10" s="10"/>
      <c r="L10" s="11"/>
      <c r="M10" s="11"/>
      <c r="N10" s="7">
        <v>12</v>
      </c>
      <c r="O10" s="7">
        <f t="shared" si="6"/>
        <v>13</v>
      </c>
      <c r="P10" s="4">
        <v>110.054</v>
      </c>
      <c r="Q10" s="4">
        <f>AVERAGE(P10)</f>
        <v>110.054</v>
      </c>
      <c r="R10" s="4">
        <f t="shared" si="4"/>
        <v>80.244</v>
      </c>
      <c r="S10" s="8">
        <v>67.471999999999994</v>
      </c>
      <c r="T10" s="6">
        <f t="shared" si="3"/>
        <v>68.243639599999995</v>
      </c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3">
      <c r="A11" s="7">
        <v>21</v>
      </c>
      <c r="B11" s="7">
        <f t="shared" si="0"/>
        <v>22</v>
      </c>
      <c r="C11" s="4">
        <v>29.94</v>
      </c>
      <c r="D11" s="4">
        <f>AVERAGE(C11:C13)</f>
        <v>30.059000000000001</v>
      </c>
      <c r="E11" s="4">
        <f>AVERAGE(C11:C13)</f>
        <v>30.059000000000001</v>
      </c>
      <c r="F11" s="4">
        <f t="shared" si="5"/>
        <v>1.6729999999999983</v>
      </c>
      <c r="G11" s="4">
        <f>31.732-E11</f>
        <v>1.6729999999999983</v>
      </c>
      <c r="H11" s="8">
        <v>1.42</v>
      </c>
      <c r="I11" s="9">
        <v>1.41</v>
      </c>
      <c r="J11" s="10">
        <f t="shared" si="1"/>
        <v>1.5290032999999994</v>
      </c>
      <c r="K11" s="10">
        <f t="shared" si="2"/>
        <v>1.4840003000000017</v>
      </c>
      <c r="L11" s="11"/>
      <c r="M11" s="11"/>
      <c r="N11" s="7">
        <v>13</v>
      </c>
      <c r="O11" s="7">
        <f t="shared" si="6"/>
        <v>14</v>
      </c>
      <c r="P11" s="4">
        <v>98.605000000000004</v>
      </c>
      <c r="Q11" s="4">
        <f>AVERAGE(P11)</f>
        <v>98.605000000000004</v>
      </c>
      <c r="R11" s="4">
        <f t="shared" si="4"/>
        <v>91.692999999999998</v>
      </c>
      <c r="S11" s="8">
        <v>79.352000000000004</v>
      </c>
      <c r="T11" s="6">
        <f t="shared" si="3"/>
        <v>78.920976999999993</v>
      </c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3">
      <c r="A12" s="7">
        <v>22</v>
      </c>
      <c r="B12" s="7">
        <f t="shared" si="0"/>
        <v>23</v>
      </c>
      <c r="C12" s="4">
        <v>30.129000000000001</v>
      </c>
      <c r="D12" s="4"/>
      <c r="E12" s="4"/>
      <c r="F12" s="4"/>
      <c r="G12" s="4"/>
      <c r="H12" s="8"/>
      <c r="I12" s="9"/>
      <c r="J12" s="10"/>
      <c r="K12" s="10"/>
      <c r="L12" s="11"/>
      <c r="M12" s="11"/>
      <c r="N12" s="7">
        <v>16</v>
      </c>
      <c r="O12" s="7">
        <f t="shared" si="6"/>
        <v>17</v>
      </c>
      <c r="P12" s="4">
        <v>155.078</v>
      </c>
      <c r="Q12" s="4">
        <f>AVERAGE(P12,P34)</f>
        <v>155.078</v>
      </c>
      <c r="R12" s="4">
        <f t="shared" si="4"/>
        <v>35.22</v>
      </c>
      <c r="S12" s="8">
        <v>27.001999999999999</v>
      </c>
      <c r="T12" s="6">
        <f t="shared" si="3"/>
        <v>26.254257199999984</v>
      </c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3">
      <c r="A13" s="7">
        <v>23</v>
      </c>
      <c r="B13" s="7">
        <f t="shared" si="0"/>
        <v>24</v>
      </c>
      <c r="C13" s="4">
        <v>30.108000000000001</v>
      </c>
      <c r="D13" s="4"/>
      <c r="E13" s="4"/>
      <c r="F13" s="4"/>
      <c r="G13" s="4"/>
      <c r="H13" s="8"/>
      <c r="I13" s="9"/>
      <c r="J13" s="10"/>
      <c r="K13" s="10"/>
      <c r="L13" s="11"/>
      <c r="M13" s="11"/>
      <c r="N13" s="7">
        <v>20</v>
      </c>
      <c r="O13" s="7">
        <f t="shared" si="6"/>
        <v>21</v>
      </c>
      <c r="P13" s="4">
        <v>154.488</v>
      </c>
      <c r="Q13" s="4"/>
      <c r="R13" s="4"/>
      <c r="S13" s="8"/>
      <c r="T13" s="6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3">
      <c r="A14" s="7">
        <v>27</v>
      </c>
      <c r="B14" s="7">
        <f t="shared" si="0"/>
        <v>28</v>
      </c>
      <c r="C14" s="4">
        <v>24.440999999999999</v>
      </c>
      <c r="D14" s="4">
        <f>AVERAGE(C14,C22)</f>
        <v>24.456499999999998</v>
      </c>
      <c r="E14" s="4">
        <f>AVERAGE(C14,C22)</f>
        <v>24.456499999999998</v>
      </c>
      <c r="F14" s="4">
        <f t="shared" si="5"/>
        <v>7.275500000000001</v>
      </c>
      <c r="G14" s="4">
        <f>31.732-E14</f>
        <v>7.275500000000001</v>
      </c>
      <c r="H14" s="8">
        <v>8.1199999999999992</v>
      </c>
      <c r="I14" s="9">
        <v>7.6150000000000002</v>
      </c>
      <c r="J14" s="10">
        <f t="shared" si="1"/>
        <v>6.4664865500000026</v>
      </c>
      <c r="K14" s="10">
        <f t="shared" si="2"/>
        <v>6.5167260500000026</v>
      </c>
      <c r="L14" s="11"/>
      <c r="M14" s="11"/>
      <c r="N14" s="7">
        <v>24</v>
      </c>
      <c r="O14" s="7">
        <f t="shared" si="6"/>
        <v>25</v>
      </c>
      <c r="P14" s="4">
        <v>6.0019999999999998</v>
      </c>
      <c r="Q14" s="4">
        <f>AVERAGE(P14,P19)</f>
        <v>5.7184999999999997</v>
      </c>
      <c r="R14" s="4">
        <f t="shared" si="4"/>
        <v>184.5795</v>
      </c>
      <c r="S14" s="8">
        <v>166.965</v>
      </c>
      <c r="T14" s="6">
        <f t="shared" si="3"/>
        <v>165.54692689999999</v>
      </c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3">
      <c r="A15" s="7">
        <v>29</v>
      </c>
      <c r="B15" s="7">
        <f t="shared" si="0"/>
        <v>30</v>
      </c>
      <c r="C15" s="4">
        <v>26.853000000000002</v>
      </c>
      <c r="D15" s="4">
        <f>AVERAGE(C15,C23)</f>
        <v>26.838999999999999</v>
      </c>
      <c r="E15" s="4">
        <f>AVERAGE(C15,C23)</f>
        <v>26.838999999999999</v>
      </c>
      <c r="F15" s="4">
        <f t="shared" si="5"/>
        <v>4.8930000000000007</v>
      </c>
      <c r="G15" s="4">
        <f>31.732-E15</f>
        <v>4.8930000000000007</v>
      </c>
      <c r="H15" s="8">
        <v>4.8600000000000003</v>
      </c>
      <c r="I15" s="9">
        <v>4.84</v>
      </c>
      <c r="J15" s="10">
        <f t="shared" si="1"/>
        <v>4.3667893000000007</v>
      </c>
      <c r="K15" s="10">
        <f t="shared" si="2"/>
        <v>4.3765263000000019</v>
      </c>
      <c r="L15" s="11"/>
      <c r="M15" s="11"/>
      <c r="N15" s="7">
        <v>28</v>
      </c>
      <c r="O15" s="7">
        <f t="shared" si="6"/>
        <v>29</v>
      </c>
      <c r="P15" s="4">
        <v>129.11799999999999</v>
      </c>
      <c r="Q15" s="4">
        <f>AVERAGE(P15,P20)</f>
        <v>129.10649999999998</v>
      </c>
      <c r="R15" s="4">
        <f t="shared" si="4"/>
        <v>61.191500000000019</v>
      </c>
      <c r="S15" s="8">
        <v>48.85</v>
      </c>
      <c r="T15" s="6">
        <f t="shared" si="3"/>
        <v>50.475278100000011</v>
      </c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3">
      <c r="A16" s="7">
        <v>31</v>
      </c>
      <c r="B16" s="7">
        <f t="shared" si="0"/>
        <v>32</v>
      </c>
      <c r="C16" s="4">
        <v>29.794</v>
      </c>
      <c r="D16" s="4">
        <f>AVERAGE(C16:C18,C24:C26)</f>
        <v>29.865500000000001</v>
      </c>
      <c r="E16" s="4">
        <f>AVERAGE(C16:C18,C24:C26)</f>
        <v>29.865500000000001</v>
      </c>
      <c r="F16" s="4">
        <f t="shared" si="5"/>
        <v>1.8664999999999985</v>
      </c>
      <c r="G16" s="4">
        <f>31.732-E16</f>
        <v>1.8664999999999985</v>
      </c>
      <c r="H16" s="8">
        <v>1.61</v>
      </c>
      <c r="I16" s="9">
        <v>1.57</v>
      </c>
      <c r="J16" s="10">
        <f t="shared" si="1"/>
        <v>1.6995348499999992</v>
      </c>
      <c r="K16" s="10">
        <f t="shared" si="2"/>
        <v>1.657821349999999</v>
      </c>
      <c r="L16" s="11"/>
      <c r="M16" s="11"/>
      <c r="N16" s="7">
        <v>30</v>
      </c>
      <c r="O16" s="7">
        <f t="shared" si="6"/>
        <v>31</v>
      </c>
      <c r="P16" s="4">
        <v>167.09399999999999</v>
      </c>
      <c r="Q16" s="4">
        <f>AVERAGE(P16,P21)</f>
        <v>167.0745</v>
      </c>
      <c r="R16" s="4">
        <f t="shared" si="4"/>
        <v>23.223500000000001</v>
      </c>
      <c r="S16" s="8">
        <v>15.823</v>
      </c>
      <c r="T16" s="6">
        <f t="shared" si="3"/>
        <v>15.066321299999998</v>
      </c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3">
      <c r="A17" s="7">
        <v>32</v>
      </c>
      <c r="B17" s="7">
        <f t="shared" si="0"/>
        <v>33</v>
      </c>
      <c r="C17" s="4">
        <v>30.088999999999999</v>
      </c>
      <c r="D17" s="4"/>
      <c r="E17" s="4"/>
      <c r="F17" s="4"/>
      <c r="G17" s="4"/>
      <c r="H17" s="8"/>
      <c r="I17" s="9"/>
      <c r="J17" s="10"/>
      <c r="K17" s="10"/>
      <c r="L17" s="11"/>
      <c r="M17" s="11"/>
      <c r="N17" s="7">
        <v>34</v>
      </c>
      <c r="O17" s="7">
        <f t="shared" si="6"/>
        <v>35</v>
      </c>
      <c r="P17" s="4">
        <v>-5.2149999999999999</v>
      </c>
      <c r="Q17" s="4">
        <f>AVERAGE(P17,P22)</f>
        <v>-5.2694999999999999</v>
      </c>
      <c r="R17" s="4">
        <f t="shared" si="4"/>
        <v>195.5675</v>
      </c>
      <c r="S17" s="8">
        <v>173.23</v>
      </c>
      <c r="T17" s="6">
        <f t="shared" si="3"/>
        <v>175.7943357</v>
      </c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3">
      <c r="A18" s="7">
        <v>33</v>
      </c>
      <c r="B18" s="7">
        <f t="shared" si="0"/>
        <v>34</v>
      </c>
      <c r="C18" s="4">
        <v>29.741</v>
      </c>
      <c r="D18" s="4"/>
      <c r="E18" s="4"/>
      <c r="F18" s="4"/>
      <c r="G18" s="4"/>
      <c r="H18" s="8"/>
      <c r="I18" s="9"/>
      <c r="J18" s="10"/>
      <c r="K18" s="10"/>
      <c r="L18" s="11"/>
      <c r="M18" s="11"/>
      <c r="N18" s="7">
        <v>37</v>
      </c>
      <c r="O18" s="7">
        <f t="shared" si="6"/>
        <v>38</v>
      </c>
      <c r="P18" s="4">
        <v>127.60299999999999</v>
      </c>
      <c r="Q18" s="4">
        <f>AVERAGE(P18,P23)</f>
        <v>127.5645</v>
      </c>
      <c r="R18" s="4">
        <f t="shared" si="4"/>
        <v>62.733500000000006</v>
      </c>
      <c r="S18" s="8">
        <v>51.445</v>
      </c>
      <c r="T18" s="6">
        <f>Q18*(-0.9326)+170.88</f>
        <v>51.913347299999998</v>
      </c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3">
      <c r="A19" s="7">
        <v>38</v>
      </c>
      <c r="B19" s="7">
        <f t="shared" si="0"/>
        <v>39</v>
      </c>
      <c r="C19" s="4">
        <v>27.428000000000001</v>
      </c>
      <c r="D19" s="4">
        <f>AVERAGE(C19:C21,C27:C29)</f>
        <v>27.514833333333332</v>
      </c>
      <c r="E19" s="4">
        <f>AVERAGE(C19:C21,C27:C29)</f>
        <v>27.514833333333332</v>
      </c>
      <c r="F19" s="4">
        <f t="shared" si="5"/>
        <v>4.2171666666666674</v>
      </c>
      <c r="G19" s="4">
        <f>31.732-E19</f>
        <v>4.2171666666666674</v>
      </c>
      <c r="H19" s="8">
        <v>3.82</v>
      </c>
      <c r="I19" s="9">
        <v>3.81</v>
      </c>
      <c r="J19" s="10">
        <f>D19*(-0.8813)+28.02</f>
        <v>3.7711773833333346</v>
      </c>
      <c r="K19" s="10">
        <f>E19*(-0.8983)+28.486</f>
        <v>3.7694252166666686</v>
      </c>
      <c r="L19" s="11"/>
      <c r="M19" s="11"/>
      <c r="N19" s="7">
        <v>41</v>
      </c>
      <c r="O19" s="7">
        <f t="shared" si="6"/>
        <v>42</v>
      </c>
      <c r="P19" s="4">
        <v>5.4349999999999996</v>
      </c>
      <c r="Q19" s="4"/>
      <c r="R19" s="4"/>
      <c r="S19" s="6"/>
      <c r="T19" s="6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3">
      <c r="A20" s="7">
        <v>39</v>
      </c>
      <c r="B20" s="7">
        <f t="shared" si="0"/>
        <v>40</v>
      </c>
      <c r="C20" s="4">
        <v>27.562999999999999</v>
      </c>
      <c r="D20" s="4"/>
      <c r="E20" s="4"/>
      <c r="F20" s="4"/>
      <c r="G20" s="4"/>
      <c r="H20" s="4"/>
      <c r="I20" s="12"/>
      <c r="J20" s="11"/>
      <c r="K20" s="11"/>
      <c r="L20" s="11"/>
      <c r="M20" s="11"/>
      <c r="N20" s="7">
        <v>45</v>
      </c>
      <c r="O20" s="7">
        <f t="shared" si="6"/>
        <v>46</v>
      </c>
      <c r="P20" s="4">
        <v>129.095</v>
      </c>
      <c r="Q20" s="4"/>
      <c r="R20" s="4"/>
      <c r="S20" s="13" t="s">
        <v>34</v>
      </c>
      <c r="T20" s="14">
        <f>AVERAGE(ABS(T3-S3),ABS(T4-S4),ABS(T5-S5),ABS(T6-S6),ABS(T9-S9),ABS(T10-S10),ABS(T11-S11),ABS(T12-S12),ABS(T14-S14),ABS(T15-S15),ABS(T16-S16),ABS(T17-S17),ABS(T18-S18))</f>
        <v>1.0559127846153911</v>
      </c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3">
      <c r="A21" s="7">
        <v>40</v>
      </c>
      <c r="B21" s="7">
        <f t="shared" si="0"/>
        <v>41</v>
      </c>
      <c r="C21" s="4">
        <v>27.564</v>
      </c>
      <c r="D21" s="4"/>
      <c r="E21" s="4"/>
      <c r="F21" s="4"/>
      <c r="G21" s="4"/>
      <c r="H21" s="4"/>
      <c r="I21" s="13" t="s">
        <v>35</v>
      </c>
      <c r="J21" s="14">
        <f>AVERAGE(ABS(J3-H3),ABS(J4-H4),ABS(J6-H6),ABS(J7-H7),ABS(J8-H8),ABS(J11-H11),ABS(J15-H15),ABS(J16-H16),ABS(J19-H19))</f>
        <v>0.13874974259259232</v>
      </c>
      <c r="K21" s="14">
        <f>AVERAGE(ABS(K3-I3),ABS(K4-I4),ABS(K6-I6),ABS(K8-I8),ABS(K11-I11),ABS(K15-I15),ABS(K16-I16),ABS(K19-I19))</f>
        <v>0.13443965208333372</v>
      </c>
      <c r="L21" s="11"/>
      <c r="M21" s="11"/>
      <c r="N21" s="7">
        <v>47</v>
      </c>
      <c r="O21" s="7">
        <f t="shared" si="6"/>
        <v>48</v>
      </c>
      <c r="P21" s="4">
        <v>167.05500000000001</v>
      </c>
      <c r="Q21" s="4"/>
      <c r="R21" s="4"/>
      <c r="S21" s="6"/>
      <c r="T21" s="6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3">
      <c r="A22" s="7">
        <v>44</v>
      </c>
      <c r="B22" s="7">
        <f t="shared" si="0"/>
        <v>45</v>
      </c>
      <c r="C22" s="4">
        <v>24.472000000000001</v>
      </c>
      <c r="D22" s="4"/>
      <c r="E22" s="4"/>
      <c r="F22" s="4"/>
      <c r="G22" s="4"/>
      <c r="H22" s="4"/>
      <c r="I22" s="13" t="s">
        <v>36</v>
      </c>
      <c r="J22" s="14">
        <f>ABS(J14-H14)</f>
        <v>1.6535134499999966</v>
      </c>
      <c r="K22" s="14">
        <f>ABS(K14-I14)</f>
        <v>1.0982739499999976</v>
      </c>
      <c r="L22" s="11"/>
      <c r="M22" s="11"/>
      <c r="N22" s="7">
        <v>51</v>
      </c>
      <c r="O22" s="7">
        <f t="shared" si="6"/>
        <v>52</v>
      </c>
      <c r="P22" s="4">
        <v>-5.3239999999999998</v>
      </c>
      <c r="Q22" s="4"/>
      <c r="R22" s="4"/>
      <c r="S22" s="6"/>
      <c r="T22" s="6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3">
      <c r="A23" s="7">
        <v>46</v>
      </c>
      <c r="B23" s="7">
        <f t="shared" si="0"/>
        <v>47</v>
      </c>
      <c r="C23" s="4">
        <v>26.824999999999999</v>
      </c>
      <c r="D23" s="4"/>
      <c r="E23" s="4"/>
      <c r="F23" s="4"/>
      <c r="G23" s="4"/>
      <c r="H23" s="4"/>
      <c r="I23" s="12"/>
      <c r="J23" s="11"/>
      <c r="K23" s="11"/>
      <c r="L23" s="11"/>
      <c r="M23" s="11"/>
      <c r="N23" s="7">
        <v>54</v>
      </c>
      <c r="O23" s="7">
        <f t="shared" si="6"/>
        <v>55</v>
      </c>
      <c r="P23" s="4">
        <v>127.526</v>
      </c>
      <c r="Q23" s="4"/>
      <c r="R23" s="4"/>
      <c r="S23" s="6"/>
      <c r="T23" s="6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3">
      <c r="A24" s="7">
        <v>48</v>
      </c>
      <c r="B24" s="7">
        <f t="shared" si="0"/>
        <v>49</v>
      </c>
      <c r="C24" s="4">
        <v>29.768000000000001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7"/>
      <c r="O24" s="7"/>
      <c r="P24" s="12"/>
      <c r="Q24" s="12"/>
      <c r="R24" s="1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3">
      <c r="A25" s="7">
        <v>49</v>
      </c>
      <c r="B25" s="7">
        <f t="shared" si="0"/>
        <v>50</v>
      </c>
      <c r="C25" s="4">
        <v>30.074000000000002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5"/>
      <c r="O25" s="7"/>
      <c r="P25" s="2"/>
      <c r="Q25" s="12"/>
      <c r="R25" s="12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3">
      <c r="A26" s="7">
        <v>50</v>
      </c>
      <c r="B26" s="7">
        <f t="shared" si="0"/>
        <v>51</v>
      </c>
      <c r="C26" s="4">
        <v>29.727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5"/>
      <c r="O26" s="7"/>
      <c r="P26" s="2"/>
      <c r="Q26" s="12"/>
      <c r="R26" s="12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3">
      <c r="A27" s="7">
        <v>55</v>
      </c>
      <c r="B27" s="7">
        <f t="shared" si="0"/>
        <v>56</v>
      </c>
      <c r="C27" s="4">
        <v>27.55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5"/>
      <c r="O27" s="7"/>
      <c r="P27" s="2"/>
      <c r="Q27" s="12"/>
      <c r="R27" s="1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3">
      <c r="A28" s="7">
        <v>56</v>
      </c>
      <c r="B28" s="7">
        <f t="shared" si="0"/>
        <v>57</v>
      </c>
      <c r="C28" s="4">
        <v>27.568999999999999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5"/>
      <c r="O28" s="7"/>
      <c r="P28" s="2"/>
      <c r="Q28" s="12"/>
      <c r="R28" s="1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3">
      <c r="A29" s="15">
        <v>57</v>
      </c>
      <c r="B29" s="15">
        <f t="shared" si="0"/>
        <v>58</v>
      </c>
      <c r="C29" s="2">
        <v>27.414999999999999</v>
      </c>
      <c r="D29" s="2"/>
      <c r="E29" s="12"/>
      <c r="F29" s="12"/>
      <c r="G29" s="12"/>
      <c r="H29" s="12"/>
      <c r="I29" s="12"/>
      <c r="J29" s="11"/>
      <c r="K29" s="11"/>
      <c r="L29" s="11"/>
      <c r="M29" s="11"/>
      <c r="N29" s="15"/>
      <c r="O29" s="7"/>
      <c r="P29" s="2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3">
      <c r="A30" s="16"/>
      <c r="B30" s="15"/>
      <c r="C30" s="12"/>
      <c r="D30" s="12"/>
      <c r="E30" s="12"/>
      <c r="F30" s="12"/>
      <c r="G30" s="12"/>
      <c r="H30" s="12"/>
      <c r="I30" s="12"/>
      <c r="J30" s="11"/>
      <c r="K30" s="11"/>
      <c r="L30" s="11"/>
      <c r="M30" s="11"/>
      <c r="N30" s="15"/>
      <c r="O30" s="7"/>
      <c r="P30" s="2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3">
      <c r="A31" s="15"/>
      <c r="B31" s="15"/>
      <c r="C31" s="2"/>
      <c r="D31" s="12"/>
      <c r="E31" s="12"/>
      <c r="F31" s="12"/>
      <c r="G31" s="12"/>
      <c r="H31" s="12"/>
      <c r="I31" s="12"/>
      <c r="J31" s="11"/>
      <c r="K31" s="11"/>
      <c r="L31" s="11"/>
      <c r="M31" s="11"/>
      <c r="N31" s="15"/>
      <c r="O31" s="7"/>
      <c r="P31" s="2"/>
      <c r="Q31" s="12"/>
      <c r="R31" s="1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3">
      <c r="A32" s="15"/>
      <c r="B32" s="15"/>
      <c r="C32" s="2"/>
      <c r="D32" s="12"/>
      <c r="E32" s="12"/>
      <c r="F32" s="12"/>
      <c r="G32" s="12"/>
      <c r="H32" s="12"/>
      <c r="I32" s="12"/>
      <c r="J32" s="11"/>
      <c r="K32" s="11"/>
      <c r="L32" s="11"/>
      <c r="M32" s="11"/>
      <c r="N32" s="15"/>
      <c r="O32" s="7"/>
      <c r="P32" s="2"/>
      <c r="Q32" s="12"/>
      <c r="R32" s="1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3">
      <c r="A33" s="15"/>
      <c r="B33" s="15"/>
      <c r="C33" s="2"/>
      <c r="D33" s="12"/>
      <c r="E33" s="12"/>
      <c r="F33" s="12"/>
      <c r="G33" s="12"/>
      <c r="H33" s="12"/>
      <c r="I33" s="12"/>
      <c r="J33" s="11"/>
      <c r="K33" s="11"/>
      <c r="L33" s="11"/>
      <c r="M33" s="11"/>
      <c r="N33" s="15"/>
      <c r="O33" s="7"/>
      <c r="P33" s="2"/>
      <c r="Q33" s="12"/>
      <c r="R33" s="1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3">
      <c r="A34" s="15"/>
      <c r="B34" s="15"/>
      <c r="C34" s="2"/>
      <c r="D34" s="12"/>
      <c r="E34" s="12"/>
      <c r="F34" s="12"/>
      <c r="G34" s="12"/>
      <c r="H34" s="12"/>
      <c r="I34" s="12"/>
      <c r="J34" s="11"/>
      <c r="K34" s="11"/>
      <c r="L34" s="11"/>
      <c r="M34" s="11"/>
      <c r="N34" s="15"/>
      <c r="O34" s="7"/>
      <c r="P34" s="2"/>
      <c r="Q34" s="12"/>
      <c r="R34" s="1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3">
      <c r="A35" s="15"/>
      <c r="B35" s="15"/>
      <c r="C35" s="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5"/>
      <c r="O35" s="7"/>
      <c r="P35" s="2"/>
      <c r="Q35" s="12"/>
      <c r="R35" s="12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3">
      <c r="A36" s="15"/>
      <c r="B36" s="15"/>
      <c r="C36" s="2"/>
      <c r="D36" s="12"/>
      <c r="E36" s="12"/>
      <c r="F36" s="12"/>
      <c r="G36" s="12"/>
      <c r="H36" s="12"/>
      <c r="I36" s="12"/>
      <c r="J36" s="11"/>
      <c r="K36" s="11"/>
      <c r="L36" s="11"/>
      <c r="M36" s="11"/>
      <c r="N36" s="15"/>
      <c r="O36" s="7"/>
      <c r="P36" s="2"/>
      <c r="Q36" s="12"/>
      <c r="R36" s="12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3">
      <c r="A37" s="15"/>
      <c r="B37" s="15"/>
      <c r="C37" s="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5"/>
      <c r="O37" s="7"/>
      <c r="P37" s="2"/>
      <c r="Q37" s="12"/>
      <c r="R37" s="1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3">
      <c r="A38" s="15"/>
      <c r="B38" s="15"/>
      <c r="C38" s="2"/>
      <c r="D38" s="12"/>
      <c r="E38" s="12"/>
      <c r="F38" s="12"/>
      <c r="G38" s="12"/>
      <c r="H38" s="12"/>
      <c r="I38" s="12"/>
      <c r="J38" s="11"/>
      <c r="K38" s="11"/>
      <c r="L38" s="11"/>
      <c r="M38" s="11"/>
      <c r="N38" s="15"/>
      <c r="O38" s="7"/>
      <c r="P38" s="2"/>
      <c r="Q38" s="12"/>
      <c r="R38" s="1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3">
      <c r="A39" s="15"/>
      <c r="B39" s="15"/>
      <c r="C39" s="2"/>
      <c r="D39" s="12"/>
      <c r="E39" s="12"/>
      <c r="F39" s="12"/>
      <c r="G39" s="12"/>
      <c r="H39" s="12"/>
      <c r="I39" s="12"/>
      <c r="J39" s="11"/>
      <c r="K39" s="11"/>
      <c r="L39" s="11"/>
      <c r="M39" s="11"/>
      <c r="N39" s="15"/>
      <c r="O39" s="7"/>
      <c r="P39" s="2"/>
      <c r="Q39" s="12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3">
      <c r="A40" s="15"/>
      <c r="B40" s="15"/>
      <c r="C40" s="2"/>
      <c r="D40" s="12"/>
      <c r="E40" s="12"/>
      <c r="F40" s="12"/>
      <c r="G40" s="12"/>
      <c r="H40" s="12"/>
      <c r="I40" s="12"/>
      <c r="J40" s="11"/>
      <c r="K40" s="11"/>
      <c r="L40" s="11"/>
      <c r="M40" s="11"/>
      <c r="N40" s="15"/>
      <c r="O40" s="7"/>
      <c r="P40" s="2"/>
      <c r="Q40" s="12"/>
      <c r="R40" s="1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3">
      <c r="A41" s="15"/>
      <c r="B41" s="15"/>
      <c r="C41" s="2"/>
      <c r="E41" s="12"/>
      <c r="F41" s="12"/>
      <c r="G41" s="12"/>
      <c r="H41" s="12"/>
      <c r="I41" s="12"/>
      <c r="J41" s="11"/>
      <c r="K41" s="11"/>
      <c r="L41" s="11"/>
      <c r="M41" s="11"/>
      <c r="N41" s="15"/>
      <c r="O41" s="7"/>
      <c r="P41" s="2"/>
      <c r="Q41" s="12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3">
      <c r="A42" s="15"/>
      <c r="B42" s="15"/>
      <c r="C42" s="2"/>
      <c r="D42" s="12"/>
      <c r="E42" s="12"/>
      <c r="F42" s="12"/>
      <c r="G42" s="12"/>
      <c r="H42" s="12"/>
      <c r="I42" s="12"/>
      <c r="J42" s="11"/>
      <c r="K42" s="11"/>
      <c r="L42" s="11"/>
      <c r="M42" s="11"/>
      <c r="N42" s="15"/>
      <c r="O42" s="7"/>
      <c r="P42" s="2"/>
      <c r="Q42" s="12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3">
      <c r="A43" s="15"/>
      <c r="B43" s="15"/>
      <c r="C43" s="2"/>
      <c r="D43" s="12"/>
      <c r="E43" s="12"/>
      <c r="F43" s="12"/>
      <c r="G43" s="12"/>
      <c r="H43" s="12"/>
      <c r="I43" s="12"/>
      <c r="J43" s="11"/>
      <c r="K43" s="11"/>
      <c r="L43" s="11"/>
      <c r="M43" s="11"/>
      <c r="N43" s="15"/>
      <c r="O43" s="7"/>
      <c r="P43" s="2"/>
      <c r="Q43" s="12"/>
      <c r="R43" s="1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3">
      <c r="A44" s="15"/>
      <c r="B44" s="15"/>
      <c r="C44" s="2"/>
      <c r="D44" s="12"/>
      <c r="E44" s="12"/>
      <c r="F44" s="12"/>
      <c r="G44" s="12"/>
      <c r="H44" s="12"/>
      <c r="I44" s="12"/>
      <c r="J44" s="11"/>
      <c r="K44" s="11"/>
      <c r="L44" s="11"/>
      <c r="M44" s="11"/>
      <c r="N44" s="15"/>
      <c r="O44" s="7"/>
      <c r="P44" s="2"/>
      <c r="Q44" s="12"/>
      <c r="R44" s="1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3">
      <c r="A45" s="15"/>
      <c r="B45" s="15"/>
      <c r="C45" s="2"/>
      <c r="D45" s="12"/>
      <c r="E45" s="12"/>
      <c r="F45" s="12"/>
      <c r="G45" s="12"/>
      <c r="H45" s="12"/>
      <c r="I45" s="12"/>
      <c r="J45" s="11"/>
      <c r="K45" s="11"/>
      <c r="L45" s="11"/>
      <c r="M45" s="11"/>
      <c r="N45" s="15"/>
      <c r="O45" s="7"/>
      <c r="P45" s="2"/>
      <c r="Q45" s="12"/>
      <c r="R45" s="1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3">
      <c r="A46" s="15"/>
      <c r="B46" s="15"/>
      <c r="C46" s="2"/>
      <c r="D46" s="12"/>
      <c r="E46" s="12"/>
      <c r="F46" s="12"/>
      <c r="G46" s="12"/>
      <c r="H46" s="12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3">
      <c r="A47" s="15"/>
      <c r="B47" s="15"/>
      <c r="C47" s="2"/>
      <c r="D47" s="12"/>
      <c r="E47" s="12"/>
      <c r="F47" s="12"/>
      <c r="G47" s="12"/>
      <c r="H47" s="12"/>
      <c r="I47" s="12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3">
      <c r="A48" s="15"/>
      <c r="B48" s="15"/>
      <c r="C48" s="2"/>
      <c r="D48" s="12"/>
      <c r="E48" s="12"/>
      <c r="F48" s="12"/>
      <c r="G48" s="12"/>
      <c r="H48" s="12"/>
      <c r="I48" s="1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3">
      <c r="A49" s="15"/>
      <c r="B49" s="15"/>
      <c r="C49" s="2"/>
      <c r="D49" s="12"/>
      <c r="E49" s="12"/>
      <c r="F49" s="12"/>
      <c r="G49" s="12"/>
      <c r="H49" s="12"/>
      <c r="I49" s="1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3">
      <c r="A50" s="15"/>
      <c r="B50" s="15"/>
      <c r="C50" s="2"/>
      <c r="D50" s="12"/>
      <c r="E50" s="12"/>
      <c r="F50" s="12"/>
      <c r="G50" s="12"/>
      <c r="H50" s="12"/>
      <c r="I50" s="1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x14ac:dyDescent="0.3">
      <c r="A51" s="15"/>
      <c r="B51" s="15"/>
      <c r="C51" s="2"/>
      <c r="D51" s="12"/>
      <c r="E51" s="12"/>
      <c r="F51" s="12"/>
      <c r="G51" s="12"/>
      <c r="H51" s="12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x14ac:dyDescent="0.3">
      <c r="A52" s="15"/>
      <c r="B52" s="15"/>
      <c r="C52" s="2"/>
      <c r="D52" s="12"/>
      <c r="E52" s="12"/>
      <c r="F52" s="12"/>
      <c r="G52" s="12"/>
      <c r="H52" s="12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x14ac:dyDescent="0.3">
      <c r="A53" s="15"/>
      <c r="B53" s="15"/>
      <c r="C53" s="2"/>
      <c r="D53" s="12"/>
      <c r="E53" s="12"/>
      <c r="F53" s="12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x14ac:dyDescent="0.3">
      <c r="A54" s="15"/>
      <c r="B54" s="15"/>
      <c r="C54" s="2"/>
      <c r="D54" s="12"/>
      <c r="E54" s="12"/>
      <c r="F54" s="12"/>
      <c r="G54" s="12"/>
      <c r="H54" s="12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x14ac:dyDescent="0.3">
      <c r="A55" s="15"/>
      <c r="B55" s="15"/>
      <c r="C55" s="2"/>
      <c r="D55" s="12"/>
      <c r="E55" s="12"/>
      <c r="F55" s="12"/>
      <c r="G55" s="12"/>
      <c r="H55" s="12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x14ac:dyDescent="0.3">
      <c r="A56" s="15"/>
      <c r="B56" s="15"/>
      <c r="C56" s="2"/>
      <c r="D56" s="12"/>
      <c r="E56" s="12"/>
      <c r="F56" s="12"/>
      <c r="G56" s="12"/>
      <c r="H56" s="12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x14ac:dyDescent="0.3">
      <c r="A57" s="15"/>
      <c r="B57" s="15"/>
      <c r="C57" s="2"/>
      <c r="D57" s="12"/>
      <c r="E57" s="12"/>
      <c r="F57" s="12"/>
      <c r="G57" s="12"/>
      <c r="H57" s="12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7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x14ac:dyDescent="0.3">
      <c r="A61" s="7" t="s">
        <v>9</v>
      </c>
      <c r="B61" s="7"/>
      <c r="C61" s="18">
        <v>1</v>
      </c>
      <c r="D61" s="18">
        <v>4</v>
      </c>
      <c r="E61" s="18">
        <v>7</v>
      </c>
      <c r="F61" s="18">
        <v>14</v>
      </c>
      <c r="G61" s="18">
        <v>15</v>
      </c>
      <c r="H61" s="18">
        <v>17</v>
      </c>
      <c r="I61" s="18">
        <v>18</v>
      </c>
      <c r="J61" s="18">
        <v>19</v>
      </c>
      <c r="K61" s="18">
        <v>21</v>
      </c>
      <c r="L61" s="18">
        <v>22</v>
      </c>
      <c r="M61" s="18">
        <v>23</v>
      </c>
      <c r="N61" s="18">
        <v>27</v>
      </c>
      <c r="O61" s="18">
        <v>29</v>
      </c>
      <c r="P61" s="18">
        <v>31</v>
      </c>
      <c r="Q61" s="18">
        <v>32</v>
      </c>
      <c r="R61" s="18">
        <v>33</v>
      </c>
      <c r="S61" s="18">
        <v>38</v>
      </c>
      <c r="T61" s="18">
        <v>39</v>
      </c>
      <c r="U61" s="18">
        <v>40</v>
      </c>
      <c r="V61" s="18">
        <v>44</v>
      </c>
      <c r="W61" s="18">
        <v>46</v>
      </c>
      <c r="X61" s="18">
        <v>48</v>
      </c>
      <c r="Y61" s="18">
        <v>49</v>
      </c>
      <c r="Z61" s="18">
        <v>50</v>
      </c>
      <c r="AA61" s="18">
        <v>55</v>
      </c>
      <c r="AB61" s="18">
        <v>56</v>
      </c>
      <c r="AC61" s="18">
        <v>57</v>
      </c>
    </row>
    <row r="62" spans="1:29" x14ac:dyDescent="0.3">
      <c r="A62" s="7"/>
      <c r="B62" s="7" t="s">
        <v>10</v>
      </c>
      <c r="C62" s="18">
        <f>C61+1</f>
        <v>2</v>
      </c>
      <c r="D62" s="18">
        <f t="shared" ref="D62:V62" si="7">D61+1</f>
        <v>5</v>
      </c>
      <c r="E62" s="18">
        <f t="shared" si="7"/>
        <v>8</v>
      </c>
      <c r="F62" s="18">
        <f t="shared" si="7"/>
        <v>15</v>
      </c>
      <c r="G62" s="18">
        <f t="shared" si="7"/>
        <v>16</v>
      </c>
      <c r="H62" s="18">
        <f t="shared" si="7"/>
        <v>18</v>
      </c>
      <c r="I62" s="18">
        <f t="shared" si="7"/>
        <v>19</v>
      </c>
      <c r="J62" s="18">
        <f t="shared" si="7"/>
        <v>20</v>
      </c>
      <c r="K62" s="18">
        <f t="shared" si="7"/>
        <v>22</v>
      </c>
      <c r="L62" s="18">
        <f t="shared" si="7"/>
        <v>23</v>
      </c>
      <c r="M62" s="18">
        <f t="shared" si="7"/>
        <v>24</v>
      </c>
      <c r="N62" s="18">
        <f t="shared" si="7"/>
        <v>28</v>
      </c>
      <c r="O62" s="18">
        <f t="shared" si="7"/>
        <v>30</v>
      </c>
      <c r="P62" s="18">
        <f t="shared" si="7"/>
        <v>32</v>
      </c>
      <c r="Q62" s="18">
        <f t="shared" si="7"/>
        <v>33</v>
      </c>
      <c r="R62" s="18">
        <f t="shared" si="7"/>
        <v>34</v>
      </c>
      <c r="S62" s="18">
        <f t="shared" si="7"/>
        <v>39</v>
      </c>
      <c r="T62" s="18">
        <f t="shared" si="7"/>
        <v>40</v>
      </c>
      <c r="U62" s="18">
        <f t="shared" si="7"/>
        <v>41</v>
      </c>
      <c r="V62" s="18">
        <f t="shared" si="7"/>
        <v>45</v>
      </c>
      <c r="W62" s="18">
        <f>W61+1</f>
        <v>47</v>
      </c>
      <c r="X62" s="18">
        <f t="shared" ref="X62:AC62" si="8">X61+1</f>
        <v>49</v>
      </c>
      <c r="Y62" s="18">
        <f t="shared" si="8"/>
        <v>50</v>
      </c>
      <c r="Z62" s="18">
        <f t="shared" si="8"/>
        <v>51</v>
      </c>
      <c r="AA62" s="18">
        <f t="shared" si="8"/>
        <v>56</v>
      </c>
      <c r="AB62" s="18">
        <f t="shared" si="8"/>
        <v>57</v>
      </c>
      <c r="AC62" s="18">
        <f t="shared" si="8"/>
        <v>58</v>
      </c>
    </row>
    <row r="63" spans="1:29" x14ac:dyDescent="0.3">
      <c r="A63" s="19">
        <v>1</v>
      </c>
      <c r="B63" s="19">
        <f>A63+1</f>
        <v>2</v>
      </c>
      <c r="C63" s="19">
        <v>0</v>
      </c>
      <c r="D63" s="19">
        <v>0.996</v>
      </c>
      <c r="E63" s="19">
        <v>0.79300000000000004</v>
      </c>
      <c r="F63" s="19">
        <v>0</v>
      </c>
      <c r="G63" s="19">
        <v>4.0000000000000001E-3</v>
      </c>
      <c r="H63" s="19">
        <v>0</v>
      </c>
      <c r="I63" s="19">
        <v>0</v>
      </c>
      <c r="J63" s="19">
        <v>0</v>
      </c>
      <c r="K63" s="19">
        <v>0</v>
      </c>
      <c r="L63" s="19">
        <v>1.4999999999999999E-2</v>
      </c>
      <c r="M63" s="19">
        <v>0</v>
      </c>
      <c r="N63" s="19">
        <v>-0.318</v>
      </c>
      <c r="O63" s="19">
        <v>-3.5000000000000003E-2</v>
      </c>
      <c r="P63" s="19">
        <v>5.0000000000000001E-3</v>
      </c>
      <c r="Q63" s="19">
        <v>-2E-3</v>
      </c>
      <c r="R63" s="19">
        <v>-1E-3</v>
      </c>
      <c r="S63" s="19">
        <v>0</v>
      </c>
      <c r="T63" s="19">
        <v>0</v>
      </c>
      <c r="U63" s="19">
        <v>0</v>
      </c>
      <c r="V63" s="19">
        <v>3.5999999999999997E-2</v>
      </c>
      <c r="W63" s="19">
        <v>-7.8E-2</v>
      </c>
      <c r="X63" s="19">
        <v>1.2E-2</v>
      </c>
      <c r="Y63" s="19">
        <v>-1E-3</v>
      </c>
      <c r="Z63" s="19">
        <v>2E-3</v>
      </c>
      <c r="AA63" s="19">
        <v>0</v>
      </c>
      <c r="AB63" s="19">
        <v>0</v>
      </c>
      <c r="AC63" s="19">
        <v>0</v>
      </c>
    </row>
    <row r="64" spans="1:29" x14ac:dyDescent="0.3">
      <c r="A64" s="19">
        <v>4</v>
      </c>
      <c r="B64" s="19">
        <f t="shared" ref="B64:B89" si="9">A64+1</f>
        <v>5</v>
      </c>
      <c r="C64" s="20">
        <v>0.996</v>
      </c>
      <c r="D64" s="19">
        <v>0</v>
      </c>
      <c r="E64" s="19">
        <v>0.76400000000000001</v>
      </c>
      <c r="F64" s="19">
        <v>4.0000000000000001E-3</v>
      </c>
      <c r="G64" s="19">
        <v>1E-3</v>
      </c>
      <c r="H64" s="19">
        <v>1.0999999999999999E-2</v>
      </c>
      <c r="I64" s="19">
        <v>8.0000000000000002E-3</v>
      </c>
      <c r="J64" s="19">
        <v>-3.5000000000000003E-2</v>
      </c>
      <c r="K64" s="19">
        <v>0.01</v>
      </c>
      <c r="L64" s="19">
        <v>1.4E-2</v>
      </c>
      <c r="M64" s="19">
        <v>-8.3000000000000004E-2</v>
      </c>
      <c r="N64" s="19">
        <v>4.1000000000000002E-2</v>
      </c>
      <c r="O64" s="19">
        <v>-8.5999999999999993E-2</v>
      </c>
      <c r="P64" s="19">
        <v>1.0999999999999999E-2</v>
      </c>
      <c r="Q64" s="19">
        <v>-1E-3</v>
      </c>
      <c r="R64" s="19">
        <v>3.0000000000000001E-3</v>
      </c>
      <c r="S64" s="19">
        <v>0</v>
      </c>
      <c r="T64" s="19">
        <v>0</v>
      </c>
      <c r="U64" s="19">
        <v>0</v>
      </c>
      <c r="V64" s="19">
        <v>4.0000000000000001E-3</v>
      </c>
      <c r="W64" s="19">
        <v>-5.6000000000000001E-2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</row>
    <row r="65" spans="1:29" x14ac:dyDescent="0.3">
      <c r="A65" s="19">
        <v>7</v>
      </c>
      <c r="B65" s="19">
        <f t="shared" si="9"/>
        <v>8</v>
      </c>
      <c r="C65" s="20">
        <v>0.79300000000000004</v>
      </c>
      <c r="D65" s="21">
        <v>0.76400000000000001</v>
      </c>
      <c r="E65" s="19">
        <v>0</v>
      </c>
      <c r="F65" s="19">
        <v>-5.0000000000000001E-3</v>
      </c>
      <c r="G65" s="19">
        <v>1.2E-2</v>
      </c>
      <c r="H65" s="19">
        <v>1.4999999999999999E-2</v>
      </c>
      <c r="I65" s="19">
        <v>3.0000000000000001E-3</v>
      </c>
      <c r="J65" s="19">
        <v>-3.5999999999999997E-2</v>
      </c>
      <c r="K65" s="19">
        <v>0.01</v>
      </c>
      <c r="L65" s="19">
        <v>1.9E-2</v>
      </c>
      <c r="M65" s="19">
        <v>-8.5000000000000006E-2</v>
      </c>
      <c r="N65" s="19">
        <v>5.0000000000000001E-3</v>
      </c>
      <c r="O65" s="19">
        <v>-5.7000000000000002E-2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-0.31900000000000001</v>
      </c>
      <c r="W65" s="19">
        <v>-3.5000000000000003E-2</v>
      </c>
      <c r="X65" s="19">
        <v>5.0000000000000001E-3</v>
      </c>
      <c r="Y65" s="19">
        <v>-2E-3</v>
      </c>
      <c r="Z65" s="19">
        <v>-1E-3</v>
      </c>
      <c r="AA65" s="19">
        <v>0</v>
      </c>
      <c r="AB65" s="19">
        <v>0</v>
      </c>
      <c r="AC65" s="19">
        <v>0</v>
      </c>
    </row>
    <row r="66" spans="1:29" x14ac:dyDescent="0.3">
      <c r="A66" s="19">
        <v>14</v>
      </c>
      <c r="B66" s="19">
        <f t="shared" si="9"/>
        <v>15</v>
      </c>
      <c r="C66" s="19">
        <v>0</v>
      </c>
      <c r="D66" s="19">
        <v>4.0000000000000001E-3</v>
      </c>
      <c r="E66" s="19">
        <v>-5.0000000000000001E-3</v>
      </c>
      <c r="F66" s="19">
        <v>0</v>
      </c>
      <c r="G66" s="19">
        <v>-8.9339999999999993</v>
      </c>
      <c r="H66" s="19">
        <v>5.8999999999999997E-2</v>
      </c>
      <c r="I66" s="19">
        <v>0.106</v>
      </c>
      <c r="J66" s="19">
        <v>-0.24099999999999999</v>
      </c>
      <c r="K66" s="19">
        <v>0.47099999999999997</v>
      </c>
      <c r="L66" s="19">
        <v>-0.33100000000000002</v>
      </c>
      <c r="M66" s="19">
        <v>-0.29399999999999998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</row>
    <row r="67" spans="1:29" x14ac:dyDescent="0.3">
      <c r="A67" s="19">
        <v>15</v>
      </c>
      <c r="B67" s="19">
        <f t="shared" si="9"/>
        <v>16</v>
      </c>
      <c r="C67" s="19">
        <v>4.0000000000000001E-3</v>
      </c>
      <c r="D67" s="19">
        <v>1E-3</v>
      </c>
      <c r="E67" s="19">
        <v>1.2E-2</v>
      </c>
      <c r="F67" s="22">
        <v>-8.9339999999999993</v>
      </c>
      <c r="G67" s="19">
        <v>0</v>
      </c>
      <c r="H67" s="19">
        <v>-0.39800000000000002</v>
      </c>
      <c r="I67" s="19">
        <v>0.254</v>
      </c>
      <c r="J67" s="19">
        <v>-0.255</v>
      </c>
      <c r="K67" s="19">
        <v>1.319</v>
      </c>
      <c r="L67" s="19">
        <v>-4.2000000000000003E-2</v>
      </c>
      <c r="M67" s="19">
        <v>-0.39800000000000002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</row>
    <row r="68" spans="1:29" x14ac:dyDescent="0.3">
      <c r="A68" s="19">
        <v>17</v>
      </c>
      <c r="B68" s="19">
        <f t="shared" si="9"/>
        <v>18</v>
      </c>
      <c r="C68" s="19">
        <v>0</v>
      </c>
      <c r="D68" s="19">
        <v>1.0999999999999999E-2</v>
      </c>
      <c r="E68" s="19">
        <v>1.4999999999999999E-2</v>
      </c>
      <c r="F68" s="23">
        <v>5.8999999999999997E-2</v>
      </c>
      <c r="G68" s="23">
        <v>-0.39800000000000002</v>
      </c>
      <c r="H68" s="19">
        <v>0</v>
      </c>
      <c r="I68" s="19">
        <v>-12.428000000000001</v>
      </c>
      <c r="J68" s="19">
        <v>-12.568</v>
      </c>
      <c r="K68" s="19">
        <v>-0.17799999999999999</v>
      </c>
      <c r="L68" s="19">
        <v>3.1880000000000002</v>
      </c>
      <c r="M68" s="19">
        <v>6.7000000000000004E-2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</row>
    <row r="69" spans="1:29" x14ac:dyDescent="0.3">
      <c r="A69" s="19">
        <v>18</v>
      </c>
      <c r="B69" s="19">
        <f t="shared" si="9"/>
        <v>19</v>
      </c>
      <c r="C69" s="19">
        <v>0</v>
      </c>
      <c r="D69" s="19">
        <v>8.0000000000000002E-3</v>
      </c>
      <c r="E69" s="19">
        <v>3.0000000000000001E-3</v>
      </c>
      <c r="F69" s="23">
        <v>0.106</v>
      </c>
      <c r="G69" s="23">
        <v>0.254</v>
      </c>
      <c r="H69" s="24">
        <v>-12.428000000000001</v>
      </c>
      <c r="I69" s="19">
        <v>0</v>
      </c>
      <c r="J69" s="19">
        <v>-13.268000000000001</v>
      </c>
      <c r="K69" s="19">
        <v>-0.183</v>
      </c>
      <c r="L69" s="19">
        <v>-4.8000000000000001E-2</v>
      </c>
      <c r="M69" s="19">
        <v>-0.20599999999999999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</row>
    <row r="70" spans="1:29" x14ac:dyDescent="0.3">
      <c r="A70" s="19">
        <v>19</v>
      </c>
      <c r="B70" s="19">
        <f t="shared" si="9"/>
        <v>20</v>
      </c>
      <c r="C70" s="19">
        <v>0</v>
      </c>
      <c r="D70" s="19">
        <v>-3.5000000000000003E-2</v>
      </c>
      <c r="E70" s="19">
        <v>-3.5999999999999997E-2</v>
      </c>
      <c r="F70" s="23">
        <v>-0.24099999999999999</v>
      </c>
      <c r="G70" s="23">
        <v>-0.255</v>
      </c>
      <c r="H70" s="24">
        <v>-12.568</v>
      </c>
      <c r="I70" s="24">
        <v>-13.268000000000001</v>
      </c>
      <c r="J70" s="19">
        <v>0</v>
      </c>
      <c r="K70" s="19">
        <v>-0.186</v>
      </c>
      <c r="L70" s="19">
        <v>-6.8000000000000005E-2</v>
      </c>
      <c r="M70" s="19">
        <v>-0.13800000000000001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</row>
    <row r="71" spans="1:29" x14ac:dyDescent="0.3">
      <c r="A71" s="19">
        <v>21</v>
      </c>
      <c r="B71" s="19">
        <f t="shared" si="9"/>
        <v>22</v>
      </c>
      <c r="C71" s="19">
        <v>0</v>
      </c>
      <c r="D71" s="19">
        <v>0.01</v>
      </c>
      <c r="E71" s="19">
        <v>0.01</v>
      </c>
      <c r="F71" s="23">
        <v>0.47099999999999997</v>
      </c>
      <c r="G71" s="23">
        <v>1.319</v>
      </c>
      <c r="H71" s="23">
        <v>-0.17799999999999999</v>
      </c>
      <c r="I71" s="23">
        <v>-0.183</v>
      </c>
      <c r="J71" s="23">
        <v>-0.186</v>
      </c>
      <c r="K71" s="19">
        <v>0</v>
      </c>
      <c r="L71" s="19">
        <v>-12.526</v>
      </c>
      <c r="M71" s="19">
        <v>-13.064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</row>
    <row r="72" spans="1:29" x14ac:dyDescent="0.3">
      <c r="A72" s="19">
        <v>22</v>
      </c>
      <c r="B72" s="19">
        <f t="shared" si="9"/>
        <v>23</v>
      </c>
      <c r="C72" s="19">
        <v>1.4999999999999999E-2</v>
      </c>
      <c r="D72" s="19">
        <v>1.4E-2</v>
      </c>
      <c r="E72" s="19">
        <v>1.9E-2</v>
      </c>
      <c r="F72" s="23">
        <v>-0.33100000000000002</v>
      </c>
      <c r="G72" s="23">
        <v>-4.2000000000000003E-2</v>
      </c>
      <c r="H72" s="23">
        <v>3.1880000000000002</v>
      </c>
      <c r="I72" s="23">
        <v>-4.8000000000000001E-2</v>
      </c>
      <c r="J72" s="23">
        <v>-6.8000000000000005E-2</v>
      </c>
      <c r="K72" s="24">
        <v>-12.526</v>
      </c>
      <c r="L72" s="19">
        <v>0</v>
      </c>
      <c r="M72" s="19">
        <v>-12.321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</row>
    <row r="73" spans="1:29" x14ac:dyDescent="0.3">
      <c r="A73" s="19">
        <v>23</v>
      </c>
      <c r="B73" s="19">
        <f t="shared" si="9"/>
        <v>24</v>
      </c>
      <c r="C73" s="19">
        <v>0</v>
      </c>
      <c r="D73" s="19">
        <v>-8.3000000000000004E-2</v>
      </c>
      <c r="E73" s="19">
        <v>-8.5000000000000006E-2</v>
      </c>
      <c r="F73" s="23">
        <v>-0.29399999999999998</v>
      </c>
      <c r="G73" s="23">
        <v>-0.39800000000000002</v>
      </c>
      <c r="H73" s="23">
        <v>6.7000000000000004E-2</v>
      </c>
      <c r="I73" s="23">
        <v>-0.20599999999999999</v>
      </c>
      <c r="J73" s="23">
        <v>-0.13800000000000001</v>
      </c>
      <c r="K73" s="24">
        <v>-13.064</v>
      </c>
      <c r="L73" s="24">
        <v>-12.321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</row>
    <row r="74" spans="1:29" x14ac:dyDescent="0.3">
      <c r="A74" s="19">
        <v>27</v>
      </c>
      <c r="B74" s="19">
        <f t="shared" si="9"/>
        <v>28</v>
      </c>
      <c r="C74" s="19">
        <v>-0.318</v>
      </c>
      <c r="D74" s="19">
        <v>4.1000000000000002E-2</v>
      </c>
      <c r="E74" s="19">
        <v>5.0000000000000001E-3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6.3810000000000002</v>
      </c>
      <c r="P74" s="19">
        <v>-0.42099999999999999</v>
      </c>
      <c r="Q74" s="19">
        <v>-0.20699999999999999</v>
      </c>
      <c r="R74" s="19">
        <v>-0.23799999999999999</v>
      </c>
      <c r="S74" s="19">
        <v>-2.1000000000000001E-2</v>
      </c>
      <c r="T74" s="19">
        <v>-0.02</v>
      </c>
      <c r="U74" s="19">
        <v>-2.5000000000000001E-2</v>
      </c>
      <c r="V74" s="19">
        <v>0</v>
      </c>
      <c r="W74" s="19">
        <v>1E-3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</row>
    <row r="75" spans="1:29" x14ac:dyDescent="0.3">
      <c r="A75" s="19">
        <v>29</v>
      </c>
      <c r="B75" s="19">
        <f t="shared" si="9"/>
        <v>30</v>
      </c>
      <c r="C75" s="19">
        <v>-3.5000000000000003E-2</v>
      </c>
      <c r="D75" s="19">
        <v>-8.5999999999999993E-2</v>
      </c>
      <c r="E75" s="19">
        <v>-5.7000000000000002E-2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5">
        <v>6.3810000000000002</v>
      </c>
      <c r="O75" s="19">
        <v>0</v>
      </c>
      <c r="P75" s="19">
        <v>3.1110000000000002</v>
      </c>
      <c r="Q75" s="19">
        <v>13.457000000000001</v>
      </c>
      <c r="R75" s="19">
        <v>4.7519999999999998</v>
      </c>
      <c r="S75" s="19">
        <v>0.124</v>
      </c>
      <c r="T75" s="19">
        <v>1.7000000000000001E-2</v>
      </c>
      <c r="U75" s="19">
        <v>0.111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</row>
    <row r="76" spans="1:29" x14ac:dyDescent="0.3">
      <c r="A76" s="19">
        <v>31</v>
      </c>
      <c r="B76" s="19">
        <f t="shared" si="9"/>
        <v>32</v>
      </c>
      <c r="C76" s="19">
        <v>5.0000000000000001E-3</v>
      </c>
      <c r="D76" s="19">
        <v>1.0999999999999999E-2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6">
        <v>-0.42099999999999999</v>
      </c>
      <c r="O76" s="27">
        <v>3.1110000000000002</v>
      </c>
      <c r="P76" s="19">
        <v>0</v>
      </c>
      <c r="Q76" s="19">
        <v>-13.215999999999999</v>
      </c>
      <c r="R76" s="19">
        <v>-13.954000000000001</v>
      </c>
      <c r="S76" s="19">
        <v>8.0000000000000002E-3</v>
      </c>
      <c r="T76" s="19">
        <v>-1E-3</v>
      </c>
      <c r="U76" s="19">
        <v>0.02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</row>
    <row r="77" spans="1:29" x14ac:dyDescent="0.3">
      <c r="A77" s="19">
        <v>32</v>
      </c>
      <c r="B77" s="19">
        <f t="shared" si="9"/>
        <v>33</v>
      </c>
      <c r="C77" s="19">
        <v>-2E-3</v>
      </c>
      <c r="D77" s="19">
        <v>-1E-3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6">
        <v>-0.20699999999999999</v>
      </c>
      <c r="O77" s="27">
        <v>13.457000000000001</v>
      </c>
      <c r="P77" s="24">
        <v>-13.215999999999999</v>
      </c>
      <c r="Q77" s="19">
        <v>0</v>
      </c>
      <c r="R77" s="19">
        <v>-11.773</v>
      </c>
      <c r="S77" s="19">
        <v>-2.1999999999999999E-2</v>
      </c>
      <c r="T77" s="19">
        <v>2E-3</v>
      </c>
      <c r="U77" s="19">
        <v>-2.3E-2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</row>
    <row r="78" spans="1:29" x14ac:dyDescent="0.3">
      <c r="A78" s="19">
        <v>33</v>
      </c>
      <c r="B78" s="19">
        <f t="shared" si="9"/>
        <v>34</v>
      </c>
      <c r="C78" s="19">
        <v>-1E-3</v>
      </c>
      <c r="D78" s="19">
        <v>3.0000000000000001E-3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6">
        <v>-0.23799999999999999</v>
      </c>
      <c r="O78" s="27">
        <v>4.7519999999999998</v>
      </c>
      <c r="P78" s="24">
        <v>-13.954000000000001</v>
      </c>
      <c r="Q78" s="24">
        <v>-11.773</v>
      </c>
      <c r="R78" s="19">
        <v>0</v>
      </c>
      <c r="S78" s="19">
        <v>2.3E-2</v>
      </c>
      <c r="T78" s="19">
        <v>4.0000000000000001E-3</v>
      </c>
      <c r="U78" s="19">
        <v>7.8E-2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</row>
    <row r="79" spans="1:29" x14ac:dyDescent="0.3">
      <c r="A79" s="19">
        <v>38</v>
      </c>
      <c r="B79" s="19">
        <f t="shared" si="9"/>
        <v>39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-2.1000000000000001E-2</v>
      </c>
      <c r="O79" s="19">
        <v>0.124</v>
      </c>
      <c r="P79" s="19">
        <v>8.0000000000000002E-3</v>
      </c>
      <c r="Q79" s="19">
        <v>-2.1999999999999999E-2</v>
      </c>
      <c r="R79" s="19">
        <v>2.3E-2</v>
      </c>
      <c r="S79" s="19">
        <v>0</v>
      </c>
      <c r="T79" s="19">
        <v>-10.603</v>
      </c>
      <c r="U79" s="19">
        <v>-10.393000000000001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</row>
    <row r="80" spans="1:29" x14ac:dyDescent="0.3">
      <c r="A80" s="19">
        <v>39</v>
      </c>
      <c r="B80" s="19">
        <f t="shared" si="9"/>
        <v>40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-0.02</v>
      </c>
      <c r="O80" s="19">
        <v>1.7000000000000001E-2</v>
      </c>
      <c r="P80" s="19">
        <v>-1E-3</v>
      </c>
      <c r="Q80" s="19">
        <v>2E-3</v>
      </c>
      <c r="R80" s="19">
        <v>4.0000000000000001E-3</v>
      </c>
      <c r="S80" s="24">
        <v>-10.603</v>
      </c>
      <c r="T80" s="19">
        <v>0</v>
      </c>
      <c r="U80" s="19">
        <v>-10.465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</row>
    <row r="81" spans="1:29" x14ac:dyDescent="0.3">
      <c r="A81" s="19">
        <v>40</v>
      </c>
      <c r="B81" s="19">
        <f t="shared" si="9"/>
        <v>41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-2.5000000000000001E-2</v>
      </c>
      <c r="O81" s="19">
        <v>0.111</v>
      </c>
      <c r="P81" s="19">
        <v>0.02</v>
      </c>
      <c r="Q81" s="19">
        <v>-2.3E-2</v>
      </c>
      <c r="R81" s="19">
        <v>7.8E-2</v>
      </c>
      <c r="S81" s="24">
        <v>-10.393000000000001</v>
      </c>
      <c r="T81" s="24">
        <v>-10.465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</row>
    <row r="82" spans="1:29" x14ac:dyDescent="0.3">
      <c r="A82" s="19">
        <v>44</v>
      </c>
      <c r="B82" s="19">
        <f t="shared" si="9"/>
        <v>45</v>
      </c>
      <c r="C82" s="19">
        <v>3.5999999999999997E-2</v>
      </c>
      <c r="D82" s="19">
        <v>4.0000000000000001E-3</v>
      </c>
      <c r="E82" s="19">
        <v>-0.31900000000000001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6.7949999999999999</v>
      </c>
      <c r="X82" s="19">
        <v>-0.40600000000000003</v>
      </c>
      <c r="Y82" s="19">
        <v>-0.19500000000000001</v>
      </c>
      <c r="Z82" s="19">
        <v>-0.222</v>
      </c>
      <c r="AA82" s="19">
        <v>-0.02</v>
      </c>
      <c r="AB82" s="19">
        <v>-2.1999999999999999E-2</v>
      </c>
      <c r="AC82" s="19">
        <v>-0.02</v>
      </c>
    </row>
    <row r="83" spans="1:29" x14ac:dyDescent="0.3">
      <c r="A83" s="19">
        <v>46</v>
      </c>
      <c r="B83" s="19">
        <f t="shared" si="9"/>
        <v>47</v>
      </c>
      <c r="C83" s="19">
        <v>-7.8E-2</v>
      </c>
      <c r="D83" s="19">
        <v>-5.6000000000000001E-2</v>
      </c>
      <c r="E83" s="19">
        <v>-3.5000000000000003E-2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1E-3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25">
        <v>6.7949999999999999</v>
      </c>
      <c r="W83" s="19">
        <v>0</v>
      </c>
      <c r="X83" s="19">
        <v>3.1</v>
      </c>
      <c r="Y83" s="19">
        <v>13.46</v>
      </c>
      <c r="Z83" s="19">
        <v>4.7759999999999998</v>
      </c>
      <c r="AA83" s="19">
        <v>1.6E-2</v>
      </c>
      <c r="AB83" s="19">
        <v>0.121</v>
      </c>
      <c r="AC83" s="19">
        <v>0.13100000000000001</v>
      </c>
    </row>
    <row r="84" spans="1:29" x14ac:dyDescent="0.3">
      <c r="A84" s="19">
        <v>48</v>
      </c>
      <c r="B84" s="19">
        <f t="shared" si="9"/>
        <v>49</v>
      </c>
      <c r="C84" s="19">
        <v>1.2E-2</v>
      </c>
      <c r="D84" s="19">
        <v>0</v>
      </c>
      <c r="E84" s="19">
        <v>5.0000000000000001E-3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26">
        <v>-0.40600000000000003</v>
      </c>
      <c r="W84" s="27">
        <v>3.1</v>
      </c>
      <c r="X84" s="19">
        <v>0</v>
      </c>
      <c r="Y84" s="19">
        <v>-13.198</v>
      </c>
      <c r="Z84" s="19">
        <v>-13.914</v>
      </c>
      <c r="AA84" s="19">
        <v>-1E-3</v>
      </c>
      <c r="AB84" s="19">
        <v>0.02</v>
      </c>
      <c r="AC84" s="19">
        <v>8.9999999999999993E-3</v>
      </c>
    </row>
    <row r="85" spans="1:29" x14ac:dyDescent="0.3">
      <c r="A85" s="19">
        <v>49</v>
      </c>
      <c r="B85" s="19">
        <f t="shared" si="9"/>
        <v>50</v>
      </c>
      <c r="C85" s="19">
        <v>-1E-3</v>
      </c>
      <c r="D85" s="19">
        <v>0</v>
      </c>
      <c r="E85" s="19">
        <v>-2E-3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26">
        <v>-0.19500000000000001</v>
      </c>
      <c r="W85" s="27">
        <v>13.46</v>
      </c>
      <c r="X85" s="24">
        <v>-13.198</v>
      </c>
      <c r="Y85" s="19">
        <v>0</v>
      </c>
      <c r="Z85" s="19">
        <v>-11.78</v>
      </c>
      <c r="AA85" s="19">
        <v>2E-3</v>
      </c>
      <c r="AB85" s="19">
        <v>-2.4E-2</v>
      </c>
      <c r="AC85" s="19">
        <v>-2.1999999999999999E-2</v>
      </c>
    </row>
    <row r="86" spans="1:29" x14ac:dyDescent="0.3">
      <c r="A86" s="19">
        <v>50</v>
      </c>
      <c r="B86" s="19">
        <f t="shared" si="9"/>
        <v>51</v>
      </c>
      <c r="C86" s="19">
        <v>2E-3</v>
      </c>
      <c r="D86" s="19">
        <v>0</v>
      </c>
      <c r="E86" s="19">
        <v>-1E-3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26">
        <v>-0.222</v>
      </c>
      <c r="W86" s="27">
        <v>4.7759999999999998</v>
      </c>
      <c r="X86" s="24">
        <v>-13.914</v>
      </c>
      <c r="Y86" s="24">
        <v>-11.78</v>
      </c>
      <c r="Z86" s="19">
        <v>0</v>
      </c>
      <c r="AA86" s="19">
        <v>3.0000000000000001E-3</v>
      </c>
      <c r="AB86" s="19">
        <v>8.2000000000000003E-2</v>
      </c>
      <c r="AC86" s="19">
        <v>2.4E-2</v>
      </c>
    </row>
    <row r="87" spans="1:29" x14ac:dyDescent="0.3">
      <c r="A87" s="19">
        <v>55</v>
      </c>
      <c r="B87" s="19">
        <f t="shared" si="9"/>
        <v>56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-0.02</v>
      </c>
      <c r="W87" s="19">
        <v>1.6E-2</v>
      </c>
      <c r="X87" s="19">
        <v>-1E-3</v>
      </c>
      <c r="Y87" s="19">
        <v>2E-3</v>
      </c>
      <c r="Z87" s="19">
        <v>3.0000000000000001E-3</v>
      </c>
      <c r="AA87" s="19">
        <v>0</v>
      </c>
      <c r="AB87" s="19">
        <v>-10.455</v>
      </c>
      <c r="AC87" s="19">
        <v>-10.571999999999999</v>
      </c>
    </row>
    <row r="88" spans="1:29" x14ac:dyDescent="0.3">
      <c r="A88" s="19">
        <v>56</v>
      </c>
      <c r="B88" s="19">
        <f t="shared" si="9"/>
        <v>57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-2.1999999999999999E-2</v>
      </c>
      <c r="W88" s="19">
        <v>0.121</v>
      </c>
      <c r="X88" s="19">
        <v>0.02</v>
      </c>
      <c r="Y88" s="19">
        <v>-2.4E-2</v>
      </c>
      <c r="Z88" s="19">
        <v>8.2000000000000003E-2</v>
      </c>
      <c r="AA88" s="24">
        <v>-10.455</v>
      </c>
      <c r="AB88" s="19">
        <v>0</v>
      </c>
      <c r="AC88" s="19">
        <v>-10.43</v>
      </c>
    </row>
    <row r="89" spans="1:29" x14ac:dyDescent="0.3">
      <c r="A89" s="19">
        <v>57</v>
      </c>
      <c r="B89" s="19">
        <f t="shared" si="9"/>
        <v>58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-0.02</v>
      </c>
      <c r="W89" s="19">
        <v>0.13100000000000001</v>
      </c>
      <c r="X89" s="19">
        <v>8.9999999999999993E-3</v>
      </c>
      <c r="Y89" s="19">
        <v>-2.1999999999999999E-2</v>
      </c>
      <c r="Z89" s="19">
        <v>2.4E-2</v>
      </c>
      <c r="AA89" s="24">
        <v>-10.571999999999999</v>
      </c>
      <c r="AB89" s="24">
        <v>-10.43</v>
      </c>
      <c r="AC89" s="19">
        <v>0</v>
      </c>
    </row>
    <row r="90" spans="1:29" x14ac:dyDescent="0.3">
      <c r="B90" s="28"/>
    </row>
    <row r="91" spans="1:29" x14ac:dyDescent="0.3">
      <c r="A91" s="29" t="s">
        <v>37</v>
      </c>
      <c r="B91" s="4">
        <f>MAX(ABS(MIN(C66:E89,F74:M89,N79:R89,S82:U89,V87:Z89)),MAX(C66:E89,F74:M89,N79:R89,S82:U89,V87:Z89))</f>
        <v>0.31900000000000001</v>
      </c>
    </row>
    <row r="92" spans="1:29" x14ac:dyDescent="0.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29" x14ac:dyDescent="0.3">
      <c r="H93" s="1"/>
      <c r="I93" s="29"/>
      <c r="J93" s="4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29" x14ac:dyDescent="0.3">
      <c r="A94" s="3" t="s">
        <v>11</v>
      </c>
      <c r="C94" s="1"/>
      <c r="D94" s="1"/>
      <c r="E94" s="1"/>
      <c r="F94" s="1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1:29" x14ac:dyDescent="0.3">
      <c r="A95" s="38" t="s">
        <v>12</v>
      </c>
      <c r="B95" s="5" t="s">
        <v>13</v>
      </c>
      <c r="C95" s="34" t="s">
        <v>14</v>
      </c>
      <c r="D95" s="34" t="s">
        <v>15</v>
      </c>
      <c r="E95" s="34" t="s">
        <v>16</v>
      </c>
      <c r="F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1:29" x14ac:dyDescent="0.3">
      <c r="A96" s="38">
        <f>AVERAGE(F67)</f>
        <v>-8.9339999999999993</v>
      </c>
      <c r="B96" s="5">
        <f>AVERAGE(H69,H70,I70)</f>
        <v>-12.754666666666667</v>
      </c>
      <c r="C96" s="34">
        <f>AVERAGE(K72,K73,L73)</f>
        <v>-12.637</v>
      </c>
      <c r="D96" s="34">
        <f>AVERAGE(P77,P78,Q78,X85,X86,Y86)</f>
        <v>-12.972499999999998</v>
      </c>
      <c r="E96" s="34">
        <f>AVERAGE(S80,S81,T81,AA88,AA89,AB89)</f>
        <v>-10.486333333333333</v>
      </c>
      <c r="F96" s="39"/>
      <c r="G96" s="1"/>
      <c r="H96" s="1"/>
      <c r="I96" s="1"/>
      <c r="J96" s="1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1:29" x14ac:dyDescent="0.3">
      <c r="C97" s="1"/>
      <c r="D97" s="1"/>
      <c r="E97" s="1"/>
      <c r="F97" s="1"/>
      <c r="G97" s="1"/>
      <c r="H97" s="1"/>
      <c r="I97" s="1"/>
      <c r="J97" s="1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1:29" x14ac:dyDescent="0.3">
      <c r="A98" s="3" t="s">
        <v>17</v>
      </c>
      <c r="C98" s="1"/>
      <c r="D98" s="1"/>
      <c r="E98" s="1"/>
      <c r="F98" s="1"/>
      <c r="G98" s="1"/>
      <c r="H98" s="1"/>
      <c r="I98" s="1"/>
      <c r="J98" s="1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1:29" x14ac:dyDescent="0.3">
      <c r="A99" s="35" t="s">
        <v>18</v>
      </c>
      <c r="B99" s="37" t="s">
        <v>19</v>
      </c>
      <c r="C99" s="1"/>
      <c r="D99" s="1"/>
      <c r="E99" s="1"/>
      <c r="F99" s="1"/>
      <c r="G99" s="1"/>
      <c r="H99" s="1"/>
      <c r="I99" s="1"/>
      <c r="J99" s="1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1:29" x14ac:dyDescent="0.3">
      <c r="A100" s="35">
        <f>AVERAGE(N75,V83)</f>
        <v>6.5880000000000001</v>
      </c>
      <c r="B100" s="37">
        <f>AVERAGE(W84:W86,O76:O78)</f>
        <v>7.1093333333333346</v>
      </c>
      <c r="C100" s="1"/>
      <c r="D100" s="1"/>
      <c r="E100" s="1"/>
      <c r="F100" s="1"/>
      <c r="G100" s="1"/>
      <c r="H100" s="1"/>
      <c r="I100" s="1"/>
      <c r="J100" s="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1:29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1:29" x14ac:dyDescent="0.3">
      <c r="A102" s="1" t="s">
        <v>20</v>
      </c>
      <c r="B102" s="1"/>
      <c r="C102" s="1"/>
      <c r="D102" s="1"/>
      <c r="E102" s="1"/>
      <c r="F102" s="1"/>
      <c r="G102" s="1"/>
      <c r="H102" s="1"/>
      <c r="I102" s="1"/>
      <c r="J102" s="1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1:29" x14ac:dyDescent="0.3">
      <c r="A103" s="31" t="s">
        <v>21</v>
      </c>
      <c r="B103" s="32" t="s">
        <v>22</v>
      </c>
      <c r="C103" s="33" t="s">
        <v>23</v>
      </c>
      <c r="D103" s="33" t="s">
        <v>24</v>
      </c>
      <c r="E103" s="33" t="s">
        <v>25</v>
      </c>
      <c r="F103" s="36" t="s">
        <v>38</v>
      </c>
      <c r="G103" s="1"/>
      <c r="H103" s="1"/>
      <c r="I103" s="1"/>
      <c r="J103" s="1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1:29" x14ac:dyDescent="0.3">
      <c r="A104" s="31">
        <f>AVERAGE(C64,C65)</f>
        <v>0.89450000000000007</v>
      </c>
      <c r="B104" s="32">
        <f>AVERAGE(D65)</f>
        <v>0.76400000000000001</v>
      </c>
      <c r="C104" s="33">
        <f>AVERAGE(F68:F70,G71:G73)</f>
        <v>0.1338333333333333</v>
      </c>
      <c r="D104" s="33">
        <f>AVERAGE(F71:F73,G68:G70)</f>
        <v>-9.2166666666666675E-2</v>
      </c>
      <c r="E104" s="33">
        <f>AVERAGE(H71:J73)</f>
        <v>0.24977777777777779</v>
      </c>
      <c r="F104" s="40">
        <f>AVERAGE(N76:N78,V84:V86)</f>
        <v>-0.28150000000000003</v>
      </c>
      <c r="G104" s="1"/>
      <c r="H104" s="1"/>
      <c r="I104" s="1"/>
      <c r="J104" s="1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B1E12-3092-40E3-9CA7-FAA979D5AED9}">
  <dimension ref="A1:AC104"/>
  <sheetViews>
    <sheetView topLeftCell="A52" workbookViewId="0">
      <selection activeCell="B91" sqref="B91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7">
        <v>1</v>
      </c>
      <c r="B3" s="7">
        <f t="shared" ref="B3:B29" si="0">A3+1</f>
        <v>2</v>
      </c>
      <c r="C3" s="4">
        <v>22.501999999999999</v>
      </c>
      <c r="D3" s="4">
        <f>AVERAGE(C3)</f>
        <v>22.501999999999999</v>
      </c>
      <c r="E3" s="4">
        <f>AVERAGE(C3)</f>
        <v>22.501999999999999</v>
      </c>
      <c r="F3" s="4">
        <f>31.732-D3</f>
        <v>9.23</v>
      </c>
      <c r="G3" s="4">
        <f>31.732-E3</f>
        <v>9.23</v>
      </c>
      <c r="H3" s="8">
        <v>8.19</v>
      </c>
      <c r="I3" s="9">
        <v>8.2899999999999991</v>
      </c>
      <c r="J3" s="10">
        <f t="shared" ref="J3:J16" si="1">D3*(-0.8794)+27.966</f>
        <v>8.1777412000000034</v>
      </c>
      <c r="K3" s="10">
        <f t="shared" ref="K3:K16" si="2">E3*(-0.8963)+28.429</f>
        <v>8.2604574</v>
      </c>
      <c r="L3" s="11"/>
      <c r="M3" s="11"/>
      <c r="N3" s="7">
        <v>0</v>
      </c>
      <c r="O3" s="7">
        <v>1</v>
      </c>
      <c r="P3" s="4">
        <v>45.031999999999996</v>
      </c>
      <c r="Q3" s="4">
        <f>AVERAGE(P3)</f>
        <v>45.031999999999996</v>
      </c>
      <c r="R3" s="4">
        <f>190.298-Q3</f>
        <v>145.26600000000002</v>
      </c>
      <c r="S3" s="8">
        <v>129.679</v>
      </c>
      <c r="T3" s="6">
        <f t="shared" ref="T3:T17" si="3">Q3*(-0.9332)+171</f>
        <v>128.97613760000002</v>
      </c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3">
      <c r="A4" s="7">
        <v>4</v>
      </c>
      <c r="B4" s="7">
        <f t="shared" si="0"/>
        <v>5</v>
      </c>
      <c r="C4" s="4">
        <v>22.324999999999999</v>
      </c>
      <c r="D4" s="4">
        <f>AVERAGE(C4:C5)</f>
        <v>22.238500000000002</v>
      </c>
      <c r="E4" s="4">
        <f>AVERAGE(C4:C5)</f>
        <v>22.238500000000002</v>
      </c>
      <c r="F4" s="4">
        <f>31.732-D4</f>
        <v>9.4934999999999974</v>
      </c>
      <c r="G4" s="4">
        <f>31.732-E4</f>
        <v>9.4934999999999974</v>
      </c>
      <c r="H4" s="8">
        <v>8.2200000000000006</v>
      </c>
      <c r="I4" s="9">
        <v>8.2899999999999991</v>
      </c>
      <c r="J4" s="10">
        <f t="shared" si="1"/>
        <v>8.4094631</v>
      </c>
      <c r="K4" s="10">
        <f t="shared" si="2"/>
        <v>8.4966324499999963</v>
      </c>
      <c r="L4" s="11"/>
      <c r="M4" s="11"/>
      <c r="N4" s="7">
        <v>2</v>
      </c>
      <c r="O4" s="7">
        <v>3</v>
      </c>
      <c r="P4" s="4">
        <v>39.512999999999998</v>
      </c>
      <c r="Q4" s="4">
        <f>AVERAGE(P4,P8)</f>
        <v>40.026499999999999</v>
      </c>
      <c r="R4" s="4">
        <f t="shared" ref="R4:R18" si="4">190.298-Q4</f>
        <v>150.2715</v>
      </c>
      <c r="S4" s="8">
        <v>134.90299999999999</v>
      </c>
      <c r="T4" s="6">
        <f t="shared" si="3"/>
        <v>133.64727020000001</v>
      </c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3">
      <c r="A5" s="7">
        <v>7</v>
      </c>
      <c r="B5" s="7">
        <f t="shared" si="0"/>
        <v>8</v>
      </c>
      <c r="C5" s="4">
        <v>22.152000000000001</v>
      </c>
      <c r="D5" s="4"/>
      <c r="E5" s="4"/>
      <c r="F5" s="4"/>
      <c r="G5" s="4"/>
      <c r="H5" s="8"/>
      <c r="I5" s="9"/>
      <c r="J5" s="10"/>
      <c r="K5" s="10"/>
      <c r="L5" s="11"/>
      <c r="M5" s="11"/>
      <c r="N5" s="7">
        <v>3</v>
      </c>
      <c r="O5" s="7">
        <v>4</v>
      </c>
      <c r="P5" s="4">
        <v>42.32</v>
      </c>
      <c r="Q5" s="4">
        <f>AVERAGE(P5,P7)</f>
        <v>43.433</v>
      </c>
      <c r="R5" s="4">
        <f t="shared" si="4"/>
        <v>146.86500000000001</v>
      </c>
      <c r="S5" s="8">
        <v>129.083</v>
      </c>
      <c r="T5" s="6">
        <f t="shared" si="3"/>
        <v>130.4683244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3">
      <c r="A6" s="7">
        <v>14</v>
      </c>
      <c r="B6" s="7">
        <f t="shared" si="0"/>
        <v>15</v>
      </c>
      <c r="C6" s="4">
        <v>26.86</v>
      </c>
      <c r="D6" s="4">
        <f>AVERAGE(C6)</f>
        <v>26.86</v>
      </c>
      <c r="E6" s="4">
        <f>AVERAGE(C6,C7)</f>
        <v>26.988</v>
      </c>
      <c r="F6" s="4">
        <f t="shared" ref="F6:F19" si="5">31.732-D6</f>
        <v>4.8719999999999999</v>
      </c>
      <c r="G6" s="4">
        <f>31.732-E6</f>
        <v>4.7439999999999998</v>
      </c>
      <c r="H6" s="8">
        <v>4.1900000000000004</v>
      </c>
      <c r="I6" s="9">
        <v>4.16</v>
      </c>
      <c r="J6" s="10">
        <f t="shared" si="1"/>
        <v>4.345316000000004</v>
      </c>
      <c r="K6" s="10">
        <f t="shared" si="2"/>
        <v>4.239655599999999</v>
      </c>
      <c r="L6" s="11"/>
      <c r="M6" s="11"/>
      <c r="N6" s="7">
        <v>5</v>
      </c>
      <c r="O6" s="7">
        <v>6</v>
      </c>
      <c r="P6" s="4">
        <v>46.188000000000002</v>
      </c>
      <c r="Q6" s="4">
        <f>AVERAGE(P6,P28)</f>
        <v>46.188000000000002</v>
      </c>
      <c r="R6" s="4">
        <f t="shared" si="4"/>
        <v>144.11000000000001</v>
      </c>
      <c r="S6" s="8">
        <v>128.334</v>
      </c>
      <c r="T6" s="6">
        <f t="shared" si="3"/>
        <v>127.8973584</v>
      </c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3">
      <c r="A7" s="7">
        <v>15</v>
      </c>
      <c r="B7" s="7">
        <f t="shared" si="0"/>
        <v>16</v>
      </c>
      <c r="C7" s="4">
        <v>27.116</v>
      </c>
      <c r="D7" s="4">
        <f>AVERAGE(C7)</f>
        <v>27.116</v>
      </c>
      <c r="E7" s="4"/>
      <c r="F7" s="4">
        <f t="shared" si="5"/>
        <v>4.6159999999999997</v>
      </c>
      <c r="G7" s="4"/>
      <c r="H7" s="8">
        <v>4.17</v>
      </c>
      <c r="I7" s="9"/>
      <c r="J7" s="10">
        <f t="shared" si="1"/>
        <v>4.1201896000000033</v>
      </c>
      <c r="K7" s="10"/>
      <c r="L7" s="11"/>
      <c r="M7" s="11"/>
      <c r="N7" s="7">
        <v>6</v>
      </c>
      <c r="O7" s="7">
        <f t="shared" ref="O7:O23" si="6">N7+1</f>
        <v>7</v>
      </c>
      <c r="P7" s="4">
        <v>44.545999999999999</v>
      </c>
      <c r="Q7" s="4"/>
      <c r="R7" s="4"/>
      <c r="S7" s="8"/>
      <c r="T7" s="6"/>
      <c r="U7" s="11"/>
      <c r="V7" s="11"/>
      <c r="W7" s="11"/>
      <c r="X7" s="11"/>
      <c r="Y7" s="11"/>
      <c r="Z7" s="11"/>
      <c r="AA7" s="11"/>
      <c r="AB7" s="11"/>
      <c r="AC7" s="11"/>
    </row>
    <row r="8" spans="1:29" x14ac:dyDescent="0.3">
      <c r="A8" s="7">
        <v>17</v>
      </c>
      <c r="B8" s="7">
        <f t="shared" si="0"/>
        <v>18</v>
      </c>
      <c r="C8" s="4">
        <v>30.158000000000001</v>
      </c>
      <c r="D8" s="4">
        <f>AVERAGE(C8:C10)</f>
        <v>29.952666666666669</v>
      </c>
      <c r="E8" s="4">
        <f>AVERAGE(C8:C10)</f>
        <v>29.952666666666669</v>
      </c>
      <c r="F8" s="4">
        <f>31.732-D8</f>
        <v>1.7793333333333301</v>
      </c>
      <c r="G8" s="4">
        <f>31.732-E8</f>
        <v>1.7793333333333301</v>
      </c>
      <c r="H8" s="8">
        <v>1.54</v>
      </c>
      <c r="I8" s="9">
        <v>1.4650000000000001</v>
      </c>
      <c r="J8" s="10">
        <f t="shared" si="1"/>
        <v>1.6256249333333344</v>
      </c>
      <c r="K8" s="10">
        <f t="shared" si="2"/>
        <v>1.5824248666666634</v>
      </c>
      <c r="L8" s="11"/>
      <c r="M8" s="11"/>
      <c r="N8" s="7">
        <v>8</v>
      </c>
      <c r="O8" s="7">
        <f t="shared" si="6"/>
        <v>9</v>
      </c>
      <c r="P8" s="4">
        <v>40.54</v>
      </c>
      <c r="Q8" s="4"/>
      <c r="R8" s="4"/>
      <c r="S8" s="8"/>
      <c r="T8" s="6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3">
      <c r="A9" s="7">
        <v>18</v>
      </c>
      <c r="B9" s="7">
        <f t="shared" si="0"/>
        <v>19</v>
      </c>
      <c r="C9" s="4">
        <v>29.738</v>
      </c>
      <c r="D9" s="4"/>
      <c r="E9" s="4"/>
      <c r="F9" s="4"/>
      <c r="G9" s="4"/>
      <c r="H9" s="8"/>
      <c r="I9" s="9"/>
      <c r="J9" s="10"/>
      <c r="K9" s="10"/>
      <c r="L9" s="11"/>
      <c r="M9" s="11"/>
      <c r="N9" s="7">
        <v>10</v>
      </c>
      <c r="O9" s="7">
        <f t="shared" si="6"/>
        <v>11</v>
      </c>
      <c r="P9" s="4">
        <v>10.411</v>
      </c>
      <c r="Q9" s="4">
        <f>AVERAGE(P9)</f>
        <v>10.411</v>
      </c>
      <c r="R9" s="4">
        <f t="shared" si="4"/>
        <v>179.887</v>
      </c>
      <c r="S9" s="8">
        <v>161.78100000000001</v>
      </c>
      <c r="T9" s="6">
        <f t="shared" si="3"/>
        <v>161.28445479999999</v>
      </c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3">
      <c r="A10" s="7">
        <v>19</v>
      </c>
      <c r="B10" s="7">
        <f t="shared" si="0"/>
        <v>20</v>
      </c>
      <c r="C10" s="4">
        <v>29.962</v>
      </c>
      <c r="D10" s="4"/>
      <c r="E10" s="4"/>
      <c r="F10" s="4"/>
      <c r="G10" s="4"/>
      <c r="H10" s="8"/>
      <c r="I10" s="9"/>
      <c r="J10" s="10"/>
      <c r="K10" s="10"/>
      <c r="L10" s="11"/>
      <c r="M10" s="11"/>
      <c r="N10" s="7">
        <v>12</v>
      </c>
      <c r="O10" s="7">
        <f t="shared" si="6"/>
        <v>13</v>
      </c>
      <c r="P10" s="4">
        <v>110.26300000000001</v>
      </c>
      <c r="Q10" s="4">
        <f>AVERAGE(P10)</f>
        <v>110.26300000000001</v>
      </c>
      <c r="R10" s="4">
        <f t="shared" si="4"/>
        <v>80.034999999999997</v>
      </c>
      <c r="S10" s="8">
        <v>67.471999999999994</v>
      </c>
      <c r="T10" s="6">
        <f t="shared" si="3"/>
        <v>68.102568399999996</v>
      </c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3">
      <c r="A11" s="7">
        <v>21</v>
      </c>
      <c r="B11" s="7">
        <f t="shared" si="0"/>
        <v>22</v>
      </c>
      <c r="C11" s="4">
        <v>29.981999999999999</v>
      </c>
      <c r="D11" s="4">
        <f>AVERAGE(C11:C13)</f>
        <v>30.081333333333333</v>
      </c>
      <c r="E11" s="4">
        <f>AVERAGE(C11:C13)</f>
        <v>30.081333333333333</v>
      </c>
      <c r="F11" s="4">
        <f t="shared" si="5"/>
        <v>1.6506666666666661</v>
      </c>
      <c r="G11" s="4">
        <f>31.732-E11</f>
        <v>1.6506666666666661</v>
      </c>
      <c r="H11" s="8">
        <v>1.42</v>
      </c>
      <c r="I11" s="9">
        <v>1.41</v>
      </c>
      <c r="J11" s="10">
        <f t="shared" si="1"/>
        <v>1.5124754666666682</v>
      </c>
      <c r="K11" s="10">
        <f t="shared" si="2"/>
        <v>1.4671009333333309</v>
      </c>
      <c r="L11" s="11"/>
      <c r="M11" s="11"/>
      <c r="N11" s="7">
        <v>13</v>
      </c>
      <c r="O11" s="7">
        <f t="shared" si="6"/>
        <v>14</v>
      </c>
      <c r="P11" s="4">
        <v>98.528000000000006</v>
      </c>
      <c r="Q11" s="4">
        <f>AVERAGE(P11)</f>
        <v>98.528000000000006</v>
      </c>
      <c r="R11" s="4">
        <f t="shared" si="4"/>
        <v>91.77</v>
      </c>
      <c r="S11" s="8">
        <v>79.352000000000004</v>
      </c>
      <c r="T11" s="6">
        <f t="shared" si="3"/>
        <v>79.053670399999987</v>
      </c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3">
      <c r="A12" s="7">
        <v>22</v>
      </c>
      <c r="B12" s="7">
        <f t="shared" si="0"/>
        <v>23</v>
      </c>
      <c r="C12" s="4">
        <v>30.146999999999998</v>
      </c>
      <c r="D12" s="4"/>
      <c r="E12" s="4"/>
      <c r="F12" s="4"/>
      <c r="G12" s="4"/>
      <c r="H12" s="8"/>
      <c r="I12" s="9"/>
      <c r="J12" s="10"/>
      <c r="K12" s="10"/>
      <c r="L12" s="11"/>
      <c r="M12" s="11"/>
      <c r="N12" s="7">
        <v>16</v>
      </c>
      <c r="O12" s="7">
        <f t="shared" si="6"/>
        <v>17</v>
      </c>
      <c r="P12" s="4">
        <v>155.13999999999999</v>
      </c>
      <c r="Q12" s="4">
        <f>AVERAGE(P12,P34)</f>
        <v>155.13999999999999</v>
      </c>
      <c r="R12" s="4">
        <f t="shared" si="4"/>
        <v>35.158000000000015</v>
      </c>
      <c r="S12" s="8">
        <v>27.001999999999999</v>
      </c>
      <c r="T12" s="6">
        <f t="shared" si="3"/>
        <v>26.223352000000006</v>
      </c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3">
      <c r="A13" s="7">
        <v>23</v>
      </c>
      <c r="B13" s="7">
        <f t="shared" si="0"/>
        <v>24</v>
      </c>
      <c r="C13" s="4">
        <v>30.114999999999998</v>
      </c>
      <c r="D13" s="4"/>
      <c r="E13" s="4"/>
      <c r="F13" s="4"/>
      <c r="G13" s="4"/>
      <c r="H13" s="8"/>
      <c r="I13" s="9"/>
      <c r="J13" s="10"/>
      <c r="K13" s="10"/>
      <c r="L13" s="11"/>
      <c r="M13" s="11"/>
      <c r="N13" s="7">
        <v>20</v>
      </c>
      <c r="O13" s="7">
        <f t="shared" si="6"/>
        <v>21</v>
      </c>
      <c r="P13" s="4">
        <v>154.5</v>
      </c>
      <c r="Q13" s="4"/>
      <c r="R13" s="4"/>
      <c r="S13" s="8"/>
      <c r="T13" s="6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3">
      <c r="A14" s="7">
        <v>27</v>
      </c>
      <c r="B14" s="7">
        <f t="shared" si="0"/>
        <v>28</v>
      </c>
      <c r="C14" s="4">
        <v>24.259</v>
      </c>
      <c r="D14" s="4">
        <f>AVERAGE(C14,C22)</f>
        <v>24.326999999999998</v>
      </c>
      <c r="E14" s="4">
        <f>AVERAGE(C14,C22)</f>
        <v>24.326999999999998</v>
      </c>
      <c r="F14" s="4">
        <f t="shared" si="5"/>
        <v>7.4050000000000011</v>
      </c>
      <c r="G14" s="4">
        <f>31.732-E14</f>
        <v>7.4050000000000011</v>
      </c>
      <c r="H14" s="8">
        <v>8.1199999999999992</v>
      </c>
      <c r="I14" s="9">
        <v>7.6150000000000002</v>
      </c>
      <c r="J14" s="10">
        <f t="shared" si="1"/>
        <v>6.5728362000000047</v>
      </c>
      <c r="K14" s="10">
        <f t="shared" si="2"/>
        <v>6.6247098999999992</v>
      </c>
      <c r="L14" s="11"/>
      <c r="M14" s="11"/>
      <c r="N14" s="7">
        <v>24</v>
      </c>
      <c r="O14" s="7">
        <f t="shared" si="6"/>
        <v>25</v>
      </c>
      <c r="P14" s="4">
        <v>7.0940000000000003</v>
      </c>
      <c r="Q14" s="4">
        <f>AVERAGE(P14,P19)</f>
        <v>6.4314999999999998</v>
      </c>
      <c r="R14" s="4">
        <f t="shared" si="4"/>
        <v>183.8665</v>
      </c>
      <c r="S14" s="8">
        <v>166.965</v>
      </c>
      <c r="T14" s="6">
        <f t="shared" si="3"/>
        <v>164.99812420000001</v>
      </c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3">
      <c r="A15" s="7">
        <v>29</v>
      </c>
      <c r="B15" s="7">
        <f t="shared" si="0"/>
        <v>30</v>
      </c>
      <c r="C15" s="4">
        <v>26.876000000000001</v>
      </c>
      <c r="D15" s="4">
        <f>AVERAGE(C15,C23)</f>
        <v>26.849499999999999</v>
      </c>
      <c r="E15" s="4">
        <f>AVERAGE(C15,C23)</f>
        <v>26.849499999999999</v>
      </c>
      <c r="F15" s="4">
        <f t="shared" si="5"/>
        <v>4.8825000000000003</v>
      </c>
      <c r="G15" s="4">
        <f>31.732-E15</f>
        <v>4.8825000000000003</v>
      </c>
      <c r="H15" s="8">
        <v>4.8600000000000003</v>
      </c>
      <c r="I15" s="9">
        <v>4.84</v>
      </c>
      <c r="J15" s="10">
        <f t="shared" si="1"/>
        <v>4.3545497000000033</v>
      </c>
      <c r="K15" s="10">
        <f t="shared" si="2"/>
        <v>4.3637931499999993</v>
      </c>
      <c r="L15" s="11"/>
      <c r="M15" s="11"/>
      <c r="N15" s="7">
        <v>28</v>
      </c>
      <c r="O15" s="7">
        <f t="shared" si="6"/>
        <v>29</v>
      </c>
      <c r="P15" s="4">
        <v>129.18100000000001</v>
      </c>
      <c r="Q15" s="4">
        <f>AVERAGE(P15,P20)</f>
        <v>129.15199999999999</v>
      </c>
      <c r="R15" s="4">
        <f t="shared" si="4"/>
        <v>61.146000000000015</v>
      </c>
      <c r="S15" s="8">
        <v>48.85</v>
      </c>
      <c r="T15" s="6">
        <f t="shared" si="3"/>
        <v>50.475353600000005</v>
      </c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3">
      <c r="A16" s="7">
        <v>31</v>
      </c>
      <c r="B16" s="7">
        <f t="shared" si="0"/>
        <v>32</v>
      </c>
      <c r="C16" s="4">
        <v>29.802</v>
      </c>
      <c r="D16" s="4">
        <f>AVERAGE(C16:C18,C24:C26)</f>
        <v>29.854999999999993</v>
      </c>
      <c r="E16" s="4">
        <f>AVERAGE(C16:C18,C24:C26)</f>
        <v>29.854999999999993</v>
      </c>
      <c r="F16" s="4">
        <f t="shared" si="5"/>
        <v>1.877000000000006</v>
      </c>
      <c r="G16" s="4">
        <f>31.732-E16</f>
        <v>1.877000000000006</v>
      </c>
      <c r="H16" s="8">
        <v>1.61</v>
      </c>
      <c r="I16" s="9">
        <v>1.57</v>
      </c>
      <c r="J16" s="10">
        <f t="shared" si="1"/>
        <v>1.7115130000000072</v>
      </c>
      <c r="K16" s="10">
        <f t="shared" si="2"/>
        <v>1.669963500000005</v>
      </c>
      <c r="L16" s="11"/>
      <c r="M16" s="11"/>
      <c r="N16" s="7">
        <v>30</v>
      </c>
      <c r="O16" s="7">
        <f t="shared" si="6"/>
        <v>31</v>
      </c>
      <c r="P16" s="4">
        <v>167.17</v>
      </c>
      <c r="Q16" s="4">
        <f>AVERAGE(P16,P21)</f>
        <v>167.0975</v>
      </c>
      <c r="R16" s="4">
        <f t="shared" si="4"/>
        <v>23.200500000000005</v>
      </c>
      <c r="S16" s="8">
        <v>15.823</v>
      </c>
      <c r="T16" s="6">
        <f t="shared" si="3"/>
        <v>15.064613000000008</v>
      </c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3">
      <c r="A17" s="7">
        <v>32</v>
      </c>
      <c r="B17" s="7">
        <f t="shared" si="0"/>
        <v>33</v>
      </c>
      <c r="C17" s="4">
        <v>29.959</v>
      </c>
      <c r="D17" s="4"/>
      <c r="E17" s="4"/>
      <c r="F17" s="4"/>
      <c r="G17" s="4"/>
      <c r="H17" s="8"/>
      <c r="I17" s="9"/>
      <c r="J17" s="10"/>
      <c r="K17" s="10"/>
      <c r="L17" s="11"/>
      <c r="M17" s="11"/>
      <c r="N17" s="7">
        <v>34</v>
      </c>
      <c r="O17" s="7">
        <f t="shared" si="6"/>
        <v>35</v>
      </c>
      <c r="P17" s="4">
        <v>-4.8319999999999999</v>
      </c>
      <c r="Q17" s="4">
        <f>AVERAGE(P17,P22)</f>
        <v>-5.0674999999999999</v>
      </c>
      <c r="R17" s="4">
        <f t="shared" si="4"/>
        <v>195.3655</v>
      </c>
      <c r="S17" s="8">
        <v>173.23</v>
      </c>
      <c r="T17" s="6">
        <f t="shared" si="3"/>
        <v>175.72899100000001</v>
      </c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3">
      <c r="A18" s="7">
        <v>33</v>
      </c>
      <c r="B18" s="7">
        <f t="shared" si="0"/>
        <v>34</v>
      </c>
      <c r="C18" s="4">
        <v>29.841999999999999</v>
      </c>
      <c r="D18" s="4"/>
      <c r="E18" s="4"/>
      <c r="F18" s="4"/>
      <c r="G18" s="4"/>
      <c r="H18" s="8"/>
      <c r="I18" s="9"/>
      <c r="J18" s="10"/>
      <c r="K18" s="10"/>
      <c r="L18" s="11"/>
      <c r="M18" s="11"/>
      <c r="N18" s="7">
        <v>37</v>
      </c>
      <c r="O18" s="7">
        <f t="shared" si="6"/>
        <v>38</v>
      </c>
      <c r="P18" s="4">
        <v>127.54600000000001</v>
      </c>
      <c r="Q18" s="4">
        <f>AVERAGE(P18,P23)</f>
        <v>127.52800000000001</v>
      </c>
      <c r="R18" s="4">
        <f t="shared" si="4"/>
        <v>62.769999999999996</v>
      </c>
      <c r="S18" s="8">
        <v>51.445</v>
      </c>
      <c r="T18" s="6">
        <f>Q18*(-0.9332)+171</f>
        <v>51.990870399999991</v>
      </c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3">
      <c r="A19" s="7">
        <v>38</v>
      </c>
      <c r="B19" s="7">
        <f t="shared" si="0"/>
        <v>39</v>
      </c>
      <c r="C19" s="4">
        <v>27.452000000000002</v>
      </c>
      <c r="D19" s="4">
        <f>AVERAGE(C19:C21,C27:C29)</f>
        <v>27.520499999999998</v>
      </c>
      <c r="E19" s="4">
        <f>AVERAGE(C19:C21,C27:C29)</f>
        <v>27.520499999999998</v>
      </c>
      <c r="F19" s="4">
        <f t="shared" si="5"/>
        <v>4.2115000000000009</v>
      </c>
      <c r="G19" s="4">
        <f>31.732-E19</f>
        <v>4.2115000000000009</v>
      </c>
      <c r="H19" s="8">
        <v>3.82</v>
      </c>
      <c r="I19" s="9">
        <v>3.81</v>
      </c>
      <c r="J19" s="10">
        <f>D19*(-0.8794)+27.966</f>
        <v>3.7644723000000049</v>
      </c>
      <c r="K19" s="10">
        <f>E19*(-0.8963)+28.429</f>
        <v>3.7623758500000015</v>
      </c>
      <c r="L19" s="11"/>
      <c r="M19" s="11"/>
      <c r="N19" s="7">
        <v>41</v>
      </c>
      <c r="O19" s="7">
        <f t="shared" si="6"/>
        <v>42</v>
      </c>
      <c r="P19" s="4">
        <v>5.7690000000000001</v>
      </c>
      <c r="Q19" s="4"/>
      <c r="R19" s="4"/>
      <c r="S19" s="6"/>
      <c r="T19" s="6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3">
      <c r="A20" s="7">
        <v>39</v>
      </c>
      <c r="B20" s="7">
        <f t="shared" si="0"/>
        <v>40</v>
      </c>
      <c r="C20" s="4">
        <v>27.58</v>
      </c>
      <c r="D20" s="4"/>
      <c r="E20" s="4"/>
      <c r="F20" s="4"/>
      <c r="G20" s="4"/>
      <c r="H20" s="4"/>
      <c r="I20" s="12"/>
      <c r="J20" s="11"/>
      <c r="K20" s="11"/>
      <c r="L20" s="11"/>
      <c r="M20" s="11"/>
      <c r="N20" s="7">
        <v>45</v>
      </c>
      <c r="O20" s="7">
        <f t="shared" si="6"/>
        <v>46</v>
      </c>
      <c r="P20" s="4">
        <v>129.12299999999999</v>
      </c>
      <c r="Q20" s="4"/>
      <c r="R20" s="4"/>
      <c r="S20" s="13" t="s">
        <v>34</v>
      </c>
      <c r="T20" s="14">
        <f>AVERAGE(ABS(T3-S3),ABS(T4-S4),ABS(T5-S5),ABS(T6-S6),ABS(T9-S9),ABS(T10-S10),ABS(T11-S11),ABS(T12-S12),ABS(T14-S14),ABS(T15-S15),ABS(T16-S16),ABS(T17-S17),ABS(T18-S18))</f>
        <v>1.029240553846154</v>
      </c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3">
      <c r="A21" s="7">
        <v>40</v>
      </c>
      <c r="B21" s="7">
        <f t="shared" si="0"/>
        <v>41</v>
      </c>
      <c r="C21" s="4">
        <v>27.568999999999999</v>
      </c>
      <c r="D21" s="4"/>
      <c r="E21" s="4"/>
      <c r="F21" s="4"/>
      <c r="G21" s="4"/>
      <c r="H21" s="4"/>
      <c r="I21" s="13" t="s">
        <v>35</v>
      </c>
      <c r="J21" s="14">
        <f>AVERAGE(ABS(J3-H3),ABS(J4-H4),ABS(J6-H6),ABS(J7-H7),ABS(J8-H8),ABS(J11-H11),ABS(J15-H15),ABS(J16-H16),ABS(J19-H19))</f>
        <v>0.1386044111111108</v>
      </c>
      <c r="K21" s="14">
        <f>AVERAGE(ABS(K3-I3),ABS(K4-I4),ABS(K6-I6),ABS(K8-I8),ABS(K11-I11),ABS(K15-I15),ABS(K16-I16),ABS(K19-I19))</f>
        <v>0.13926886874999919</v>
      </c>
      <c r="L21" s="11"/>
      <c r="M21" s="11"/>
      <c r="N21" s="7">
        <v>47</v>
      </c>
      <c r="O21" s="7">
        <f t="shared" si="6"/>
        <v>48</v>
      </c>
      <c r="P21" s="4">
        <v>167.02500000000001</v>
      </c>
      <c r="Q21" s="4"/>
      <c r="R21" s="4"/>
      <c r="S21" s="6"/>
      <c r="T21" s="6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3">
      <c r="A22" s="7">
        <v>44</v>
      </c>
      <c r="B22" s="7">
        <f t="shared" si="0"/>
        <v>45</v>
      </c>
      <c r="C22" s="4">
        <v>24.395</v>
      </c>
      <c r="D22" s="4"/>
      <c r="E22" s="4"/>
      <c r="F22" s="4"/>
      <c r="G22" s="4"/>
      <c r="H22" s="4"/>
      <c r="I22" s="13" t="s">
        <v>36</v>
      </c>
      <c r="J22" s="14">
        <f>ABS(J14-H14)</f>
        <v>1.5471637999999945</v>
      </c>
      <c r="K22" s="14">
        <f>ABS(K14-I14)</f>
        <v>0.99029010000000106</v>
      </c>
      <c r="L22" s="11"/>
      <c r="M22" s="11"/>
      <c r="N22" s="7">
        <v>51</v>
      </c>
      <c r="O22" s="7">
        <f t="shared" si="6"/>
        <v>52</v>
      </c>
      <c r="P22" s="4">
        <v>-5.3029999999999999</v>
      </c>
      <c r="Q22" s="4"/>
      <c r="R22" s="4"/>
      <c r="S22" s="6"/>
      <c r="T22" s="6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3">
      <c r="A23" s="7">
        <v>46</v>
      </c>
      <c r="B23" s="7">
        <f t="shared" si="0"/>
        <v>47</v>
      </c>
      <c r="C23" s="4">
        <v>26.823</v>
      </c>
      <c r="D23" s="4"/>
      <c r="E23" s="4"/>
      <c r="F23" s="4"/>
      <c r="G23" s="4"/>
      <c r="H23" s="4"/>
      <c r="I23" s="12"/>
      <c r="J23" s="11"/>
      <c r="K23" s="11"/>
      <c r="L23" s="11"/>
      <c r="M23" s="11"/>
      <c r="N23" s="7">
        <v>54</v>
      </c>
      <c r="O23" s="7">
        <f t="shared" si="6"/>
        <v>55</v>
      </c>
      <c r="P23" s="4">
        <v>127.51</v>
      </c>
      <c r="Q23" s="4"/>
      <c r="R23" s="4"/>
      <c r="S23" s="6"/>
      <c r="T23" s="6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3">
      <c r="A24" s="7">
        <v>48</v>
      </c>
      <c r="B24" s="7">
        <f t="shared" si="0"/>
        <v>49</v>
      </c>
      <c r="C24" s="4">
        <v>29.766999999999999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7"/>
      <c r="O24" s="7"/>
      <c r="P24" s="12"/>
      <c r="Q24" s="12"/>
      <c r="R24" s="1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3">
      <c r="A25" s="7">
        <v>49</v>
      </c>
      <c r="B25" s="7">
        <f t="shared" si="0"/>
        <v>50</v>
      </c>
      <c r="C25" s="4">
        <v>30.047999999999998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5"/>
      <c r="O25" s="7"/>
      <c r="P25" s="2"/>
      <c r="Q25" s="12"/>
      <c r="R25" s="12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3">
      <c r="A26" s="7">
        <v>50</v>
      </c>
      <c r="B26" s="7">
        <f t="shared" si="0"/>
        <v>51</v>
      </c>
      <c r="C26" s="4">
        <v>29.712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5"/>
      <c r="O26" s="7"/>
      <c r="P26" s="2"/>
      <c r="Q26" s="12"/>
      <c r="R26" s="12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3">
      <c r="A27" s="7">
        <v>55</v>
      </c>
      <c r="B27" s="7">
        <f t="shared" si="0"/>
        <v>56</v>
      </c>
      <c r="C27" s="4">
        <v>27.411000000000001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5"/>
      <c r="O27" s="7"/>
      <c r="P27" s="2"/>
      <c r="Q27" s="12"/>
      <c r="R27" s="1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3">
      <c r="A28" s="7">
        <v>56</v>
      </c>
      <c r="B28" s="7">
        <f t="shared" si="0"/>
        <v>57</v>
      </c>
      <c r="C28" s="4">
        <v>27.553000000000001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5"/>
      <c r="O28" s="7"/>
      <c r="P28" s="2"/>
      <c r="Q28" s="12"/>
      <c r="R28" s="1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3">
      <c r="A29" s="15">
        <v>57</v>
      </c>
      <c r="B29" s="15">
        <f t="shared" si="0"/>
        <v>58</v>
      </c>
      <c r="C29" s="2">
        <v>27.558</v>
      </c>
      <c r="D29" s="2"/>
      <c r="E29" s="12"/>
      <c r="F29" s="12"/>
      <c r="G29" s="12"/>
      <c r="H29" s="12"/>
      <c r="I29" s="12"/>
      <c r="J29" s="11"/>
      <c r="K29" s="11"/>
      <c r="L29" s="11"/>
      <c r="M29" s="11"/>
      <c r="N29" s="15"/>
      <c r="O29" s="7"/>
      <c r="P29" s="2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3">
      <c r="A30" s="16"/>
      <c r="B30" s="15"/>
      <c r="C30" s="12"/>
      <c r="D30" s="12"/>
      <c r="E30" s="12"/>
      <c r="F30" s="12"/>
      <c r="G30" s="12"/>
      <c r="H30" s="12"/>
      <c r="I30" s="12"/>
      <c r="J30" s="11"/>
      <c r="K30" s="11"/>
      <c r="L30" s="11"/>
      <c r="M30" s="11"/>
      <c r="N30" s="15"/>
      <c r="O30" s="7"/>
      <c r="P30" s="2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3">
      <c r="A31" s="15"/>
      <c r="B31" s="15"/>
      <c r="C31" s="2"/>
      <c r="D31" s="12"/>
      <c r="E31" s="12"/>
      <c r="F31" s="12"/>
      <c r="G31" s="12"/>
      <c r="H31" s="12"/>
      <c r="I31" s="12"/>
      <c r="J31" s="11"/>
      <c r="K31" s="11"/>
      <c r="L31" s="11"/>
      <c r="M31" s="11"/>
      <c r="N31" s="15"/>
      <c r="O31" s="7"/>
      <c r="P31" s="2"/>
      <c r="Q31" s="12"/>
      <c r="R31" s="1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3">
      <c r="A32" s="15"/>
      <c r="B32" s="15"/>
      <c r="C32" s="2"/>
      <c r="D32" s="12"/>
      <c r="E32" s="12"/>
      <c r="F32" s="12"/>
      <c r="G32" s="12"/>
      <c r="H32" s="12"/>
      <c r="I32" s="12"/>
      <c r="J32" s="11"/>
      <c r="K32" s="11"/>
      <c r="L32" s="11"/>
      <c r="M32" s="11"/>
      <c r="N32" s="15"/>
      <c r="O32" s="7"/>
      <c r="P32" s="2"/>
      <c r="Q32" s="12"/>
      <c r="R32" s="1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3">
      <c r="A33" s="15"/>
      <c r="B33" s="15"/>
      <c r="C33" s="2"/>
      <c r="D33" s="12"/>
      <c r="E33" s="12"/>
      <c r="F33" s="12"/>
      <c r="G33" s="12"/>
      <c r="H33" s="12"/>
      <c r="I33" s="12"/>
      <c r="J33" s="11"/>
      <c r="K33" s="11"/>
      <c r="L33" s="11"/>
      <c r="M33" s="11"/>
      <c r="N33" s="15"/>
      <c r="O33" s="7"/>
      <c r="P33" s="2"/>
      <c r="Q33" s="12"/>
      <c r="R33" s="1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3">
      <c r="A34" s="15"/>
      <c r="B34" s="15"/>
      <c r="C34" s="2"/>
      <c r="D34" s="12"/>
      <c r="E34" s="12"/>
      <c r="F34" s="12"/>
      <c r="G34" s="12"/>
      <c r="H34" s="12"/>
      <c r="I34" s="12"/>
      <c r="J34" s="11"/>
      <c r="K34" s="11"/>
      <c r="L34" s="11"/>
      <c r="M34" s="11"/>
      <c r="N34" s="15"/>
      <c r="O34" s="7"/>
      <c r="P34" s="2"/>
      <c r="Q34" s="12"/>
      <c r="R34" s="1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3">
      <c r="A35" s="15"/>
      <c r="B35" s="15"/>
      <c r="C35" s="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5"/>
      <c r="O35" s="7"/>
      <c r="P35" s="2"/>
      <c r="Q35" s="12"/>
      <c r="R35" s="12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3">
      <c r="A36" s="15"/>
      <c r="B36" s="15"/>
      <c r="C36" s="2"/>
      <c r="D36" s="12"/>
      <c r="E36" s="12"/>
      <c r="F36" s="12"/>
      <c r="G36" s="12"/>
      <c r="H36" s="12"/>
      <c r="I36" s="12"/>
      <c r="J36" s="11"/>
      <c r="K36" s="11"/>
      <c r="L36" s="11"/>
      <c r="M36" s="11"/>
      <c r="N36" s="15"/>
      <c r="O36" s="7"/>
      <c r="P36" s="2"/>
      <c r="Q36" s="12"/>
      <c r="R36" s="12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3">
      <c r="A37" s="15"/>
      <c r="B37" s="15"/>
      <c r="C37" s="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5"/>
      <c r="O37" s="7"/>
      <c r="P37" s="2"/>
      <c r="Q37" s="12"/>
      <c r="R37" s="1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3">
      <c r="A38" s="15"/>
      <c r="B38" s="15"/>
      <c r="C38" s="2"/>
      <c r="D38" s="12"/>
      <c r="E38" s="12"/>
      <c r="F38" s="12"/>
      <c r="G38" s="12"/>
      <c r="H38" s="12"/>
      <c r="I38" s="12"/>
      <c r="J38" s="11"/>
      <c r="K38" s="11"/>
      <c r="L38" s="11"/>
      <c r="M38" s="11"/>
      <c r="N38" s="15"/>
      <c r="O38" s="7"/>
      <c r="P38" s="2"/>
      <c r="Q38" s="12"/>
      <c r="R38" s="1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3">
      <c r="A39" s="15"/>
      <c r="B39" s="15"/>
      <c r="C39" s="2"/>
      <c r="D39" s="12"/>
      <c r="E39" s="12"/>
      <c r="F39" s="12"/>
      <c r="G39" s="12"/>
      <c r="H39" s="12"/>
      <c r="I39" s="12"/>
      <c r="J39" s="11"/>
      <c r="K39" s="11"/>
      <c r="L39" s="11"/>
      <c r="M39" s="11"/>
      <c r="N39" s="15"/>
      <c r="O39" s="7"/>
      <c r="P39" s="2"/>
      <c r="Q39" s="12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3">
      <c r="A40" s="15"/>
      <c r="B40" s="15"/>
      <c r="C40" s="2"/>
      <c r="D40" s="12"/>
      <c r="E40" s="12"/>
      <c r="F40" s="12"/>
      <c r="G40" s="12"/>
      <c r="H40" s="12"/>
      <c r="I40" s="12"/>
      <c r="J40" s="11"/>
      <c r="K40" s="11"/>
      <c r="L40" s="11"/>
      <c r="M40" s="11"/>
      <c r="N40" s="15"/>
      <c r="O40" s="7"/>
      <c r="P40" s="2"/>
      <c r="Q40" s="12"/>
      <c r="R40" s="1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3">
      <c r="A41" s="15"/>
      <c r="B41" s="15"/>
      <c r="C41" s="2"/>
      <c r="E41" s="12"/>
      <c r="F41" s="12"/>
      <c r="G41" s="12"/>
      <c r="H41" s="12"/>
      <c r="I41" s="12"/>
      <c r="J41" s="11"/>
      <c r="K41" s="11"/>
      <c r="L41" s="11"/>
      <c r="M41" s="11"/>
      <c r="N41" s="15"/>
      <c r="O41" s="7"/>
      <c r="P41" s="2"/>
      <c r="Q41" s="12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3">
      <c r="A42" s="15"/>
      <c r="B42" s="15"/>
      <c r="C42" s="2"/>
      <c r="D42" s="12"/>
      <c r="E42" s="12"/>
      <c r="F42" s="12"/>
      <c r="G42" s="12"/>
      <c r="H42" s="12"/>
      <c r="I42" s="12"/>
      <c r="J42" s="11"/>
      <c r="K42" s="11"/>
      <c r="L42" s="11"/>
      <c r="M42" s="11"/>
      <c r="N42" s="15"/>
      <c r="O42" s="7"/>
      <c r="P42" s="2"/>
      <c r="Q42" s="12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3">
      <c r="A43" s="15"/>
      <c r="B43" s="15"/>
      <c r="C43" s="2"/>
      <c r="D43" s="12"/>
      <c r="E43" s="12"/>
      <c r="F43" s="12"/>
      <c r="G43" s="12"/>
      <c r="H43" s="12"/>
      <c r="I43" s="12"/>
      <c r="J43" s="11"/>
      <c r="K43" s="11"/>
      <c r="L43" s="11"/>
      <c r="M43" s="11"/>
      <c r="N43" s="15"/>
      <c r="O43" s="7"/>
      <c r="P43" s="2"/>
      <c r="Q43" s="12"/>
      <c r="R43" s="1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3">
      <c r="A44" s="15"/>
      <c r="B44" s="15"/>
      <c r="C44" s="2"/>
      <c r="D44" s="12"/>
      <c r="E44" s="12"/>
      <c r="F44" s="12"/>
      <c r="G44" s="12"/>
      <c r="H44" s="12"/>
      <c r="I44" s="12"/>
      <c r="J44" s="11"/>
      <c r="K44" s="11"/>
      <c r="L44" s="11"/>
      <c r="M44" s="11"/>
      <c r="N44" s="15"/>
      <c r="O44" s="7"/>
      <c r="P44" s="2"/>
      <c r="Q44" s="12"/>
      <c r="R44" s="1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3">
      <c r="A45" s="15"/>
      <c r="B45" s="15"/>
      <c r="C45" s="2"/>
      <c r="D45" s="12"/>
      <c r="E45" s="12"/>
      <c r="F45" s="12"/>
      <c r="G45" s="12"/>
      <c r="H45" s="12"/>
      <c r="I45" s="12"/>
      <c r="J45" s="11"/>
      <c r="K45" s="11"/>
      <c r="L45" s="11"/>
      <c r="M45" s="11"/>
      <c r="N45" s="15"/>
      <c r="O45" s="7"/>
      <c r="P45" s="2"/>
      <c r="Q45" s="12"/>
      <c r="R45" s="1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3">
      <c r="A46" s="15"/>
      <c r="B46" s="15"/>
      <c r="C46" s="2"/>
      <c r="D46" s="12"/>
      <c r="E46" s="12"/>
      <c r="F46" s="12"/>
      <c r="G46" s="12"/>
      <c r="H46" s="12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3">
      <c r="A47" s="15"/>
      <c r="B47" s="15"/>
      <c r="C47" s="2"/>
      <c r="D47" s="12"/>
      <c r="E47" s="12"/>
      <c r="F47" s="12"/>
      <c r="G47" s="12"/>
      <c r="H47" s="12"/>
      <c r="I47" s="12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3">
      <c r="A48" s="15"/>
      <c r="B48" s="15"/>
      <c r="C48" s="2"/>
      <c r="D48" s="12"/>
      <c r="E48" s="12"/>
      <c r="F48" s="12"/>
      <c r="G48" s="12"/>
      <c r="H48" s="12"/>
      <c r="I48" s="1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3">
      <c r="A49" s="15"/>
      <c r="B49" s="15"/>
      <c r="C49" s="2"/>
      <c r="D49" s="12"/>
      <c r="E49" s="12"/>
      <c r="F49" s="12"/>
      <c r="G49" s="12"/>
      <c r="H49" s="12"/>
      <c r="I49" s="1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3">
      <c r="A50" s="15"/>
      <c r="B50" s="15"/>
      <c r="C50" s="2"/>
      <c r="D50" s="12"/>
      <c r="E50" s="12"/>
      <c r="F50" s="12"/>
      <c r="G50" s="12"/>
      <c r="H50" s="12"/>
      <c r="I50" s="1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x14ac:dyDescent="0.3">
      <c r="A51" s="15"/>
      <c r="B51" s="15"/>
      <c r="C51" s="2"/>
      <c r="D51" s="12"/>
      <c r="E51" s="12"/>
      <c r="F51" s="12"/>
      <c r="G51" s="12"/>
      <c r="H51" s="12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x14ac:dyDescent="0.3">
      <c r="A52" s="15"/>
      <c r="B52" s="15"/>
      <c r="C52" s="2"/>
      <c r="D52" s="12"/>
      <c r="E52" s="12"/>
      <c r="F52" s="12"/>
      <c r="G52" s="12"/>
      <c r="H52" s="12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x14ac:dyDescent="0.3">
      <c r="A53" s="15"/>
      <c r="B53" s="15"/>
      <c r="C53" s="2"/>
      <c r="D53" s="12"/>
      <c r="E53" s="12"/>
      <c r="F53" s="12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x14ac:dyDescent="0.3">
      <c r="A54" s="15"/>
      <c r="B54" s="15"/>
      <c r="C54" s="2"/>
      <c r="D54" s="12"/>
      <c r="E54" s="12"/>
      <c r="F54" s="12"/>
      <c r="G54" s="12"/>
      <c r="H54" s="12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x14ac:dyDescent="0.3">
      <c r="A55" s="15"/>
      <c r="B55" s="15"/>
      <c r="C55" s="2"/>
      <c r="D55" s="12"/>
      <c r="E55" s="12"/>
      <c r="F55" s="12"/>
      <c r="G55" s="12"/>
      <c r="H55" s="12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x14ac:dyDescent="0.3">
      <c r="A56" s="15"/>
      <c r="B56" s="15"/>
      <c r="C56" s="2"/>
      <c r="D56" s="12"/>
      <c r="E56" s="12"/>
      <c r="F56" s="12"/>
      <c r="G56" s="12"/>
      <c r="H56" s="12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x14ac:dyDescent="0.3">
      <c r="A57" s="15"/>
      <c r="B57" s="15"/>
      <c r="C57" s="2"/>
      <c r="D57" s="12"/>
      <c r="E57" s="12"/>
      <c r="F57" s="12"/>
      <c r="G57" s="12"/>
      <c r="H57" s="12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7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x14ac:dyDescent="0.3">
      <c r="A61" s="7" t="s">
        <v>9</v>
      </c>
      <c r="B61" s="7"/>
      <c r="C61" s="18">
        <v>1</v>
      </c>
      <c r="D61" s="18">
        <v>4</v>
      </c>
      <c r="E61" s="18">
        <v>7</v>
      </c>
      <c r="F61" s="18">
        <v>14</v>
      </c>
      <c r="G61" s="18">
        <v>15</v>
      </c>
      <c r="H61" s="18">
        <v>17</v>
      </c>
      <c r="I61" s="18">
        <v>18</v>
      </c>
      <c r="J61" s="18">
        <v>19</v>
      </c>
      <c r="K61" s="18">
        <v>21</v>
      </c>
      <c r="L61" s="18">
        <v>22</v>
      </c>
      <c r="M61" s="18">
        <v>23</v>
      </c>
      <c r="N61" s="18">
        <v>27</v>
      </c>
      <c r="O61" s="18">
        <v>29</v>
      </c>
      <c r="P61" s="18">
        <v>31</v>
      </c>
      <c r="Q61" s="18">
        <v>32</v>
      </c>
      <c r="R61" s="18">
        <v>33</v>
      </c>
      <c r="S61" s="18">
        <v>38</v>
      </c>
      <c r="T61" s="18">
        <v>39</v>
      </c>
      <c r="U61" s="18">
        <v>40</v>
      </c>
      <c r="V61" s="18">
        <v>44</v>
      </c>
      <c r="W61" s="18">
        <v>46</v>
      </c>
      <c r="X61" s="18">
        <v>48</v>
      </c>
      <c r="Y61" s="18">
        <v>49</v>
      </c>
      <c r="Z61" s="18">
        <v>50</v>
      </c>
      <c r="AA61" s="18">
        <v>55</v>
      </c>
      <c r="AB61" s="18">
        <v>56</v>
      </c>
      <c r="AC61" s="18">
        <v>57</v>
      </c>
    </row>
    <row r="62" spans="1:29" x14ac:dyDescent="0.3">
      <c r="A62" s="7"/>
      <c r="B62" s="7" t="s">
        <v>10</v>
      </c>
      <c r="C62" s="18">
        <f>C61+1</f>
        <v>2</v>
      </c>
      <c r="D62" s="18">
        <f t="shared" ref="D62:V62" si="7">D61+1</f>
        <v>5</v>
      </c>
      <c r="E62" s="18">
        <f t="shared" si="7"/>
        <v>8</v>
      </c>
      <c r="F62" s="18">
        <f t="shared" si="7"/>
        <v>15</v>
      </c>
      <c r="G62" s="18">
        <f t="shared" si="7"/>
        <v>16</v>
      </c>
      <c r="H62" s="18">
        <f t="shared" si="7"/>
        <v>18</v>
      </c>
      <c r="I62" s="18">
        <f t="shared" si="7"/>
        <v>19</v>
      </c>
      <c r="J62" s="18">
        <f t="shared" si="7"/>
        <v>20</v>
      </c>
      <c r="K62" s="18">
        <f t="shared" si="7"/>
        <v>22</v>
      </c>
      <c r="L62" s="18">
        <f t="shared" si="7"/>
        <v>23</v>
      </c>
      <c r="M62" s="18">
        <f t="shared" si="7"/>
        <v>24</v>
      </c>
      <c r="N62" s="18">
        <f t="shared" si="7"/>
        <v>28</v>
      </c>
      <c r="O62" s="18">
        <f t="shared" si="7"/>
        <v>30</v>
      </c>
      <c r="P62" s="18">
        <f t="shared" si="7"/>
        <v>32</v>
      </c>
      <c r="Q62" s="18">
        <f t="shared" si="7"/>
        <v>33</v>
      </c>
      <c r="R62" s="18">
        <f t="shared" si="7"/>
        <v>34</v>
      </c>
      <c r="S62" s="18">
        <f t="shared" si="7"/>
        <v>39</v>
      </c>
      <c r="T62" s="18">
        <f t="shared" si="7"/>
        <v>40</v>
      </c>
      <c r="U62" s="18">
        <f t="shared" si="7"/>
        <v>41</v>
      </c>
      <c r="V62" s="18">
        <f t="shared" si="7"/>
        <v>45</v>
      </c>
      <c r="W62" s="18">
        <f>W61+1</f>
        <v>47</v>
      </c>
      <c r="X62" s="18">
        <f t="shared" ref="X62:AC62" si="8">X61+1</f>
        <v>49</v>
      </c>
      <c r="Y62" s="18">
        <f t="shared" si="8"/>
        <v>50</v>
      </c>
      <c r="Z62" s="18">
        <f t="shared" si="8"/>
        <v>51</v>
      </c>
      <c r="AA62" s="18">
        <f t="shared" si="8"/>
        <v>56</v>
      </c>
      <c r="AB62" s="18">
        <f t="shared" si="8"/>
        <v>57</v>
      </c>
      <c r="AC62" s="18">
        <f t="shared" si="8"/>
        <v>58</v>
      </c>
    </row>
    <row r="63" spans="1:29" x14ac:dyDescent="0.3">
      <c r="A63" s="19">
        <v>1</v>
      </c>
      <c r="B63" s="19">
        <f>A63+1</f>
        <v>2</v>
      </c>
      <c r="C63" s="19">
        <v>0</v>
      </c>
      <c r="D63" s="19">
        <v>0.97299999999999998</v>
      </c>
      <c r="E63" s="19">
        <v>0.80200000000000005</v>
      </c>
      <c r="F63" s="19">
        <v>0</v>
      </c>
      <c r="G63" s="19">
        <v>2E-3</v>
      </c>
      <c r="H63" s="19">
        <v>0</v>
      </c>
      <c r="I63" s="19">
        <v>0</v>
      </c>
      <c r="J63" s="19">
        <v>0</v>
      </c>
      <c r="K63" s="19">
        <v>0</v>
      </c>
      <c r="L63" s="19">
        <v>1.4999999999999999E-2</v>
      </c>
      <c r="M63" s="19">
        <v>0</v>
      </c>
      <c r="N63" s="19">
        <v>-0.33100000000000002</v>
      </c>
      <c r="O63" s="19">
        <v>-4.2000000000000003E-2</v>
      </c>
      <c r="P63" s="19">
        <v>6.0000000000000001E-3</v>
      </c>
      <c r="Q63" s="19">
        <v>-3.0000000000000001E-3</v>
      </c>
      <c r="R63" s="19">
        <v>-2E-3</v>
      </c>
      <c r="S63" s="19">
        <v>0</v>
      </c>
      <c r="T63" s="19">
        <v>0</v>
      </c>
      <c r="U63" s="19">
        <v>1E-3</v>
      </c>
      <c r="V63" s="19">
        <v>3.3000000000000002E-2</v>
      </c>
      <c r="W63" s="19">
        <v>-7.8E-2</v>
      </c>
      <c r="X63" s="19">
        <v>1.0999999999999999E-2</v>
      </c>
      <c r="Y63" s="19">
        <v>-1E-3</v>
      </c>
      <c r="Z63" s="19">
        <v>2E-3</v>
      </c>
      <c r="AA63" s="19">
        <v>0</v>
      </c>
      <c r="AB63" s="19">
        <v>0</v>
      </c>
      <c r="AC63" s="19">
        <v>0</v>
      </c>
    </row>
    <row r="64" spans="1:29" x14ac:dyDescent="0.3">
      <c r="A64" s="19">
        <v>4</v>
      </c>
      <c r="B64" s="19">
        <f t="shared" ref="B64:B89" si="9">A64+1</f>
        <v>5</v>
      </c>
      <c r="C64" s="20">
        <v>0.97299999999999998</v>
      </c>
      <c r="D64" s="19">
        <v>0</v>
      </c>
      <c r="E64" s="19">
        <v>0.76200000000000001</v>
      </c>
      <c r="F64" s="19">
        <v>-5.0000000000000001E-3</v>
      </c>
      <c r="G64" s="19">
        <v>8.9999999999999993E-3</v>
      </c>
      <c r="H64" s="19">
        <v>1.6E-2</v>
      </c>
      <c r="I64" s="19">
        <v>5.0000000000000001E-3</v>
      </c>
      <c r="J64" s="19">
        <v>-3.5999999999999997E-2</v>
      </c>
      <c r="K64" s="19">
        <v>0.01</v>
      </c>
      <c r="L64" s="19">
        <v>1.9E-2</v>
      </c>
      <c r="M64" s="19">
        <v>-8.7999999999999995E-2</v>
      </c>
      <c r="N64" s="19">
        <v>4.7E-2</v>
      </c>
      <c r="O64" s="19">
        <v>-8.6999999999999994E-2</v>
      </c>
      <c r="P64" s="19">
        <v>1.2E-2</v>
      </c>
      <c r="Q64" s="19">
        <v>2E-3</v>
      </c>
      <c r="R64" s="19">
        <v>0</v>
      </c>
      <c r="S64" s="19">
        <v>0</v>
      </c>
      <c r="T64" s="19">
        <v>0</v>
      </c>
      <c r="U64" s="19">
        <v>0</v>
      </c>
      <c r="V64" s="19">
        <v>4.0000000000000001E-3</v>
      </c>
      <c r="W64" s="19">
        <v>-5.6000000000000001E-2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</row>
    <row r="65" spans="1:29" x14ac:dyDescent="0.3">
      <c r="A65" s="19">
        <v>7</v>
      </c>
      <c r="B65" s="19">
        <f t="shared" si="9"/>
        <v>8</v>
      </c>
      <c r="C65" s="20">
        <v>0.80200000000000005</v>
      </c>
      <c r="D65" s="21">
        <v>0.76200000000000001</v>
      </c>
      <c r="E65" s="19">
        <v>0</v>
      </c>
      <c r="F65" s="19">
        <v>8.9999999999999993E-3</v>
      </c>
      <c r="G65" s="19">
        <v>-2E-3</v>
      </c>
      <c r="H65" s="19">
        <v>1.0999999999999999E-2</v>
      </c>
      <c r="I65" s="19">
        <v>7.0000000000000001E-3</v>
      </c>
      <c r="J65" s="19">
        <v>-3.2000000000000001E-2</v>
      </c>
      <c r="K65" s="19">
        <v>8.9999999999999993E-3</v>
      </c>
      <c r="L65" s="19">
        <v>1.4E-2</v>
      </c>
      <c r="M65" s="19">
        <v>-0.08</v>
      </c>
      <c r="N65" s="19">
        <v>2.3E-2</v>
      </c>
      <c r="O65" s="19">
        <v>-6.3E-2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-0.32300000000000001</v>
      </c>
      <c r="W65" s="19">
        <v>-3.6999999999999998E-2</v>
      </c>
      <c r="X65" s="19">
        <v>5.0000000000000001E-3</v>
      </c>
      <c r="Y65" s="19">
        <v>-2E-3</v>
      </c>
      <c r="Z65" s="19">
        <v>-1E-3</v>
      </c>
      <c r="AA65" s="19">
        <v>0</v>
      </c>
      <c r="AB65" s="19">
        <v>0</v>
      </c>
      <c r="AC65" s="19">
        <v>0</v>
      </c>
    </row>
    <row r="66" spans="1:29" x14ac:dyDescent="0.3">
      <c r="A66" s="19">
        <v>14</v>
      </c>
      <c r="B66" s="19">
        <f t="shared" si="9"/>
        <v>15</v>
      </c>
      <c r="C66" s="19">
        <v>0</v>
      </c>
      <c r="D66" s="19">
        <v>-5.0000000000000001E-3</v>
      </c>
      <c r="E66" s="19">
        <v>8.9999999999999993E-3</v>
      </c>
      <c r="F66" s="19">
        <v>0</v>
      </c>
      <c r="G66" s="19">
        <v>-9.0090000000000003</v>
      </c>
      <c r="H66" s="19">
        <v>6.0999999999999999E-2</v>
      </c>
      <c r="I66" s="19">
        <v>0.108</v>
      </c>
      <c r="J66" s="19">
        <v>-0.245</v>
      </c>
      <c r="K66" s="19">
        <v>0.47299999999999998</v>
      </c>
      <c r="L66" s="19">
        <v>-0.33400000000000002</v>
      </c>
      <c r="M66" s="19">
        <v>-0.28699999999999998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</row>
    <row r="67" spans="1:29" x14ac:dyDescent="0.3">
      <c r="A67" s="19">
        <v>15</v>
      </c>
      <c r="B67" s="19">
        <f t="shared" si="9"/>
        <v>16</v>
      </c>
      <c r="C67" s="19">
        <v>2E-3</v>
      </c>
      <c r="D67" s="19">
        <v>8.9999999999999993E-3</v>
      </c>
      <c r="E67" s="19">
        <v>-2E-3</v>
      </c>
      <c r="F67" s="22">
        <v>-9.0090000000000003</v>
      </c>
      <c r="G67" s="19">
        <v>0</v>
      </c>
      <c r="H67" s="19">
        <v>-0.40200000000000002</v>
      </c>
      <c r="I67" s="19">
        <v>0.249</v>
      </c>
      <c r="J67" s="19">
        <v>-0.26200000000000001</v>
      </c>
      <c r="K67" s="19">
        <v>1.319</v>
      </c>
      <c r="L67" s="19">
        <v>-3.9E-2</v>
      </c>
      <c r="M67" s="19">
        <v>-0.39900000000000002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</row>
    <row r="68" spans="1:29" x14ac:dyDescent="0.3">
      <c r="A68" s="19">
        <v>17</v>
      </c>
      <c r="B68" s="19">
        <f t="shared" si="9"/>
        <v>18</v>
      </c>
      <c r="C68" s="19">
        <v>0</v>
      </c>
      <c r="D68" s="19">
        <v>1.6E-2</v>
      </c>
      <c r="E68" s="19">
        <v>1.0999999999999999E-2</v>
      </c>
      <c r="F68" s="23">
        <v>6.0999999999999999E-2</v>
      </c>
      <c r="G68" s="23">
        <v>-0.40200000000000002</v>
      </c>
      <c r="H68" s="19">
        <v>0</v>
      </c>
      <c r="I68" s="19">
        <v>-12.359</v>
      </c>
      <c r="J68" s="19">
        <v>-12.608000000000001</v>
      </c>
      <c r="K68" s="19">
        <v>-0.19</v>
      </c>
      <c r="L68" s="19">
        <v>3.1749999999999998</v>
      </c>
      <c r="M68" s="19">
        <v>5.5E-2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</row>
    <row r="69" spans="1:29" x14ac:dyDescent="0.3">
      <c r="A69" s="19">
        <v>18</v>
      </c>
      <c r="B69" s="19">
        <f t="shared" si="9"/>
        <v>19</v>
      </c>
      <c r="C69" s="19">
        <v>0</v>
      </c>
      <c r="D69" s="19">
        <v>5.0000000000000001E-3</v>
      </c>
      <c r="E69" s="19">
        <v>7.0000000000000001E-3</v>
      </c>
      <c r="F69" s="23">
        <v>0.108</v>
      </c>
      <c r="G69" s="23">
        <v>0.249</v>
      </c>
      <c r="H69" s="24">
        <v>-12.359</v>
      </c>
      <c r="I69" s="19">
        <v>0</v>
      </c>
      <c r="J69" s="19">
        <v>-13.287000000000001</v>
      </c>
      <c r="K69" s="19">
        <v>-0.191</v>
      </c>
      <c r="L69" s="19">
        <v>-4.5999999999999999E-2</v>
      </c>
      <c r="M69" s="19">
        <v>-0.20699999999999999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</row>
    <row r="70" spans="1:29" x14ac:dyDescent="0.3">
      <c r="A70" s="19">
        <v>19</v>
      </c>
      <c r="B70" s="19">
        <f t="shared" si="9"/>
        <v>20</v>
      </c>
      <c r="C70" s="19">
        <v>0</v>
      </c>
      <c r="D70" s="19">
        <v>-3.5999999999999997E-2</v>
      </c>
      <c r="E70" s="19">
        <v>-3.2000000000000001E-2</v>
      </c>
      <c r="F70" s="23">
        <v>-0.245</v>
      </c>
      <c r="G70" s="23">
        <v>-0.26200000000000001</v>
      </c>
      <c r="H70" s="24">
        <v>-12.608000000000001</v>
      </c>
      <c r="I70" s="24">
        <v>-13.287000000000001</v>
      </c>
      <c r="J70" s="19">
        <v>0</v>
      </c>
      <c r="K70" s="19">
        <v>-0.186</v>
      </c>
      <c r="L70" s="19">
        <v>-7.5999999999999998E-2</v>
      </c>
      <c r="M70" s="19">
        <v>-0.155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</row>
    <row r="71" spans="1:29" x14ac:dyDescent="0.3">
      <c r="A71" s="19">
        <v>21</v>
      </c>
      <c r="B71" s="19">
        <f t="shared" si="9"/>
        <v>22</v>
      </c>
      <c r="C71" s="19">
        <v>0</v>
      </c>
      <c r="D71" s="19">
        <v>0.01</v>
      </c>
      <c r="E71" s="19">
        <v>8.9999999999999993E-3</v>
      </c>
      <c r="F71" s="23">
        <v>0.47299999999999998</v>
      </c>
      <c r="G71" s="23">
        <v>1.319</v>
      </c>
      <c r="H71" s="23">
        <v>-0.19</v>
      </c>
      <c r="I71" s="23">
        <v>-0.191</v>
      </c>
      <c r="J71" s="23">
        <v>-0.186</v>
      </c>
      <c r="K71" s="19">
        <v>0</v>
      </c>
      <c r="L71" s="19">
        <v>-12.532</v>
      </c>
      <c r="M71" s="19">
        <v>-13.089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</row>
    <row r="72" spans="1:29" x14ac:dyDescent="0.3">
      <c r="A72" s="19">
        <v>22</v>
      </c>
      <c r="B72" s="19">
        <f t="shared" si="9"/>
        <v>23</v>
      </c>
      <c r="C72" s="19">
        <v>1.4999999999999999E-2</v>
      </c>
      <c r="D72" s="19">
        <v>1.9E-2</v>
      </c>
      <c r="E72" s="19">
        <v>1.4E-2</v>
      </c>
      <c r="F72" s="23">
        <v>-0.33400000000000002</v>
      </c>
      <c r="G72" s="23">
        <v>-3.9E-2</v>
      </c>
      <c r="H72" s="23">
        <v>3.1749999999999998</v>
      </c>
      <c r="I72" s="23">
        <v>-4.5999999999999999E-2</v>
      </c>
      <c r="J72" s="23">
        <v>-7.5999999999999998E-2</v>
      </c>
      <c r="K72" s="24">
        <v>-12.532</v>
      </c>
      <c r="L72" s="19">
        <v>0</v>
      </c>
      <c r="M72" s="19">
        <v>-12.372999999999999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</row>
    <row r="73" spans="1:29" x14ac:dyDescent="0.3">
      <c r="A73" s="19">
        <v>23</v>
      </c>
      <c r="B73" s="19">
        <f t="shared" si="9"/>
        <v>24</v>
      </c>
      <c r="C73" s="19">
        <v>0</v>
      </c>
      <c r="D73" s="19">
        <v>-8.7999999999999995E-2</v>
      </c>
      <c r="E73" s="19">
        <v>-0.08</v>
      </c>
      <c r="F73" s="23">
        <v>-0.28699999999999998</v>
      </c>
      <c r="G73" s="23">
        <v>-0.39900000000000002</v>
      </c>
      <c r="H73" s="23">
        <v>5.5E-2</v>
      </c>
      <c r="I73" s="23">
        <v>-0.20699999999999999</v>
      </c>
      <c r="J73" s="23">
        <v>-0.155</v>
      </c>
      <c r="K73" s="24">
        <v>-13.089</v>
      </c>
      <c r="L73" s="24">
        <v>-12.372999999999999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</row>
    <row r="74" spans="1:29" x14ac:dyDescent="0.3">
      <c r="A74" s="19">
        <v>27</v>
      </c>
      <c r="B74" s="19">
        <f t="shared" si="9"/>
        <v>28</v>
      </c>
      <c r="C74" s="19">
        <v>-0.33100000000000002</v>
      </c>
      <c r="D74" s="19">
        <v>4.7E-2</v>
      </c>
      <c r="E74" s="19">
        <v>2.3E-2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3.8490000000000002</v>
      </c>
      <c r="P74" s="19">
        <v>-0.432</v>
      </c>
      <c r="Q74" s="19">
        <v>-0.218</v>
      </c>
      <c r="R74" s="19">
        <v>-0.25600000000000001</v>
      </c>
      <c r="S74" s="19">
        <v>-3.1E-2</v>
      </c>
      <c r="T74" s="19">
        <v>-1.7999999999999999E-2</v>
      </c>
      <c r="U74" s="19">
        <v>-4.1000000000000002E-2</v>
      </c>
      <c r="V74" s="19">
        <v>0</v>
      </c>
      <c r="W74" s="19">
        <v>1E-3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</row>
    <row r="75" spans="1:29" x14ac:dyDescent="0.3">
      <c r="A75" s="19">
        <v>29</v>
      </c>
      <c r="B75" s="19">
        <f t="shared" si="9"/>
        <v>30</v>
      </c>
      <c r="C75" s="19">
        <v>-4.2000000000000003E-2</v>
      </c>
      <c r="D75" s="19">
        <v>-8.6999999999999994E-2</v>
      </c>
      <c r="E75" s="19">
        <v>-6.3E-2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5">
        <v>3.8490000000000002</v>
      </c>
      <c r="O75" s="19">
        <v>0</v>
      </c>
      <c r="P75" s="19">
        <v>3.0030000000000001</v>
      </c>
      <c r="Q75" s="19">
        <v>13.510999999999999</v>
      </c>
      <c r="R75" s="19">
        <v>4.827</v>
      </c>
      <c r="S75" s="19">
        <v>0.115</v>
      </c>
      <c r="T75" s="19">
        <v>1.0999999999999999E-2</v>
      </c>
      <c r="U75" s="19">
        <v>0.109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</row>
    <row r="76" spans="1:29" x14ac:dyDescent="0.3">
      <c r="A76" s="19">
        <v>31</v>
      </c>
      <c r="B76" s="19">
        <f t="shared" si="9"/>
        <v>32</v>
      </c>
      <c r="C76" s="19">
        <v>6.0000000000000001E-3</v>
      </c>
      <c r="D76" s="19">
        <v>1.2E-2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6">
        <v>-0.432</v>
      </c>
      <c r="O76" s="27">
        <v>3.0030000000000001</v>
      </c>
      <c r="P76" s="19">
        <v>0</v>
      </c>
      <c r="Q76" s="19">
        <v>-13.13</v>
      </c>
      <c r="R76" s="19">
        <v>-14.071</v>
      </c>
      <c r="S76" s="19">
        <v>7.0000000000000001E-3</v>
      </c>
      <c r="T76" s="19">
        <v>-1E-3</v>
      </c>
      <c r="U76" s="19">
        <v>1.9E-2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</row>
    <row r="77" spans="1:29" x14ac:dyDescent="0.3">
      <c r="A77" s="19">
        <v>32</v>
      </c>
      <c r="B77" s="19">
        <f t="shared" si="9"/>
        <v>33</v>
      </c>
      <c r="C77" s="19">
        <v>-3.0000000000000001E-3</v>
      </c>
      <c r="D77" s="19">
        <v>2E-3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6">
        <v>-0.218</v>
      </c>
      <c r="O77" s="27">
        <v>13.510999999999999</v>
      </c>
      <c r="P77" s="24">
        <v>-13.13</v>
      </c>
      <c r="Q77" s="19">
        <v>0</v>
      </c>
      <c r="R77" s="19">
        <v>-11.692</v>
      </c>
      <c r="S77" s="19">
        <v>-2.1999999999999999E-2</v>
      </c>
      <c r="T77" s="19">
        <v>3.0000000000000001E-3</v>
      </c>
      <c r="U77" s="19">
        <v>-2.3E-2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</row>
    <row r="78" spans="1:29" x14ac:dyDescent="0.3">
      <c r="A78" s="19">
        <v>33</v>
      </c>
      <c r="B78" s="19">
        <f t="shared" si="9"/>
        <v>34</v>
      </c>
      <c r="C78" s="19">
        <v>-2E-3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6">
        <v>-0.25600000000000001</v>
      </c>
      <c r="O78" s="27">
        <v>4.827</v>
      </c>
      <c r="P78" s="24">
        <v>-14.071</v>
      </c>
      <c r="Q78" s="24">
        <v>-11.692</v>
      </c>
      <c r="R78" s="19">
        <v>0</v>
      </c>
      <c r="S78" s="19">
        <v>1.9E-2</v>
      </c>
      <c r="T78" s="19">
        <v>4.0000000000000001E-3</v>
      </c>
      <c r="U78" s="19">
        <v>7.4999999999999997E-2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</row>
    <row r="79" spans="1:29" x14ac:dyDescent="0.3">
      <c r="A79" s="19">
        <v>38</v>
      </c>
      <c r="B79" s="19">
        <f t="shared" si="9"/>
        <v>39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-3.1E-2</v>
      </c>
      <c r="O79" s="19">
        <v>0.115</v>
      </c>
      <c r="P79" s="19">
        <v>7.0000000000000001E-3</v>
      </c>
      <c r="Q79" s="19">
        <v>-2.1999999999999999E-2</v>
      </c>
      <c r="R79" s="19">
        <v>1.9E-2</v>
      </c>
      <c r="S79" s="19">
        <v>0</v>
      </c>
      <c r="T79" s="19">
        <v>-10.601000000000001</v>
      </c>
      <c r="U79" s="19">
        <v>-10.39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</row>
    <row r="80" spans="1:29" x14ac:dyDescent="0.3">
      <c r="A80" s="19">
        <v>39</v>
      </c>
      <c r="B80" s="19">
        <f t="shared" si="9"/>
        <v>40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-1.7999999999999999E-2</v>
      </c>
      <c r="O80" s="19">
        <v>1.0999999999999999E-2</v>
      </c>
      <c r="P80" s="19">
        <v>-1E-3</v>
      </c>
      <c r="Q80" s="19">
        <v>3.0000000000000001E-3</v>
      </c>
      <c r="R80" s="19">
        <v>4.0000000000000001E-3</v>
      </c>
      <c r="S80" s="24">
        <v>-10.601000000000001</v>
      </c>
      <c r="T80" s="19">
        <v>0</v>
      </c>
      <c r="U80" s="19">
        <v>-10.433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</row>
    <row r="81" spans="1:29" x14ac:dyDescent="0.3">
      <c r="A81" s="19">
        <v>40</v>
      </c>
      <c r="B81" s="19">
        <f t="shared" si="9"/>
        <v>41</v>
      </c>
      <c r="C81" s="19">
        <v>1E-3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-4.1000000000000002E-2</v>
      </c>
      <c r="O81" s="19">
        <v>0.109</v>
      </c>
      <c r="P81" s="19">
        <v>1.9E-2</v>
      </c>
      <c r="Q81" s="19">
        <v>-2.3E-2</v>
      </c>
      <c r="R81" s="19">
        <v>7.4999999999999997E-2</v>
      </c>
      <c r="S81" s="24">
        <v>-10.39</v>
      </c>
      <c r="T81" s="24">
        <v>-10.433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</row>
    <row r="82" spans="1:29" x14ac:dyDescent="0.3">
      <c r="A82" s="19">
        <v>44</v>
      </c>
      <c r="B82" s="19">
        <f t="shared" si="9"/>
        <v>45</v>
      </c>
      <c r="C82" s="19">
        <v>3.3000000000000002E-2</v>
      </c>
      <c r="D82" s="19">
        <v>4.0000000000000001E-3</v>
      </c>
      <c r="E82" s="19">
        <v>-0.32300000000000001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6.6539999999999999</v>
      </c>
      <c r="X82" s="19">
        <v>-0.40400000000000003</v>
      </c>
      <c r="Y82" s="19">
        <v>-0.189</v>
      </c>
      <c r="Z82" s="19">
        <v>-0.22600000000000001</v>
      </c>
      <c r="AA82" s="19">
        <v>-0.02</v>
      </c>
      <c r="AB82" s="19">
        <v>-0.02</v>
      </c>
      <c r="AC82" s="19">
        <v>-2.3E-2</v>
      </c>
    </row>
    <row r="83" spans="1:29" x14ac:dyDescent="0.3">
      <c r="A83" s="19">
        <v>46</v>
      </c>
      <c r="B83" s="19">
        <f t="shared" si="9"/>
        <v>47</v>
      </c>
      <c r="C83" s="19">
        <v>-7.8E-2</v>
      </c>
      <c r="D83" s="19">
        <v>-5.6000000000000001E-2</v>
      </c>
      <c r="E83" s="19">
        <v>-3.6999999999999998E-2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1E-3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25">
        <v>6.6539999999999999</v>
      </c>
      <c r="W83" s="19">
        <v>0</v>
      </c>
      <c r="X83" s="19">
        <v>3.0790000000000002</v>
      </c>
      <c r="Y83" s="19">
        <v>13.459</v>
      </c>
      <c r="Z83" s="19">
        <v>4.8099999999999996</v>
      </c>
      <c r="AA83" s="19">
        <v>0.127</v>
      </c>
      <c r="AB83" s="19">
        <v>1.7000000000000001E-2</v>
      </c>
      <c r="AC83" s="19">
        <v>0.114</v>
      </c>
    </row>
    <row r="84" spans="1:29" x14ac:dyDescent="0.3">
      <c r="A84" s="19">
        <v>48</v>
      </c>
      <c r="B84" s="19">
        <f t="shared" si="9"/>
        <v>49</v>
      </c>
      <c r="C84" s="19">
        <v>1.0999999999999999E-2</v>
      </c>
      <c r="D84" s="19">
        <v>0</v>
      </c>
      <c r="E84" s="19">
        <v>5.0000000000000001E-3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26">
        <v>-0.40400000000000003</v>
      </c>
      <c r="W84" s="27">
        <v>3.0790000000000002</v>
      </c>
      <c r="X84" s="19">
        <v>0</v>
      </c>
      <c r="Y84" s="19">
        <v>-13.221</v>
      </c>
      <c r="Z84" s="19">
        <v>-13.898</v>
      </c>
      <c r="AA84" s="19">
        <v>8.9999999999999993E-3</v>
      </c>
      <c r="AB84" s="19">
        <v>-1E-3</v>
      </c>
      <c r="AC84" s="19">
        <v>0.02</v>
      </c>
    </row>
    <row r="85" spans="1:29" x14ac:dyDescent="0.3">
      <c r="A85" s="19">
        <v>49</v>
      </c>
      <c r="B85" s="19">
        <f t="shared" si="9"/>
        <v>50</v>
      </c>
      <c r="C85" s="19">
        <v>-1E-3</v>
      </c>
      <c r="D85" s="19">
        <v>0</v>
      </c>
      <c r="E85" s="19">
        <v>-2E-3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26">
        <v>-0.189</v>
      </c>
      <c r="W85" s="27">
        <v>13.459</v>
      </c>
      <c r="X85" s="24">
        <v>-13.221</v>
      </c>
      <c r="Y85" s="19">
        <v>0</v>
      </c>
      <c r="Z85" s="19">
        <v>-11.786</v>
      </c>
      <c r="AA85" s="19">
        <v>-2.1000000000000001E-2</v>
      </c>
      <c r="AB85" s="19">
        <v>2E-3</v>
      </c>
      <c r="AC85" s="19">
        <v>-2.3E-2</v>
      </c>
    </row>
    <row r="86" spans="1:29" x14ac:dyDescent="0.3">
      <c r="A86" s="19">
        <v>50</v>
      </c>
      <c r="B86" s="19">
        <f t="shared" si="9"/>
        <v>51</v>
      </c>
      <c r="C86" s="19">
        <v>2E-3</v>
      </c>
      <c r="D86" s="19">
        <v>0</v>
      </c>
      <c r="E86" s="19">
        <v>-1E-3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26">
        <v>-0.22600000000000001</v>
      </c>
      <c r="W86" s="27">
        <v>4.8099999999999996</v>
      </c>
      <c r="X86" s="24">
        <v>-13.898</v>
      </c>
      <c r="Y86" s="24">
        <v>-11.786</v>
      </c>
      <c r="Z86" s="19">
        <v>0</v>
      </c>
      <c r="AA86" s="19">
        <v>2.1000000000000001E-2</v>
      </c>
      <c r="AB86" s="19">
        <v>4.0000000000000001E-3</v>
      </c>
      <c r="AC86" s="19">
        <v>7.8E-2</v>
      </c>
    </row>
    <row r="87" spans="1:29" x14ac:dyDescent="0.3">
      <c r="A87" s="19">
        <v>55</v>
      </c>
      <c r="B87" s="19">
        <f t="shared" si="9"/>
        <v>56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-0.02</v>
      </c>
      <c r="W87" s="19">
        <v>0.127</v>
      </c>
      <c r="X87" s="19">
        <v>8.9999999999999993E-3</v>
      </c>
      <c r="Y87" s="19">
        <v>-2.1000000000000001E-2</v>
      </c>
      <c r="Z87" s="19">
        <v>2.1000000000000001E-2</v>
      </c>
      <c r="AA87" s="19">
        <v>0</v>
      </c>
      <c r="AB87" s="19">
        <v>-10.574999999999999</v>
      </c>
      <c r="AC87" s="19">
        <v>-10.417999999999999</v>
      </c>
    </row>
    <row r="88" spans="1:29" x14ac:dyDescent="0.3">
      <c r="A88" s="19">
        <v>56</v>
      </c>
      <c r="B88" s="19">
        <f t="shared" si="9"/>
        <v>57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-0.02</v>
      </c>
      <c r="W88" s="19">
        <v>1.7000000000000001E-2</v>
      </c>
      <c r="X88" s="19">
        <v>-1E-3</v>
      </c>
      <c r="Y88" s="19">
        <v>2E-3</v>
      </c>
      <c r="Z88" s="19">
        <v>4.0000000000000001E-3</v>
      </c>
      <c r="AA88" s="24">
        <v>-10.574999999999999</v>
      </c>
      <c r="AB88" s="19">
        <v>0</v>
      </c>
      <c r="AC88" s="19">
        <v>-10.436</v>
      </c>
    </row>
    <row r="89" spans="1:29" x14ac:dyDescent="0.3">
      <c r="A89" s="19">
        <v>57</v>
      </c>
      <c r="B89" s="19">
        <f t="shared" si="9"/>
        <v>58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-2.3E-2</v>
      </c>
      <c r="W89" s="19">
        <v>0.114</v>
      </c>
      <c r="X89" s="19">
        <v>0.02</v>
      </c>
      <c r="Y89" s="19">
        <v>-2.3E-2</v>
      </c>
      <c r="Z89" s="19">
        <v>7.8E-2</v>
      </c>
      <c r="AA89" s="24">
        <v>-10.417999999999999</v>
      </c>
      <c r="AB89" s="24">
        <v>-10.436</v>
      </c>
      <c r="AC89" s="19">
        <v>0</v>
      </c>
    </row>
    <row r="90" spans="1:29" x14ac:dyDescent="0.3">
      <c r="B90" s="28"/>
    </row>
    <row r="91" spans="1:29" x14ac:dyDescent="0.3">
      <c r="A91" s="29" t="s">
        <v>37</v>
      </c>
      <c r="B91" s="4">
        <f>MAX(ABS(MIN(C66:E89,F74:M89,N79:R89,S82:U89,V87:Z89)),MAX(C66:E89,F74:M89,N79:R89,S82:U89,V87:Z89))</f>
        <v>0.33100000000000002</v>
      </c>
    </row>
    <row r="92" spans="1:29" x14ac:dyDescent="0.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29" x14ac:dyDescent="0.3">
      <c r="H93" s="1"/>
      <c r="I93" s="29"/>
      <c r="J93" s="4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29" x14ac:dyDescent="0.3">
      <c r="A94" s="3" t="s">
        <v>11</v>
      </c>
      <c r="C94" s="1"/>
      <c r="D94" s="1"/>
      <c r="E94" s="1"/>
      <c r="F94" s="1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1:29" x14ac:dyDescent="0.3">
      <c r="A95" s="38" t="s">
        <v>12</v>
      </c>
      <c r="B95" s="5" t="s">
        <v>13</v>
      </c>
      <c r="C95" s="34" t="s">
        <v>14</v>
      </c>
      <c r="D95" s="34" t="s">
        <v>15</v>
      </c>
      <c r="E95" s="34" t="s">
        <v>16</v>
      </c>
      <c r="F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1:29" x14ac:dyDescent="0.3">
      <c r="A96" s="38">
        <f>AVERAGE(F67)</f>
        <v>-9.0090000000000003</v>
      </c>
      <c r="B96" s="5">
        <f>AVERAGE(H69,H70,I70)</f>
        <v>-12.751333333333333</v>
      </c>
      <c r="C96" s="34">
        <f>AVERAGE(K72,K73,L73)</f>
        <v>-12.664666666666667</v>
      </c>
      <c r="D96" s="34">
        <f>AVERAGE(P77,P78,Q78,X85,X86,Y86)</f>
        <v>-12.966333333333333</v>
      </c>
      <c r="E96" s="34">
        <f>AVERAGE(S80,S81,T81,AA88,AA89,AB89)</f>
        <v>-10.475499999999998</v>
      </c>
      <c r="F96" s="39"/>
      <c r="G96" s="1"/>
      <c r="H96" s="1"/>
      <c r="I96" s="1"/>
      <c r="J96" s="1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1:29" x14ac:dyDescent="0.3">
      <c r="C97" s="1"/>
      <c r="D97" s="1"/>
      <c r="E97" s="1"/>
      <c r="F97" s="1"/>
      <c r="G97" s="1"/>
      <c r="H97" s="1"/>
      <c r="I97" s="1"/>
      <c r="J97" s="1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1:29" x14ac:dyDescent="0.3">
      <c r="A98" s="3" t="s">
        <v>17</v>
      </c>
      <c r="C98" s="1"/>
      <c r="D98" s="1"/>
      <c r="E98" s="1"/>
      <c r="F98" s="1"/>
      <c r="G98" s="1"/>
      <c r="H98" s="1"/>
      <c r="I98" s="1"/>
      <c r="J98" s="1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1:29" x14ac:dyDescent="0.3">
      <c r="A99" s="35" t="s">
        <v>18</v>
      </c>
      <c r="B99" s="37" t="s">
        <v>19</v>
      </c>
      <c r="C99" s="1"/>
      <c r="D99" s="1"/>
      <c r="E99" s="1"/>
      <c r="F99" s="1"/>
      <c r="G99" s="1"/>
      <c r="H99" s="1"/>
      <c r="I99" s="1"/>
      <c r="J99" s="1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1:29" x14ac:dyDescent="0.3">
      <c r="A100" s="35">
        <f>AVERAGE(N75,V83)</f>
        <v>5.2515000000000001</v>
      </c>
      <c r="B100" s="37">
        <f>AVERAGE(W84:W86,O76:O78)</f>
        <v>7.1148333333333325</v>
      </c>
      <c r="C100" s="1"/>
      <c r="D100" s="1"/>
      <c r="E100" s="1"/>
      <c r="F100" s="1"/>
      <c r="G100" s="1"/>
      <c r="H100" s="1"/>
      <c r="I100" s="1"/>
      <c r="J100" s="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1:29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1:29" x14ac:dyDescent="0.3">
      <c r="A102" s="1" t="s">
        <v>20</v>
      </c>
      <c r="B102" s="1"/>
      <c r="C102" s="1"/>
      <c r="D102" s="1"/>
      <c r="E102" s="1"/>
      <c r="F102" s="1"/>
      <c r="G102" s="1"/>
      <c r="H102" s="1"/>
      <c r="I102" s="1"/>
      <c r="J102" s="1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1:29" x14ac:dyDescent="0.3">
      <c r="A103" s="31" t="s">
        <v>21</v>
      </c>
      <c r="B103" s="32" t="s">
        <v>22</v>
      </c>
      <c r="C103" s="33" t="s">
        <v>23</v>
      </c>
      <c r="D103" s="33" t="s">
        <v>24</v>
      </c>
      <c r="E103" s="33" t="s">
        <v>25</v>
      </c>
      <c r="F103" s="36" t="s">
        <v>38</v>
      </c>
      <c r="G103" s="1"/>
      <c r="H103" s="1"/>
      <c r="I103" s="1"/>
      <c r="J103" s="1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1:29" x14ac:dyDescent="0.3">
      <c r="A104" s="31">
        <f>AVERAGE(C64,C65)</f>
        <v>0.88749999999999996</v>
      </c>
      <c r="B104" s="32">
        <f>AVERAGE(D65)</f>
        <v>0.76200000000000001</v>
      </c>
      <c r="C104" s="33">
        <f>AVERAGE(F68:F70,G71:G73)</f>
        <v>0.13416666666666666</v>
      </c>
      <c r="D104" s="33">
        <f>AVERAGE(F71:F73,G68:G70)</f>
        <v>-9.3833333333333338E-2</v>
      </c>
      <c r="E104" s="33">
        <f>AVERAGE(H71:J73)</f>
        <v>0.24211111111111114</v>
      </c>
      <c r="F104" s="40">
        <f>AVERAGE(N76:N78,V84:V86)</f>
        <v>-0.28750000000000003</v>
      </c>
      <c r="G104" s="1"/>
      <c r="H104" s="1"/>
      <c r="I104" s="1"/>
      <c r="J104" s="1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72D66-9E15-4596-B43B-892510CD7D8D}">
  <dimension ref="A1:AC104"/>
  <sheetViews>
    <sheetView topLeftCell="A46" workbookViewId="0">
      <selection activeCell="L15" sqref="L15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7">
        <v>1</v>
      </c>
      <c r="B3" s="7">
        <f t="shared" ref="B3:B29" si="0">A3+1</f>
        <v>2</v>
      </c>
      <c r="C3" s="4">
        <v>22.503</v>
      </c>
      <c r="D3" s="4">
        <f>AVERAGE(C3)</f>
        <v>22.503</v>
      </c>
      <c r="E3" s="4">
        <f>AVERAGE(C3)</f>
        <v>22.503</v>
      </c>
      <c r="F3" s="4">
        <f>31.732-D3</f>
        <v>9.2289999999999992</v>
      </c>
      <c r="G3" s="4">
        <f>31.732-E3</f>
        <v>9.2289999999999992</v>
      </c>
      <c r="H3" s="8">
        <v>8.19</v>
      </c>
      <c r="I3" s="9">
        <v>8.2899999999999991</v>
      </c>
      <c r="J3" s="10">
        <f t="shared" ref="J3:J16" si="1">D3*(-0.8798)+27.983</f>
        <v>8.1848606000000004</v>
      </c>
      <c r="K3" s="10">
        <f t="shared" ref="K3:K16" si="2">E3*(-0.8969)+28.452</f>
        <v>8.2690593000000021</v>
      </c>
      <c r="L3" s="11"/>
      <c r="M3" s="11"/>
      <c r="N3" s="7">
        <v>0</v>
      </c>
      <c r="O3" s="7">
        <v>1</v>
      </c>
      <c r="P3" s="4">
        <v>44.948999999999998</v>
      </c>
      <c r="Q3" s="4">
        <f>AVERAGE(P3)</f>
        <v>44.948999999999998</v>
      </c>
      <c r="R3" s="4">
        <f>190.298-Q3</f>
        <v>145.34899999999999</v>
      </c>
      <c r="S3" s="8">
        <v>129.679</v>
      </c>
      <c r="T3" s="6">
        <f t="shared" ref="T3:T17" si="3">Q3*(-0.9338)+170.93</f>
        <v>128.95662380000002</v>
      </c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3">
      <c r="A4" s="7">
        <v>4</v>
      </c>
      <c r="B4" s="7">
        <f t="shared" si="0"/>
        <v>5</v>
      </c>
      <c r="C4" s="4">
        <v>22.331</v>
      </c>
      <c r="D4" s="4">
        <f>AVERAGE(C4:C5)</f>
        <v>22.247</v>
      </c>
      <c r="E4" s="4">
        <f>AVERAGE(C4:C5)</f>
        <v>22.247</v>
      </c>
      <c r="F4" s="4">
        <f>31.732-D4</f>
        <v>9.4849999999999994</v>
      </c>
      <c r="G4" s="4">
        <f>31.732-E4</f>
        <v>9.4849999999999994</v>
      </c>
      <c r="H4" s="8">
        <v>8.2200000000000006</v>
      </c>
      <c r="I4" s="9">
        <v>8.2899999999999991</v>
      </c>
      <c r="J4" s="10">
        <f t="shared" si="1"/>
        <v>8.4100894000000004</v>
      </c>
      <c r="K4" s="10">
        <f t="shared" si="2"/>
        <v>8.4986657000000001</v>
      </c>
      <c r="L4" s="11"/>
      <c r="M4" s="11"/>
      <c r="N4" s="7">
        <v>2</v>
      </c>
      <c r="O4" s="7">
        <v>3</v>
      </c>
      <c r="P4" s="4">
        <v>39.552</v>
      </c>
      <c r="Q4" s="4">
        <f>AVERAGE(P4,P8)</f>
        <v>39.918499999999995</v>
      </c>
      <c r="R4" s="4">
        <f t="shared" ref="R4:R18" si="4">190.298-Q4</f>
        <v>150.37950000000001</v>
      </c>
      <c r="S4" s="8">
        <v>134.90299999999999</v>
      </c>
      <c r="T4" s="6">
        <f t="shared" si="3"/>
        <v>133.6541047</v>
      </c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3">
      <c r="A5" s="7">
        <v>7</v>
      </c>
      <c r="B5" s="7">
        <f t="shared" si="0"/>
        <v>8</v>
      </c>
      <c r="C5" s="4">
        <v>22.163</v>
      </c>
      <c r="D5" s="4"/>
      <c r="E5" s="4"/>
      <c r="F5" s="4"/>
      <c r="G5" s="4"/>
      <c r="H5" s="8"/>
      <c r="I5" s="9"/>
      <c r="J5" s="10"/>
      <c r="K5" s="10"/>
      <c r="L5" s="11"/>
      <c r="M5" s="11"/>
      <c r="N5" s="7">
        <v>3</v>
      </c>
      <c r="O5" s="7">
        <v>4</v>
      </c>
      <c r="P5" s="4">
        <v>42.149000000000001</v>
      </c>
      <c r="Q5" s="4">
        <f>AVERAGE(P5,P7)</f>
        <v>43.266000000000005</v>
      </c>
      <c r="R5" s="4">
        <f t="shared" si="4"/>
        <v>147.03199999999998</v>
      </c>
      <c r="S5" s="8">
        <v>129.083</v>
      </c>
      <c r="T5" s="6">
        <f t="shared" si="3"/>
        <v>130.52820919999999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3">
      <c r="A6" s="7">
        <v>14</v>
      </c>
      <c r="B6" s="7">
        <f t="shared" si="0"/>
        <v>15</v>
      </c>
      <c r="C6" s="4">
        <v>26.838999999999999</v>
      </c>
      <c r="D6" s="4">
        <f>AVERAGE(C6)</f>
        <v>26.838999999999999</v>
      </c>
      <c r="E6" s="4">
        <f>AVERAGE(C6,C7)</f>
        <v>26.981499999999997</v>
      </c>
      <c r="F6" s="4">
        <f t="shared" ref="F6:F19" si="5">31.732-D6</f>
        <v>4.8930000000000007</v>
      </c>
      <c r="G6" s="4">
        <f>31.732-E6</f>
        <v>4.7505000000000024</v>
      </c>
      <c r="H6" s="8">
        <v>4.1900000000000004</v>
      </c>
      <c r="I6" s="9">
        <v>4.16</v>
      </c>
      <c r="J6" s="10">
        <f t="shared" si="1"/>
        <v>4.3700478000000018</v>
      </c>
      <c r="K6" s="10">
        <f t="shared" si="2"/>
        <v>4.2522926500000047</v>
      </c>
      <c r="L6" s="11"/>
      <c r="M6" s="11"/>
      <c r="N6" s="7">
        <v>5</v>
      </c>
      <c r="O6" s="7">
        <v>6</v>
      </c>
      <c r="P6" s="4">
        <v>46.106999999999999</v>
      </c>
      <c r="Q6" s="4">
        <f>AVERAGE(P6,P28)</f>
        <v>46.106999999999999</v>
      </c>
      <c r="R6" s="4">
        <f t="shared" si="4"/>
        <v>144.191</v>
      </c>
      <c r="S6" s="8">
        <v>128.334</v>
      </c>
      <c r="T6" s="6">
        <f t="shared" si="3"/>
        <v>127.8752834</v>
      </c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3">
      <c r="A7" s="7">
        <v>15</v>
      </c>
      <c r="B7" s="7">
        <f t="shared" si="0"/>
        <v>16</v>
      </c>
      <c r="C7" s="4">
        <v>27.123999999999999</v>
      </c>
      <c r="D7" s="4">
        <f>AVERAGE(C7)</f>
        <v>27.123999999999999</v>
      </c>
      <c r="E7" s="4"/>
      <c r="F7" s="4">
        <f t="shared" si="5"/>
        <v>4.6080000000000005</v>
      </c>
      <c r="G7" s="4"/>
      <c r="H7" s="8">
        <v>4.17</v>
      </c>
      <c r="I7" s="9"/>
      <c r="J7" s="10">
        <f t="shared" si="1"/>
        <v>4.1193048000000019</v>
      </c>
      <c r="K7" s="10"/>
      <c r="L7" s="11"/>
      <c r="M7" s="11"/>
      <c r="N7" s="7">
        <v>6</v>
      </c>
      <c r="O7" s="7">
        <f t="shared" ref="O7:O23" si="6">N7+1</f>
        <v>7</v>
      </c>
      <c r="P7" s="4">
        <v>44.383000000000003</v>
      </c>
      <c r="Q7" s="4"/>
      <c r="R7" s="4"/>
      <c r="S7" s="8"/>
      <c r="T7" s="6"/>
      <c r="U7" s="11"/>
      <c r="V7" s="11"/>
      <c r="W7" s="11"/>
      <c r="X7" s="11"/>
      <c r="Y7" s="11"/>
      <c r="Z7" s="11"/>
      <c r="AA7" s="11"/>
      <c r="AB7" s="11"/>
      <c r="AC7" s="11"/>
    </row>
    <row r="8" spans="1:29" x14ac:dyDescent="0.3">
      <c r="A8" s="7">
        <v>17</v>
      </c>
      <c r="B8" s="7">
        <f t="shared" si="0"/>
        <v>18</v>
      </c>
      <c r="C8" s="4">
        <v>30.164999999999999</v>
      </c>
      <c r="D8" s="4">
        <f>AVERAGE(C8:C10)</f>
        <v>29.951666666666664</v>
      </c>
      <c r="E8" s="4">
        <f>AVERAGE(C8:C10)</f>
        <v>29.951666666666664</v>
      </c>
      <c r="F8" s="4">
        <f>31.732-D8</f>
        <v>1.7803333333333349</v>
      </c>
      <c r="G8" s="4">
        <f>31.732-E8</f>
        <v>1.7803333333333349</v>
      </c>
      <c r="H8" s="8">
        <v>1.54</v>
      </c>
      <c r="I8" s="9">
        <v>1.4650000000000001</v>
      </c>
      <c r="J8" s="10">
        <f t="shared" si="1"/>
        <v>1.6315236666666699</v>
      </c>
      <c r="K8" s="10">
        <f t="shared" si="2"/>
        <v>1.5883501666666682</v>
      </c>
      <c r="L8" s="11"/>
      <c r="M8" s="11"/>
      <c r="N8" s="7">
        <v>8</v>
      </c>
      <c r="O8" s="7">
        <f t="shared" si="6"/>
        <v>9</v>
      </c>
      <c r="P8" s="4">
        <v>40.284999999999997</v>
      </c>
      <c r="Q8" s="4"/>
      <c r="R8" s="4"/>
      <c r="S8" s="8"/>
      <c r="T8" s="6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3">
      <c r="A9" s="7">
        <v>18</v>
      </c>
      <c r="B9" s="7">
        <f t="shared" si="0"/>
        <v>19</v>
      </c>
      <c r="C9" s="4">
        <v>29.733000000000001</v>
      </c>
      <c r="D9" s="4"/>
      <c r="E9" s="4"/>
      <c r="F9" s="4"/>
      <c r="G9" s="4"/>
      <c r="H9" s="8"/>
      <c r="I9" s="9"/>
      <c r="J9" s="10"/>
      <c r="K9" s="10"/>
      <c r="L9" s="11"/>
      <c r="M9" s="11"/>
      <c r="N9" s="7">
        <v>10</v>
      </c>
      <c r="O9" s="7">
        <f t="shared" si="6"/>
        <v>11</v>
      </c>
      <c r="P9" s="4">
        <v>10.46</v>
      </c>
      <c r="Q9" s="4">
        <f>AVERAGE(P9)</f>
        <v>10.46</v>
      </c>
      <c r="R9" s="4">
        <f t="shared" si="4"/>
        <v>179.83799999999999</v>
      </c>
      <c r="S9" s="8">
        <v>161.78100000000001</v>
      </c>
      <c r="T9" s="6">
        <f t="shared" si="3"/>
        <v>161.162452</v>
      </c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3">
      <c r="A10" s="7">
        <v>19</v>
      </c>
      <c r="B10" s="7">
        <f t="shared" si="0"/>
        <v>20</v>
      </c>
      <c r="C10" s="4">
        <v>29.957000000000001</v>
      </c>
      <c r="D10" s="4"/>
      <c r="E10" s="4"/>
      <c r="F10" s="4"/>
      <c r="G10" s="4"/>
      <c r="H10" s="8"/>
      <c r="I10" s="9"/>
      <c r="J10" s="10"/>
      <c r="K10" s="10"/>
      <c r="L10" s="11"/>
      <c r="M10" s="11"/>
      <c r="N10" s="7">
        <v>12</v>
      </c>
      <c r="O10" s="7">
        <f t="shared" si="6"/>
        <v>13</v>
      </c>
      <c r="P10" s="4">
        <v>110.28400000000001</v>
      </c>
      <c r="Q10" s="4">
        <f>AVERAGE(P10)</f>
        <v>110.28400000000001</v>
      </c>
      <c r="R10" s="4">
        <f t="shared" si="4"/>
        <v>80.013999999999996</v>
      </c>
      <c r="S10" s="8">
        <v>67.471999999999994</v>
      </c>
      <c r="T10" s="6">
        <f t="shared" si="3"/>
        <v>67.946800800000005</v>
      </c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3">
      <c r="A11" s="7">
        <v>21</v>
      </c>
      <c r="B11" s="7">
        <f t="shared" si="0"/>
        <v>22</v>
      </c>
      <c r="C11" s="4">
        <v>29.98</v>
      </c>
      <c r="D11" s="4">
        <f>AVERAGE(C11:C13)</f>
        <v>30.077666666666669</v>
      </c>
      <c r="E11" s="4">
        <f>AVERAGE(C11:C13)</f>
        <v>30.077666666666669</v>
      </c>
      <c r="F11" s="4">
        <f t="shared" si="5"/>
        <v>1.6543333333333301</v>
      </c>
      <c r="G11" s="4">
        <f>31.732-E11</f>
        <v>1.6543333333333301</v>
      </c>
      <c r="H11" s="8">
        <v>1.42</v>
      </c>
      <c r="I11" s="9">
        <v>1.41</v>
      </c>
      <c r="J11" s="10">
        <f t="shared" si="1"/>
        <v>1.5206688666666643</v>
      </c>
      <c r="K11" s="10">
        <f t="shared" si="2"/>
        <v>1.4753407666666654</v>
      </c>
      <c r="L11" s="11"/>
      <c r="M11" s="11"/>
      <c r="N11" s="7">
        <v>13</v>
      </c>
      <c r="O11" s="7">
        <f t="shared" si="6"/>
        <v>14</v>
      </c>
      <c r="P11" s="4">
        <v>98.518000000000001</v>
      </c>
      <c r="Q11" s="4">
        <f>AVERAGE(P11)</f>
        <v>98.518000000000001</v>
      </c>
      <c r="R11" s="4">
        <f t="shared" si="4"/>
        <v>91.78</v>
      </c>
      <c r="S11" s="8">
        <v>79.352000000000004</v>
      </c>
      <c r="T11" s="6">
        <f t="shared" si="3"/>
        <v>78.93389160000001</v>
      </c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3">
      <c r="A12" s="7">
        <v>22</v>
      </c>
      <c r="B12" s="7">
        <f t="shared" si="0"/>
        <v>23</v>
      </c>
      <c r="C12" s="4">
        <v>30.138999999999999</v>
      </c>
      <c r="D12" s="4"/>
      <c r="E12" s="4"/>
      <c r="F12" s="4"/>
      <c r="G12" s="4"/>
      <c r="H12" s="8"/>
      <c r="I12" s="9"/>
      <c r="J12" s="10"/>
      <c r="K12" s="10"/>
      <c r="L12" s="11"/>
      <c r="M12" s="11"/>
      <c r="N12" s="7">
        <v>16</v>
      </c>
      <c r="O12" s="7">
        <f t="shared" si="6"/>
        <v>17</v>
      </c>
      <c r="P12" s="4">
        <v>155.12200000000001</v>
      </c>
      <c r="Q12" s="4">
        <f>AVERAGE(P12,P34)</f>
        <v>155.12200000000001</v>
      </c>
      <c r="R12" s="4">
        <f t="shared" si="4"/>
        <v>35.175999999999988</v>
      </c>
      <c r="S12" s="8">
        <v>27.001999999999999</v>
      </c>
      <c r="T12" s="6">
        <f t="shared" si="3"/>
        <v>26.07707640000001</v>
      </c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3">
      <c r="A13" s="7">
        <v>23</v>
      </c>
      <c r="B13" s="7">
        <f t="shared" si="0"/>
        <v>24</v>
      </c>
      <c r="C13" s="4">
        <v>30.114000000000001</v>
      </c>
      <c r="D13" s="4"/>
      <c r="E13" s="4"/>
      <c r="F13" s="4"/>
      <c r="G13" s="4"/>
      <c r="H13" s="8"/>
      <c r="I13" s="9"/>
      <c r="J13" s="10"/>
      <c r="K13" s="10"/>
      <c r="L13" s="11"/>
      <c r="M13" s="11"/>
      <c r="N13" s="7">
        <v>20</v>
      </c>
      <c r="O13" s="7">
        <f t="shared" si="6"/>
        <v>21</v>
      </c>
      <c r="P13" s="4">
        <v>154.53399999999999</v>
      </c>
      <c r="Q13" s="4"/>
      <c r="R13" s="4"/>
      <c r="S13" s="8"/>
      <c r="T13" s="6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3">
      <c r="A14" s="7">
        <v>27</v>
      </c>
      <c r="B14" s="7">
        <f t="shared" si="0"/>
        <v>28</v>
      </c>
      <c r="C14" s="4">
        <v>24.468</v>
      </c>
      <c r="D14" s="4">
        <f>AVERAGE(C14,C22)</f>
        <v>24.409500000000001</v>
      </c>
      <c r="E14" s="4">
        <f>AVERAGE(C14,C22)</f>
        <v>24.409500000000001</v>
      </c>
      <c r="F14" s="4">
        <f t="shared" si="5"/>
        <v>7.322499999999998</v>
      </c>
      <c r="G14" s="4">
        <f>31.732-E14</f>
        <v>7.322499999999998</v>
      </c>
      <c r="H14" s="8">
        <v>8.1199999999999992</v>
      </c>
      <c r="I14" s="9">
        <v>7.6150000000000002</v>
      </c>
      <c r="J14" s="10">
        <f t="shared" si="1"/>
        <v>6.5075219000000004</v>
      </c>
      <c r="K14" s="10">
        <f t="shared" si="2"/>
        <v>6.5591194500000007</v>
      </c>
      <c r="L14" s="11"/>
      <c r="M14" s="11"/>
      <c r="N14" s="7">
        <v>24</v>
      </c>
      <c r="O14" s="7">
        <f t="shared" si="6"/>
        <v>25</v>
      </c>
      <c r="P14" s="4">
        <v>5.8049999999999997</v>
      </c>
      <c r="Q14" s="4">
        <f>AVERAGE(P14,P19)</f>
        <v>5.7609999999999992</v>
      </c>
      <c r="R14" s="4">
        <f t="shared" si="4"/>
        <v>184.53700000000001</v>
      </c>
      <c r="S14" s="8">
        <v>166.965</v>
      </c>
      <c r="T14" s="6">
        <f t="shared" si="3"/>
        <v>165.55037820000001</v>
      </c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3">
      <c r="A15" s="7">
        <v>29</v>
      </c>
      <c r="B15" s="7">
        <f t="shared" si="0"/>
        <v>30</v>
      </c>
      <c r="C15" s="4">
        <v>26.827000000000002</v>
      </c>
      <c r="D15" s="4">
        <f>AVERAGE(C15,C23)</f>
        <v>26.878500000000003</v>
      </c>
      <c r="E15" s="4">
        <f>AVERAGE(C15,C23)</f>
        <v>26.878500000000003</v>
      </c>
      <c r="F15" s="4">
        <f t="shared" si="5"/>
        <v>4.8534999999999968</v>
      </c>
      <c r="G15" s="4">
        <f>31.732-E15</f>
        <v>4.8534999999999968</v>
      </c>
      <c r="H15" s="8">
        <v>4.8600000000000003</v>
      </c>
      <c r="I15" s="9">
        <v>4.84</v>
      </c>
      <c r="J15" s="10">
        <f t="shared" si="1"/>
        <v>4.3352956999999961</v>
      </c>
      <c r="K15" s="10">
        <f t="shared" si="2"/>
        <v>4.3446733499999972</v>
      </c>
      <c r="L15" s="11"/>
      <c r="M15" s="11"/>
      <c r="N15" s="7">
        <v>28</v>
      </c>
      <c r="O15" s="7">
        <f t="shared" si="6"/>
        <v>29</v>
      </c>
      <c r="P15" s="4">
        <v>129.17500000000001</v>
      </c>
      <c r="Q15" s="4">
        <f>AVERAGE(P15,P20)</f>
        <v>128.25550000000001</v>
      </c>
      <c r="R15" s="4">
        <f t="shared" si="4"/>
        <v>62.04249999999999</v>
      </c>
      <c r="S15" s="8">
        <v>48.85</v>
      </c>
      <c r="T15" s="6">
        <f t="shared" si="3"/>
        <v>51.165014099999993</v>
      </c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3">
      <c r="A16" s="7">
        <v>31</v>
      </c>
      <c r="B16" s="7">
        <f t="shared" si="0"/>
        <v>32</v>
      </c>
      <c r="C16" s="4">
        <v>29.78</v>
      </c>
      <c r="D16" s="4">
        <f>AVERAGE(C16:C18,C24:C26)</f>
        <v>29.844499999999996</v>
      </c>
      <c r="E16" s="4">
        <f>AVERAGE(C16:C18,C24:C26)</f>
        <v>29.844499999999996</v>
      </c>
      <c r="F16" s="4">
        <f t="shared" si="5"/>
        <v>1.8875000000000028</v>
      </c>
      <c r="G16" s="4">
        <f>31.732-E16</f>
        <v>1.8875000000000028</v>
      </c>
      <c r="H16" s="8">
        <v>1.61</v>
      </c>
      <c r="I16" s="9">
        <v>1.57</v>
      </c>
      <c r="J16" s="10">
        <f t="shared" si="1"/>
        <v>1.7258089000000041</v>
      </c>
      <c r="K16" s="10">
        <f t="shared" si="2"/>
        <v>1.6844679500000055</v>
      </c>
      <c r="L16" s="11"/>
      <c r="M16" s="11"/>
      <c r="N16" s="7">
        <v>30</v>
      </c>
      <c r="O16" s="7">
        <f t="shared" si="6"/>
        <v>31</v>
      </c>
      <c r="P16" s="4">
        <v>167.02199999999999</v>
      </c>
      <c r="Q16" s="4">
        <f>AVERAGE(P16,P21)</f>
        <v>166.93</v>
      </c>
      <c r="R16" s="4">
        <f t="shared" si="4"/>
        <v>23.367999999999995</v>
      </c>
      <c r="S16" s="8">
        <v>15.823</v>
      </c>
      <c r="T16" s="6">
        <f t="shared" si="3"/>
        <v>15.05076600000001</v>
      </c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3">
      <c r="A17" s="7">
        <v>32</v>
      </c>
      <c r="B17" s="7">
        <f t="shared" si="0"/>
        <v>33</v>
      </c>
      <c r="C17" s="4">
        <v>30.1</v>
      </c>
      <c r="D17" s="4"/>
      <c r="E17" s="4"/>
      <c r="F17" s="4"/>
      <c r="G17" s="4"/>
      <c r="H17" s="8"/>
      <c r="I17" s="9"/>
      <c r="J17" s="10"/>
      <c r="K17" s="10"/>
      <c r="L17" s="11"/>
      <c r="M17" s="11"/>
      <c r="N17" s="7">
        <v>34</v>
      </c>
      <c r="O17" s="7">
        <f t="shared" si="6"/>
        <v>35</v>
      </c>
      <c r="P17" s="4">
        <v>-5.2560000000000002</v>
      </c>
      <c r="Q17" s="4">
        <f>AVERAGE(P17,P22)</f>
        <v>-4.7480000000000002</v>
      </c>
      <c r="R17" s="4">
        <f t="shared" si="4"/>
        <v>195.04599999999999</v>
      </c>
      <c r="S17" s="8">
        <v>173.23</v>
      </c>
      <c r="T17" s="6">
        <f t="shared" si="3"/>
        <v>175.36368240000002</v>
      </c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3">
      <c r="A18" s="7">
        <v>33</v>
      </c>
      <c r="B18" s="7">
        <f t="shared" si="0"/>
        <v>34</v>
      </c>
      <c r="C18" s="4">
        <v>29.727</v>
      </c>
      <c r="D18" s="4"/>
      <c r="E18" s="4"/>
      <c r="F18" s="4"/>
      <c r="G18" s="4"/>
      <c r="H18" s="8"/>
      <c r="I18" s="9"/>
      <c r="J18" s="10"/>
      <c r="K18" s="10"/>
      <c r="L18" s="11"/>
      <c r="M18" s="11"/>
      <c r="N18" s="7">
        <v>37</v>
      </c>
      <c r="O18" s="7">
        <f t="shared" si="6"/>
        <v>38</v>
      </c>
      <c r="P18" s="4">
        <v>127.57599999999999</v>
      </c>
      <c r="Q18" s="4">
        <f>AVERAGE(P18,P23)</f>
        <v>127.66849999999999</v>
      </c>
      <c r="R18" s="4">
        <f t="shared" si="4"/>
        <v>62.629500000000007</v>
      </c>
      <c r="S18" s="8">
        <v>51.445</v>
      </c>
      <c r="T18" s="6">
        <f>Q18*(-0.9338)+170.93</f>
        <v>51.713154700000018</v>
      </c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3">
      <c r="A19" s="7">
        <v>38</v>
      </c>
      <c r="B19" s="7">
        <f t="shared" si="0"/>
        <v>39</v>
      </c>
      <c r="C19" s="4">
        <v>27.437000000000001</v>
      </c>
      <c r="D19" s="4">
        <f>AVERAGE(C19:C21,C27:C29)</f>
        <v>27.577666666666669</v>
      </c>
      <c r="E19" s="4">
        <f>AVERAGE(C19:C21,C27:C29)</f>
        <v>27.577666666666669</v>
      </c>
      <c r="F19" s="4">
        <f t="shared" si="5"/>
        <v>4.1543333333333301</v>
      </c>
      <c r="G19" s="4">
        <f>31.732-E19</f>
        <v>4.1543333333333301</v>
      </c>
      <c r="H19" s="8">
        <v>3.82</v>
      </c>
      <c r="I19" s="9">
        <v>3.81</v>
      </c>
      <c r="J19" s="10">
        <f>D19*(-0.8798)+27.983</f>
        <v>3.7201688666666648</v>
      </c>
      <c r="K19" s="10">
        <f>E19*(-0.8969)+28.452</f>
        <v>3.7175907666666639</v>
      </c>
      <c r="L19" s="11"/>
      <c r="M19" s="11"/>
      <c r="N19" s="7">
        <v>41</v>
      </c>
      <c r="O19" s="7">
        <f t="shared" si="6"/>
        <v>42</v>
      </c>
      <c r="P19" s="4">
        <v>5.7169999999999996</v>
      </c>
      <c r="Q19" s="4"/>
      <c r="R19" s="4"/>
      <c r="S19" s="6"/>
      <c r="T19" s="6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3">
      <c r="A20" s="7">
        <v>39</v>
      </c>
      <c r="B20" s="7">
        <f t="shared" si="0"/>
        <v>40</v>
      </c>
      <c r="C20" s="4">
        <v>27.562000000000001</v>
      </c>
      <c r="D20" s="4"/>
      <c r="E20" s="4"/>
      <c r="F20" s="4"/>
      <c r="G20" s="4"/>
      <c r="H20" s="4"/>
      <c r="I20" s="12"/>
      <c r="J20" s="11"/>
      <c r="K20" s="11"/>
      <c r="L20" s="11"/>
      <c r="M20" s="11"/>
      <c r="N20" s="7">
        <v>45</v>
      </c>
      <c r="O20" s="7">
        <f t="shared" si="6"/>
        <v>46</v>
      </c>
      <c r="P20" s="4">
        <v>127.336</v>
      </c>
      <c r="Q20" s="4"/>
      <c r="R20" s="4"/>
      <c r="S20" s="13" t="s">
        <v>34</v>
      </c>
      <c r="T20" s="14">
        <f>AVERAGE(ABS(T3-S3),ABS(T4-S4),ABS(T5-S5),ABS(T6-S6),ABS(T9-S9),ABS(T10-S10),ABS(T11-S11),ABS(T12-S12),ABS(T14-S14),ABS(T15-S15),ABS(T16-S16),ABS(T17-S17),ABS(T18-S18))</f>
        <v>1.0165603923076911</v>
      </c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3">
      <c r="A21" s="7">
        <v>40</v>
      </c>
      <c r="B21" s="7">
        <f t="shared" si="0"/>
        <v>41</v>
      </c>
      <c r="C21" s="4">
        <v>27.573</v>
      </c>
      <c r="D21" s="4"/>
      <c r="E21" s="4"/>
      <c r="F21" s="4"/>
      <c r="G21" s="4"/>
      <c r="H21" s="4"/>
      <c r="I21" s="13" t="s">
        <v>35</v>
      </c>
      <c r="J21" s="14">
        <f>AVERAGE(ABS(J3-H3),ABS(J4-H4),ABS(J6-H6),ABS(J7-H7),ABS(J8-H8),ABS(J11-H11),ABS(J15-H15),ABS(J16-H16),ABS(J19-H19))</f>
        <v>0.15094540740740844</v>
      </c>
      <c r="K21" s="14">
        <f>AVERAGE(ABS(K3-I3),ABS(K4-I4),ABS(K6-I6),ABS(K8-I8),ABS(K11-I11),ABS(K15-I15),ABS(K16-I16),ABS(K19-I19))</f>
        <v>0.15159922708333504</v>
      </c>
      <c r="L21" s="11"/>
      <c r="M21" s="11"/>
      <c r="N21" s="7">
        <v>47</v>
      </c>
      <c r="O21" s="7">
        <f t="shared" si="6"/>
        <v>48</v>
      </c>
      <c r="P21" s="4">
        <v>166.83799999999999</v>
      </c>
      <c r="Q21" s="4"/>
      <c r="R21" s="4"/>
      <c r="S21" s="6"/>
      <c r="T21" s="6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3">
      <c r="A22" s="7">
        <v>44</v>
      </c>
      <c r="B22" s="7">
        <f t="shared" si="0"/>
        <v>45</v>
      </c>
      <c r="C22" s="4">
        <v>24.350999999999999</v>
      </c>
      <c r="D22" s="4"/>
      <c r="E22" s="4"/>
      <c r="F22" s="4"/>
      <c r="G22" s="4"/>
      <c r="H22" s="4"/>
      <c r="I22" s="13" t="s">
        <v>36</v>
      </c>
      <c r="J22" s="14">
        <f>ABS(J14-H14)</f>
        <v>1.6124780999999988</v>
      </c>
      <c r="K22" s="14">
        <f>ABS(K14-I14)</f>
        <v>1.0558805499999995</v>
      </c>
      <c r="L22" s="11"/>
      <c r="M22" s="11"/>
      <c r="N22" s="7">
        <v>51</v>
      </c>
      <c r="O22" s="7">
        <f t="shared" si="6"/>
        <v>52</v>
      </c>
      <c r="P22" s="4">
        <v>-4.24</v>
      </c>
      <c r="Q22" s="4"/>
      <c r="R22" s="4"/>
      <c r="S22" s="6"/>
      <c r="T22" s="6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3">
      <c r="A23" s="7">
        <v>46</v>
      </c>
      <c r="B23" s="7">
        <f t="shared" si="0"/>
        <v>47</v>
      </c>
      <c r="C23" s="4">
        <v>26.93</v>
      </c>
      <c r="D23" s="4"/>
      <c r="E23" s="4"/>
      <c r="F23" s="4"/>
      <c r="G23" s="4"/>
      <c r="H23" s="4"/>
      <c r="I23" s="12"/>
      <c r="J23" s="11"/>
      <c r="K23" s="11"/>
      <c r="L23" s="11"/>
      <c r="M23" s="11"/>
      <c r="N23" s="7">
        <v>54</v>
      </c>
      <c r="O23" s="7">
        <f t="shared" si="6"/>
        <v>55</v>
      </c>
      <c r="P23" s="4">
        <v>127.761</v>
      </c>
      <c r="Q23" s="4"/>
      <c r="R23" s="4"/>
      <c r="S23" s="6"/>
      <c r="T23" s="6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3">
      <c r="A24" s="7">
        <v>48</v>
      </c>
      <c r="B24" s="7">
        <f t="shared" si="0"/>
        <v>49</v>
      </c>
      <c r="C24" s="4">
        <v>29.734999999999999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7"/>
      <c r="O24" s="7"/>
      <c r="P24" s="12"/>
      <c r="Q24" s="12"/>
      <c r="R24" s="1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3">
      <c r="A25" s="7">
        <v>49</v>
      </c>
      <c r="B25" s="7">
        <f t="shared" si="0"/>
        <v>50</v>
      </c>
      <c r="C25" s="4">
        <v>30.042999999999999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5"/>
      <c r="O25" s="7"/>
      <c r="P25" s="2"/>
      <c r="Q25" s="12"/>
      <c r="R25" s="12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3">
      <c r="A26" s="7">
        <v>50</v>
      </c>
      <c r="B26" s="7">
        <f t="shared" si="0"/>
        <v>51</v>
      </c>
      <c r="C26" s="4">
        <v>29.681999999999999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5"/>
      <c r="O26" s="7"/>
      <c r="P26" s="2"/>
      <c r="Q26" s="12"/>
      <c r="R26" s="12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3">
      <c r="A27" s="7">
        <v>55</v>
      </c>
      <c r="B27" s="7">
        <f t="shared" si="0"/>
        <v>56</v>
      </c>
      <c r="C27" s="4">
        <v>27.571000000000002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5"/>
      <c r="O27" s="7"/>
      <c r="P27" s="2"/>
      <c r="Q27" s="12"/>
      <c r="R27" s="1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3">
      <c r="A28" s="7">
        <v>56</v>
      </c>
      <c r="B28" s="7">
        <f t="shared" si="0"/>
        <v>57</v>
      </c>
      <c r="C28" s="4">
        <v>27.582999999999998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5"/>
      <c r="O28" s="7"/>
      <c r="P28" s="2"/>
      <c r="Q28" s="12"/>
      <c r="R28" s="1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3">
      <c r="A29" s="15">
        <v>57</v>
      </c>
      <c r="B29" s="15">
        <f t="shared" si="0"/>
        <v>58</v>
      </c>
      <c r="C29" s="2">
        <v>27.74</v>
      </c>
      <c r="D29" s="2"/>
      <c r="E29" s="12"/>
      <c r="F29" s="12"/>
      <c r="G29" s="12"/>
      <c r="H29" s="12"/>
      <c r="I29" s="12"/>
      <c r="J29" s="11"/>
      <c r="K29" s="11"/>
      <c r="L29" s="11"/>
      <c r="M29" s="11"/>
      <c r="N29" s="15"/>
      <c r="O29" s="7"/>
      <c r="P29" s="2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3">
      <c r="A30" s="16"/>
      <c r="B30" s="15"/>
      <c r="C30" s="12"/>
      <c r="D30" s="12"/>
      <c r="E30" s="12"/>
      <c r="F30" s="12"/>
      <c r="G30" s="12"/>
      <c r="H30" s="12"/>
      <c r="I30" s="12"/>
      <c r="J30" s="11"/>
      <c r="K30" s="11"/>
      <c r="L30" s="11"/>
      <c r="M30" s="11"/>
      <c r="N30" s="15"/>
      <c r="O30" s="7"/>
      <c r="P30" s="2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3">
      <c r="A31" s="15"/>
      <c r="B31" s="15"/>
      <c r="C31" s="2"/>
      <c r="D31" s="12"/>
      <c r="E31" s="12"/>
      <c r="F31" s="12"/>
      <c r="G31" s="12"/>
      <c r="H31" s="12"/>
      <c r="I31" s="12"/>
      <c r="J31" s="11"/>
      <c r="K31" s="11"/>
      <c r="L31" s="11"/>
      <c r="M31" s="11"/>
      <c r="N31" s="15"/>
      <c r="O31" s="7"/>
      <c r="P31" s="2"/>
      <c r="Q31" s="12"/>
      <c r="R31" s="1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3">
      <c r="A32" s="15"/>
      <c r="B32" s="15"/>
      <c r="C32" s="2"/>
      <c r="D32" s="12"/>
      <c r="E32" s="12"/>
      <c r="F32" s="12"/>
      <c r="G32" s="12"/>
      <c r="H32" s="12"/>
      <c r="I32" s="12"/>
      <c r="J32" s="11"/>
      <c r="K32" s="11"/>
      <c r="L32" s="11"/>
      <c r="M32" s="11"/>
      <c r="N32" s="15"/>
      <c r="O32" s="7"/>
      <c r="P32" s="2"/>
      <c r="Q32" s="12"/>
      <c r="R32" s="1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3">
      <c r="A33" s="15"/>
      <c r="B33" s="15"/>
      <c r="C33" s="2"/>
      <c r="D33" s="12"/>
      <c r="E33" s="12"/>
      <c r="F33" s="12"/>
      <c r="G33" s="12"/>
      <c r="H33" s="12"/>
      <c r="I33" s="12"/>
      <c r="J33" s="11"/>
      <c r="K33" s="11"/>
      <c r="L33" s="11"/>
      <c r="M33" s="11"/>
      <c r="N33" s="15"/>
      <c r="O33" s="7"/>
      <c r="P33" s="2"/>
      <c r="Q33" s="12"/>
      <c r="R33" s="1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3">
      <c r="A34" s="15"/>
      <c r="B34" s="15"/>
      <c r="C34" s="2"/>
      <c r="D34" s="12"/>
      <c r="E34" s="12"/>
      <c r="F34" s="12"/>
      <c r="G34" s="12"/>
      <c r="H34" s="12"/>
      <c r="I34" s="12"/>
      <c r="J34" s="11"/>
      <c r="K34" s="11"/>
      <c r="L34" s="11"/>
      <c r="M34" s="11"/>
      <c r="N34" s="15"/>
      <c r="O34" s="7"/>
      <c r="P34" s="2"/>
      <c r="Q34" s="12"/>
      <c r="R34" s="1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3">
      <c r="A35" s="15"/>
      <c r="B35" s="15"/>
      <c r="C35" s="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5"/>
      <c r="O35" s="7"/>
      <c r="P35" s="2"/>
      <c r="Q35" s="12"/>
      <c r="R35" s="12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3">
      <c r="A36" s="15"/>
      <c r="B36" s="15"/>
      <c r="C36" s="2"/>
      <c r="D36" s="12"/>
      <c r="E36" s="12"/>
      <c r="F36" s="12"/>
      <c r="G36" s="12"/>
      <c r="H36" s="12"/>
      <c r="I36" s="12"/>
      <c r="J36" s="11"/>
      <c r="K36" s="11"/>
      <c r="L36" s="11"/>
      <c r="M36" s="11"/>
      <c r="N36" s="15"/>
      <c r="O36" s="7"/>
      <c r="P36" s="2"/>
      <c r="Q36" s="12"/>
      <c r="R36" s="12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3">
      <c r="A37" s="15"/>
      <c r="B37" s="15"/>
      <c r="C37" s="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5"/>
      <c r="O37" s="7"/>
      <c r="P37" s="2"/>
      <c r="Q37" s="12"/>
      <c r="R37" s="1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3">
      <c r="A38" s="15"/>
      <c r="B38" s="15"/>
      <c r="C38" s="2"/>
      <c r="D38" s="12"/>
      <c r="E38" s="12"/>
      <c r="F38" s="12"/>
      <c r="G38" s="12"/>
      <c r="H38" s="12"/>
      <c r="I38" s="12"/>
      <c r="J38" s="11"/>
      <c r="K38" s="11"/>
      <c r="L38" s="11"/>
      <c r="M38" s="11"/>
      <c r="N38" s="15"/>
      <c r="O38" s="7"/>
      <c r="P38" s="2"/>
      <c r="Q38" s="12"/>
      <c r="R38" s="1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3">
      <c r="A39" s="15"/>
      <c r="B39" s="15"/>
      <c r="C39" s="2"/>
      <c r="D39" s="12"/>
      <c r="E39" s="12"/>
      <c r="F39" s="12"/>
      <c r="G39" s="12"/>
      <c r="H39" s="12"/>
      <c r="I39" s="12"/>
      <c r="J39" s="11"/>
      <c r="K39" s="11"/>
      <c r="L39" s="11"/>
      <c r="M39" s="11"/>
      <c r="N39" s="15"/>
      <c r="O39" s="7"/>
      <c r="P39" s="2"/>
      <c r="Q39" s="12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3">
      <c r="A40" s="15"/>
      <c r="B40" s="15"/>
      <c r="C40" s="2"/>
      <c r="D40" s="12"/>
      <c r="E40" s="12"/>
      <c r="F40" s="12"/>
      <c r="G40" s="12"/>
      <c r="H40" s="12"/>
      <c r="I40" s="12"/>
      <c r="J40" s="11"/>
      <c r="K40" s="11"/>
      <c r="L40" s="11"/>
      <c r="M40" s="11"/>
      <c r="N40" s="15"/>
      <c r="O40" s="7"/>
      <c r="P40" s="2"/>
      <c r="Q40" s="12"/>
      <c r="R40" s="1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3">
      <c r="A41" s="15"/>
      <c r="B41" s="15"/>
      <c r="C41" s="2"/>
      <c r="E41" s="12"/>
      <c r="F41" s="12"/>
      <c r="G41" s="12"/>
      <c r="H41" s="12"/>
      <c r="I41" s="12"/>
      <c r="J41" s="11"/>
      <c r="K41" s="11"/>
      <c r="L41" s="11"/>
      <c r="M41" s="11"/>
      <c r="N41" s="15"/>
      <c r="O41" s="7"/>
      <c r="P41" s="2"/>
      <c r="Q41" s="12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3">
      <c r="A42" s="15"/>
      <c r="B42" s="15"/>
      <c r="C42" s="2"/>
      <c r="D42" s="12"/>
      <c r="E42" s="12"/>
      <c r="F42" s="12"/>
      <c r="G42" s="12"/>
      <c r="H42" s="12"/>
      <c r="I42" s="12"/>
      <c r="J42" s="11"/>
      <c r="K42" s="11"/>
      <c r="L42" s="11"/>
      <c r="M42" s="11"/>
      <c r="N42" s="15"/>
      <c r="O42" s="7"/>
      <c r="P42" s="2"/>
      <c r="Q42" s="12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3">
      <c r="A43" s="15"/>
      <c r="B43" s="15"/>
      <c r="C43" s="2"/>
      <c r="D43" s="12"/>
      <c r="E43" s="12"/>
      <c r="F43" s="12"/>
      <c r="G43" s="12"/>
      <c r="H43" s="12"/>
      <c r="I43" s="12"/>
      <c r="J43" s="11"/>
      <c r="K43" s="11"/>
      <c r="L43" s="11"/>
      <c r="M43" s="11"/>
      <c r="N43" s="15"/>
      <c r="O43" s="7"/>
      <c r="P43" s="2"/>
      <c r="Q43" s="12"/>
      <c r="R43" s="1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3">
      <c r="A44" s="15"/>
      <c r="B44" s="15"/>
      <c r="C44" s="2"/>
      <c r="D44" s="12"/>
      <c r="E44" s="12"/>
      <c r="F44" s="12"/>
      <c r="G44" s="12"/>
      <c r="H44" s="12"/>
      <c r="I44" s="12"/>
      <c r="J44" s="11"/>
      <c r="K44" s="11"/>
      <c r="L44" s="11"/>
      <c r="M44" s="11"/>
      <c r="N44" s="15"/>
      <c r="O44" s="7"/>
      <c r="P44" s="2"/>
      <c r="Q44" s="12"/>
      <c r="R44" s="1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3">
      <c r="A45" s="15"/>
      <c r="B45" s="15"/>
      <c r="C45" s="2"/>
      <c r="D45" s="12"/>
      <c r="E45" s="12"/>
      <c r="F45" s="12"/>
      <c r="G45" s="12"/>
      <c r="H45" s="12"/>
      <c r="I45" s="12"/>
      <c r="J45" s="11"/>
      <c r="K45" s="11"/>
      <c r="L45" s="11"/>
      <c r="M45" s="11"/>
      <c r="N45" s="15"/>
      <c r="O45" s="7"/>
      <c r="P45" s="2"/>
      <c r="Q45" s="12"/>
      <c r="R45" s="1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3">
      <c r="A46" s="15"/>
      <c r="B46" s="15"/>
      <c r="C46" s="2"/>
      <c r="D46" s="12"/>
      <c r="E46" s="12"/>
      <c r="F46" s="12"/>
      <c r="G46" s="12"/>
      <c r="H46" s="12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3">
      <c r="A47" s="15"/>
      <c r="B47" s="15"/>
      <c r="C47" s="2"/>
      <c r="D47" s="12"/>
      <c r="E47" s="12"/>
      <c r="F47" s="12"/>
      <c r="G47" s="12"/>
      <c r="H47" s="12"/>
      <c r="I47" s="12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3">
      <c r="A48" s="15"/>
      <c r="B48" s="15"/>
      <c r="C48" s="2"/>
      <c r="D48" s="12"/>
      <c r="E48" s="12"/>
      <c r="F48" s="12"/>
      <c r="G48" s="12"/>
      <c r="H48" s="12"/>
      <c r="I48" s="1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3">
      <c r="A49" s="15"/>
      <c r="B49" s="15"/>
      <c r="C49" s="2"/>
      <c r="D49" s="12"/>
      <c r="E49" s="12"/>
      <c r="F49" s="12"/>
      <c r="G49" s="12"/>
      <c r="H49" s="12"/>
      <c r="I49" s="1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3">
      <c r="A50" s="15"/>
      <c r="B50" s="15"/>
      <c r="C50" s="2"/>
      <c r="D50" s="12"/>
      <c r="E50" s="12"/>
      <c r="F50" s="12"/>
      <c r="G50" s="12"/>
      <c r="H50" s="12"/>
      <c r="I50" s="1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x14ac:dyDescent="0.3">
      <c r="A51" s="15"/>
      <c r="B51" s="15"/>
      <c r="C51" s="2"/>
      <c r="D51" s="12"/>
      <c r="E51" s="12"/>
      <c r="F51" s="12"/>
      <c r="G51" s="12"/>
      <c r="H51" s="12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x14ac:dyDescent="0.3">
      <c r="A52" s="15"/>
      <c r="B52" s="15"/>
      <c r="C52" s="2"/>
      <c r="D52" s="12"/>
      <c r="E52" s="12"/>
      <c r="F52" s="12"/>
      <c r="G52" s="12"/>
      <c r="H52" s="12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x14ac:dyDescent="0.3">
      <c r="A53" s="15"/>
      <c r="B53" s="15"/>
      <c r="C53" s="2"/>
      <c r="D53" s="12"/>
      <c r="E53" s="12"/>
      <c r="F53" s="12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x14ac:dyDescent="0.3">
      <c r="A54" s="15"/>
      <c r="B54" s="15"/>
      <c r="C54" s="2"/>
      <c r="D54" s="12"/>
      <c r="E54" s="12"/>
      <c r="F54" s="12"/>
      <c r="G54" s="12"/>
      <c r="H54" s="12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x14ac:dyDescent="0.3">
      <c r="A55" s="15"/>
      <c r="B55" s="15"/>
      <c r="C55" s="2"/>
      <c r="D55" s="12"/>
      <c r="E55" s="12"/>
      <c r="F55" s="12"/>
      <c r="G55" s="12"/>
      <c r="H55" s="12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x14ac:dyDescent="0.3">
      <c r="A56" s="15"/>
      <c r="B56" s="15"/>
      <c r="C56" s="2"/>
      <c r="D56" s="12"/>
      <c r="E56" s="12"/>
      <c r="F56" s="12"/>
      <c r="G56" s="12"/>
      <c r="H56" s="12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x14ac:dyDescent="0.3">
      <c r="A57" s="15"/>
      <c r="B57" s="15"/>
      <c r="C57" s="2"/>
      <c r="D57" s="12"/>
      <c r="E57" s="12"/>
      <c r="F57" s="12"/>
      <c r="G57" s="12"/>
      <c r="H57" s="12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7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x14ac:dyDescent="0.3">
      <c r="A61" s="7" t="s">
        <v>9</v>
      </c>
      <c r="B61" s="7"/>
      <c r="C61" s="18">
        <v>1</v>
      </c>
      <c r="D61" s="18">
        <v>4</v>
      </c>
      <c r="E61" s="18">
        <v>7</v>
      </c>
      <c r="F61" s="18">
        <v>14</v>
      </c>
      <c r="G61" s="18">
        <v>15</v>
      </c>
      <c r="H61" s="18">
        <v>17</v>
      </c>
      <c r="I61" s="18">
        <v>18</v>
      </c>
      <c r="J61" s="18">
        <v>19</v>
      </c>
      <c r="K61" s="18">
        <v>21</v>
      </c>
      <c r="L61" s="18">
        <v>22</v>
      </c>
      <c r="M61" s="18">
        <v>23</v>
      </c>
      <c r="N61" s="18">
        <v>27</v>
      </c>
      <c r="O61" s="18">
        <v>29</v>
      </c>
      <c r="P61" s="18">
        <v>31</v>
      </c>
      <c r="Q61" s="18">
        <v>32</v>
      </c>
      <c r="R61" s="18">
        <v>33</v>
      </c>
      <c r="S61" s="18">
        <v>38</v>
      </c>
      <c r="T61" s="18">
        <v>39</v>
      </c>
      <c r="U61" s="18">
        <v>40</v>
      </c>
      <c r="V61" s="18">
        <v>44</v>
      </c>
      <c r="W61" s="18">
        <v>46</v>
      </c>
      <c r="X61" s="18">
        <v>48</v>
      </c>
      <c r="Y61" s="18">
        <v>49</v>
      </c>
      <c r="Z61" s="18">
        <v>50</v>
      </c>
      <c r="AA61" s="18">
        <v>55</v>
      </c>
      <c r="AB61" s="18">
        <v>56</v>
      </c>
      <c r="AC61" s="18">
        <v>57</v>
      </c>
    </row>
    <row r="62" spans="1:29" x14ac:dyDescent="0.3">
      <c r="A62" s="7"/>
      <c r="B62" s="7" t="s">
        <v>10</v>
      </c>
      <c r="C62" s="18">
        <f>C61+1</f>
        <v>2</v>
      </c>
      <c r="D62" s="18">
        <f t="shared" ref="D62:V62" si="7">D61+1</f>
        <v>5</v>
      </c>
      <c r="E62" s="18">
        <f t="shared" si="7"/>
        <v>8</v>
      </c>
      <c r="F62" s="18">
        <f t="shared" si="7"/>
        <v>15</v>
      </c>
      <c r="G62" s="18">
        <f t="shared" si="7"/>
        <v>16</v>
      </c>
      <c r="H62" s="18">
        <f t="shared" si="7"/>
        <v>18</v>
      </c>
      <c r="I62" s="18">
        <f t="shared" si="7"/>
        <v>19</v>
      </c>
      <c r="J62" s="18">
        <f t="shared" si="7"/>
        <v>20</v>
      </c>
      <c r="K62" s="18">
        <f t="shared" si="7"/>
        <v>22</v>
      </c>
      <c r="L62" s="18">
        <f t="shared" si="7"/>
        <v>23</v>
      </c>
      <c r="M62" s="18">
        <f t="shared" si="7"/>
        <v>24</v>
      </c>
      <c r="N62" s="18">
        <f t="shared" si="7"/>
        <v>28</v>
      </c>
      <c r="O62" s="18">
        <f t="shared" si="7"/>
        <v>30</v>
      </c>
      <c r="P62" s="18">
        <f t="shared" si="7"/>
        <v>32</v>
      </c>
      <c r="Q62" s="18">
        <f t="shared" si="7"/>
        <v>33</v>
      </c>
      <c r="R62" s="18">
        <f t="shared" si="7"/>
        <v>34</v>
      </c>
      <c r="S62" s="18">
        <f t="shared" si="7"/>
        <v>39</v>
      </c>
      <c r="T62" s="18">
        <f t="shared" si="7"/>
        <v>40</v>
      </c>
      <c r="U62" s="18">
        <f t="shared" si="7"/>
        <v>41</v>
      </c>
      <c r="V62" s="18">
        <f t="shared" si="7"/>
        <v>45</v>
      </c>
      <c r="W62" s="18">
        <f>W61+1</f>
        <v>47</v>
      </c>
      <c r="X62" s="18">
        <f t="shared" ref="X62:AC62" si="8">X61+1</f>
        <v>49</v>
      </c>
      <c r="Y62" s="18">
        <f t="shared" si="8"/>
        <v>50</v>
      </c>
      <c r="Z62" s="18">
        <f t="shared" si="8"/>
        <v>51</v>
      </c>
      <c r="AA62" s="18">
        <f t="shared" si="8"/>
        <v>56</v>
      </c>
      <c r="AB62" s="18">
        <f t="shared" si="8"/>
        <v>57</v>
      </c>
      <c r="AC62" s="18">
        <f t="shared" si="8"/>
        <v>58</v>
      </c>
    </row>
    <row r="63" spans="1:29" x14ac:dyDescent="0.3">
      <c r="A63" s="19">
        <v>1</v>
      </c>
      <c r="B63" s="19">
        <f>A63+1</f>
        <v>2</v>
      </c>
      <c r="C63" s="19">
        <v>0</v>
      </c>
      <c r="D63" s="19">
        <v>0.96599999999999997</v>
      </c>
      <c r="E63" s="19">
        <v>0.80400000000000005</v>
      </c>
      <c r="F63" s="19">
        <v>0</v>
      </c>
      <c r="G63" s="19">
        <v>2E-3</v>
      </c>
      <c r="H63" s="19">
        <v>0</v>
      </c>
      <c r="I63" s="19">
        <v>0</v>
      </c>
      <c r="J63" s="19">
        <v>0</v>
      </c>
      <c r="K63" s="19">
        <v>0</v>
      </c>
      <c r="L63" s="19">
        <v>1.4999999999999999E-2</v>
      </c>
      <c r="M63" s="19">
        <v>0</v>
      </c>
      <c r="N63" s="19">
        <v>-0.309</v>
      </c>
      <c r="O63" s="19">
        <v>-3.4000000000000002E-2</v>
      </c>
      <c r="P63" s="19">
        <v>5.0000000000000001E-3</v>
      </c>
      <c r="Q63" s="19">
        <v>-2E-3</v>
      </c>
      <c r="R63" s="19">
        <v>-1E-3</v>
      </c>
      <c r="S63" s="19">
        <v>0</v>
      </c>
      <c r="T63" s="19">
        <v>0</v>
      </c>
      <c r="U63" s="19">
        <v>0</v>
      </c>
      <c r="V63" s="19">
        <v>3.7999999999999999E-2</v>
      </c>
      <c r="W63" s="19">
        <v>-8.3000000000000004E-2</v>
      </c>
      <c r="X63" s="19">
        <v>1.0999999999999999E-2</v>
      </c>
      <c r="Y63" s="19">
        <v>-1E-3</v>
      </c>
      <c r="Z63" s="19">
        <v>2E-3</v>
      </c>
      <c r="AA63" s="19">
        <v>0</v>
      </c>
      <c r="AB63" s="19">
        <v>-1E-3</v>
      </c>
      <c r="AC63" s="19">
        <v>0</v>
      </c>
    </row>
    <row r="64" spans="1:29" x14ac:dyDescent="0.3">
      <c r="A64" s="19">
        <v>4</v>
      </c>
      <c r="B64" s="19">
        <f t="shared" ref="B64:B89" si="9">A64+1</f>
        <v>5</v>
      </c>
      <c r="C64" s="20">
        <v>0.96599999999999997</v>
      </c>
      <c r="D64" s="19">
        <v>0</v>
      </c>
      <c r="E64" s="19">
        <v>0.76900000000000002</v>
      </c>
      <c r="F64" s="19">
        <v>-5.0000000000000001E-3</v>
      </c>
      <c r="G64" s="19">
        <v>1.0999999999999999E-2</v>
      </c>
      <c r="H64" s="19">
        <v>1.6E-2</v>
      </c>
      <c r="I64" s="19">
        <v>5.0000000000000001E-3</v>
      </c>
      <c r="J64" s="19">
        <v>-3.6999999999999998E-2</v>
      </c>
      <c r="K64" s="19">
        <v>0.01</v>
      </c>
      <c r="L64" s="19">
        <v>0.02</v>
      </c>
      <c r="M64" s="19">
        <v>-8.7999999999999995E-2</v>
      </c>
      <c r="N64" s="19">
        <v>3.7999999999999999E-2</v>
      </c>
      <c r="O64" s="19">
        <v>-7.8E-2</v>
      </c>
      <c r="P64" s="19">
        <v>1.0999999999999999E-2</v>
      </c>
      <c r="Q64" s="19">
        <v>-1E-3</v>
      </c>
      <c r="R64" s="19">
        <v>2E-3</v>
      </c>
      <c r="S64" s="19">
        <v>0</v>
      </c>
      <c r="T64" s="19">
        <v>0</v>
      </c>
      <c r="U64" s="19">
        <v>0</v>
      </c>
      <c r="V64" s="19">
        <v>7.0000000000000001E-3</v>
      </c>
      <c r="W64" s="19">
        <v>-0.06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</row>
    <row r="65" spans="1:29" x14ac:dyDescent="0.3">
      <c r="A65" s="19">
        <v>7</v>
      </c>
      <c r="B65" s="19">
        <f t="shared" si="9"/>
        <v>8</v>
      </c>
      <c r="C65" s="20">
        <v>0.80400000000000005</v>
      </c>
      <c r="D65" s="21">
        <v>0.76900000000000002</v>
      </c>
      <c r="E65" s="19">
        <v>0</v>
      </c>
      <c r="F65" s="19">
        <v>8.0000000000000002E-3</v>
      </c>
      <c r="G65" s="19">
        <v>-1E-3</v>
      </c>
      <c r="H65" s="19">
        <v>1.0999999999999999E-2</v>
      </c>
      <c r="I65" s="19">
        <v>7.0000000000000001E-3</v>
      </c>
      <c r="J65" s="19">
        <v>-3.3000000000000002E-2</v>
      </c>
      <c r="K65" s="19">
        <v>8.9999999999999993E-3</v>
      </c>
      <c r="L65" s="19">
        <v>1.4E-2</v>
      </c>
      <c r="M65" s="19">
        <v>-0.08</v>
      </c>
      <c r="N65" s="19">
        <v>5.0000000000000001E-3</v>
      </c>
      <c r="O65" s="19">
        <v>-5.5E-2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-0.308</v>
      </c>
      <c r="W65" s="19">
        <v>-4.7E-2</v>
      </c>
      <c r="X65" s="19">
        <v>6.0000000000000001E-3</v>
      </c>
      <c r="Y65" s="19">
        <v>-2E-3</v>
      </c>
      <c r="Z65" s="19">
        <v>-1E-3</v>
      </c>
      <c r="AA65" s="19">
        <v>0</v>
      </c>
      <c r="AB65" s="19">
        <v>-1E-3</v>
      </c>
      <c r="AC65" s="19">
        <v>0</v>
      </c>
    </row>
    <row r="66" spans="1:29" x14ac:dyDescent="0.3">
      <c r="A66" s="19">
        <v>14</v>
      </c>
      <c r="B66" s="19">
        <f t="shared" si="9"/>
        <v>15</v>
      </c>
      <c r="C66" s="19">
        <v>0</v>
      </c>
      <c r="D66" s="19">
        <v>-5.0000000000000001E-3</v>
      </c>
      <c r="E66" s="19">
        <v>8.0000000000000002E-3</v>
      </c>
      <c r="F66" s="19">
        <v>0</v>
      </c>
      <c r="G66" s="19">
        <v>-8.9979999999999993</v>
      </c>
      <c r="H66" s="19">
        <v>5.6000000000000001E-2</v>
      </c>
      <c r="I66" s="19">
        <v>9.7000000000000003E-2</v>
      </c>
      <c r="J66" s="19">
        <v>-0.24099999999999999</v>
      </c>
      <c r="K66" s="19">
        <v>0.46600000000000003</v>
      </c>
      <c r="L66" s="19">
        <v>-0.33700000000000002</v>
      </c>
      <c r="M66" s="19">
        <v>-0.29799999999999999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</row>
    <row r="67" spans="1:29" x14ac:dyDescent="0.3">
      <c r="A67" s="19">
        <v>15</v>
      </c>
      <c r="B67" s="19">
        <f t="shared" si="9"/>
        <v>16</v>
      </c>
      <c r="C67" s="19">
        <v>2E-3</v>
      </c>
      <c r="D67" s="19">
        <v>1.0999999999999999E-2</v>
      </c>
      <c r="E67" s="19">
        <v>-1E-3</v>
      </c>
      <c r="F67" s="22">
        <v>-8.9979999999999993</v>
      </c>
      <c r="G67" s="19">
        <v>0</v>
      </c>
      <c r="H67" s="19">
        <v>-0.40799999999999997</v>
      </c>
      <c r="I67" s="19">
        <v>0.24099999999999999</v>
      </c>
      <c r="J67" s="19">
        <v>-0.255</v>
      </c>
      <c r="K67" s="19">
        <v>1.321</v>
      </c>
      <c r="L67" s="19">
        <v>-4.3999999999999997E-2</v>
      </c>
      <c r="M67" s="19">
        <v>-0.40300000000000002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</row>
    <row r="68" spans="1:29" x14ac:dyDescent="0.3">
      <c r="A68" s="19">
        <v>17</v>
      </c>
      <c r="B68" s="19">
        <f t="shared" si="9"/>
        <v>18</v>
      </c>
      <c r="C68" s="19">
        <v>0</v>
      </c>
      <c r="D68" s="19">
        <v>1.6E-2</v>
      </c>
      <c r="E68" s="19">
        <v>1.0999999999999999E-2</v>
      </c>
      <c r="F68" s="23">
        <v>5.6000000000000001E-2</v>
      </c>
      <c r="G68" s="23">
        <v>-0.40799999999999997</v>
      </c>
      <c r="H68" s="19">
        <v>0</v>
      </c>
      <c r="I68" s="19">
        <v>-12.335000000000001</v>
      </c>
      <c r="J68" s="19">
        <v>-12.593</v>
      </c>
      <c r="K68" s="19">
        <v>-0.185</v>
      </c>
      <c r="L68" s="19">
        <v>3.1930000000000001</v>
      </c>
      <c r="M68" s="19">
        <v>5.6000000000000001E-2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</row>
    <row r="69" spans="1:29" x14ac:dyDescent="0.3">
      <c r="A69" s="19">
        <v>18</v>
      </c>
      <c r="B69" s="19">
        <f t="shared" si="9"/>
        <v>19</v>
      </c>
      <c r="C69" s="19">
        <v>0</v>
      </c>
      <c r="D69" s="19">
        <v>5.0000000000000001E-3</v>
      </c>
      <c r="E69" s="19">
        <v>7.0000000000000001E-3</v>
      </c>
      <c r="F69" s="23">
        <v>9.7000000000000003E-2</v>
      </c>
      <c r="G69" s="23">
        <v>0.24099999999999999</v>
      </c>
      <c r="H69" s="24">
        <v>-12.335000000000001</v>
      </c>
      <c r="I69" s="19">
        <v>0</v>
      </c>
      <c r="J69" s="19">
        <v>-13.289</v>
      </c>
      <c r="K69" s="19">
        <v>-0.187</v>
      </c>
      <c r="L69" s="19">
        <v>-4.2999999999999997E-2</v>
      </c>
      <c r="M69" s="19">
        <v>-0.20699999999999999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</row>
    <row r="70" spans="1:29" x14ac:dyDescent="0.3">
      <c r="A70" s="19">
        <v>19</v>
      </c>
      <c r="B70" s="19">
        <f t="shared" si="9"/>
        <v>20</v>
      </c>
      <c r="C70" s="19">
        <v>0</v>
      </c>
      <c r="D70" s="19">
        <v>-3.6999999999999998E-2</v>
      </c>
      <c r="E70" s="19">
        <v>-3.3000000000000002E-2</v>
      </c>
      <c r="F70" s="23">
        <v>-0.24099999999999999</v>
      </c>
      <c r="G70" s="23">
        <v>-0.255</v>
      </c>
      <c r="H70" s="24">
        <v>-12.593</v>
      </c>
      <c r="I70" s="24">
        <v>-13.289</v>
      </c>
      <c r="J70" s="19">
        <v>0</v>
      </c>
      <c r="K70" s="19">
        <v>-0.187</v>
      </c>
      <c r="L70" s="19">
        <v>-6.9000000000000006E-2</v>
      </c>
      <c r="M70" s="19">
        <v>-0.153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</row>
    <row r="71" spans="1:29" x14ac:dyDescent="0.3">
      <c r="A71" s="19">
        <v>21</v>
      </c>
      <c r="B71" s="19">
        <f t="shared" si="9"/>
        <v>22</v>
      </c>
      <c r="C71" s="19">
        <v>0</v>
      </c>
      <c r="D71" s="19">
        <v>0.01</v>
      </c>
      <c r="E71" s="19">
        <v>8.9999999999999993E-3</v>
      </c>
      <c r="F71" s="23">
        <v>0.46600000000000003</v>
      </c>
      <c r="G71" s="23">
        <v>1.321</v>
      </c>
      <c r="H71" s="23">
        <v>-0.185</v>
      </c>
      <c r="I71" s="23">
        <v>-0.187</v>
      </c>
      <c r="J71" s="23">
        <v>-0.187</v>
      </c>
      <c r="K71" s="19">
        <v>0</v>
      </c>
      <c r="L71" s="19">
        <v>-12.552</v>
      </c>
      <c r="M71" s="19">
        <v>-13.089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</row>
    <row r="72" spans="1:29" x14ac:dyDescent="0.3">
      <c r="A72" s="19">
        <v>22</v>
      </c>
      <c r="B72" s="19">
        <f t="shared" si="9"/>
        <v>23</v>
      </c>
      <c r="C72" s="19">
        <v>1.4999999999999999E-2</v>
      </c>
      <c r="D72" s="19">
        <v>0.02</v>
      </c>
      <c r="E72" s="19">
        <v>1.4E-2</v>
      </c>
      <c r="F72" s="23">
        <v>-0.33700000000000002</v>
      </c>
      <c r="G72" s="23">
        <v>-4.3999999999999997E-2</v>
      </c>
      <c r="H72" s="23">
        <v>3.1930000000000001</v>
      </c>
      <c r="I72" s="23">
        <v>-4.2999999999999997E-2</v>
      </c>
      <c r="J72" s="23">
        <v>-6.9000000000000006E-2</v>
      </c>
      <c r="K72" s="24">
        <v>-12.552</v>
      </c>
      <c r="L72" s="19">
        <v>0</v>
      </c>
      <c r="M72" s="19">
        <v>-12.417999999999999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</row>
    <row r="73" spans="1:29" x14ac:dyDescent="0.3">
      <c r="A73" s="19">
        <v>23</v>
      </c>
      <c r="B73" s="19">
        <f t="shared" si="9"/>
        <v>24</v>
      </c>
      <c r="C73" s="19">
        <v>0</v>
      </c>
      <c r="D73" s="19">
        <v>-8.7999999999999995E-2</v>
      </c>
      <c r="E73" s="19">
        <v>-0.08</v>
      </c>
      <c r="F73" s="23">
        <v>-0.29799999999999999</v>
      </c>
      <c r="G73" s="23">
        <v>-0.40300000000000002</v>
      </c>
      <c r="H73" s="23">
        <v>5.6000000000000001E-2</v>
      </c>
      <c r="I73" s="23">
        <v>-0.20699999999999999</v>
      </c>
      <c r="J73" s="23">
        <v>-0.153</v>
      </c>
      <c r="K73" s="24">
        <v>-13.089</v>
      </c>
      <c r="L73" s="24">
        <v>-12.417999999999999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</row>
    <row r="74" spans="1:29" x14ac:dyDescent="0.3">
      <c r="A74" s="19">
        <v>27</v>
      </c>
      <c r="B74" s="19">
        <f t="shared" si="9"/>
        <v>28</v>
      </c>
      <c r="C74" s="19">
        <v>-0.309</v>
      </c>
      <c r="D74" s="19">
        <v>3.7999999999999999E-2</v>
      </c>
      <c r="E74" s="19">
        <v>5.0000000000000001E-3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6.7009999999999996</v>
      </c>
      <c r="P74" s="19">
        <v>-0.41799999999999998</v>
      </c>
      <c r="Q74" s="19">
        <v>-0.20699999999999999</v>
      </c>
      <c r="R74" s="19">
        <v>-0.23599999999999999</v>
      </c>
      <c r="S74" s="19">
        <v>-0.02</v>
      </c>
      <c r="T74" s="19">
        <v>-0.02</v>
      </c>
      <c r="U74" s="19">
        <v>-2.1999999999999999E-2</v>
      </c>
      <c r="V74" s="19">
        <v>0</v>
      </c>
      <c r="W74" s="19">
        <v>1E-3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</row>
    <row r="75" spans="1:29" x14ac:dyDescent="0.3">
      <c r="A75" s="19">
        <v>29</v>
      </c>
      <c r="B75" s="19">
        <f t="shared" si="9"/>
        <v>30</v>
      </c>
      <c r="C75" s="19">
        <v>-3.4000000000000002E-2</v>
      </c>
      <c r="D75" s="19">
        <v>-7.8E-2</v>
      </c>
      <c r="E75" s="19">
        <v>-5.5E-2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5">
        <v>6.7009999999999996</v>
      </c>
      <c r="O75" s="19">
        <v>0</v>
      </c>
      <c r="P75" s="19">
        <v>3.1030000000000002</v>
      </c>
      <c r="Q75" s="19">
        <v>13.471</v>
      </c>
      <c r="R75" s="19">
        <v>4.8179999999999996</v>
      </c>
      <c r="S75" s="19">
        <v>0.13300000000000001</v>
      </c>
      <c r="T75" s="19">
        <v>1.6E-2</v>
      </c>
      <c r="U75" s="19">
        <v>0.122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</row>
    <row r="76" spans="1:29" x14ac:dyDescent="0.3">
      <c r="A76" s="19">
        <v>31</v>
      </c>
      <c r="B76" s="19">
        <f t="shared" si="9"/>
        <v>32</v>
      </c>
      <c r="C76" s="19">
        <v>5.0000000000000001E-3</v>
      </c>
      <c r="D76" s="19">
        <v>1.0999999999999999E-2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6">
        <v>-0.41799999999999998</v>
      </c>
      <c r="O76" s="27">
        <v>3.1030000000000002</v>
      </c>
      <c r="P76" s="19">
        <v>0</v>
      </c>
      <c r="Q76" s="19">
        <v>-13.218</v>
      </c>
      <c r="R76" s="19">
        <v>-13.959</v>
      </c>
      <c r="S76" s="19">
        <v>0.01</v>
      </c>
      <c r="T76" s="19">
        <v>-1E-3</v>
      </c>
      <c r="U76" s="19">
        <v>0.02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</row>
    <row r="77" spans="1:29" x14ac:dyDescent="0.3">
      <c r="A77" s="19">
        <v>32</v>
      </c>
      <c r="B77" s="19">
        <f t="shared" si="9"/>
        <v>33</v>
      </c>
      <c r="C77" s="19">
        <v>-2E-3</v>
      </c>
      <c r="D77" s="19">
        <v>-1E-3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6">
        <v>-0.20699999999999999</v>
      </c>
      <c r="O77" s="27">
        <v>13.471</v>
      </c>
      <c r="P77" s="24">
        <v>-13.218</v>
      </c>
      <c r="Q77" s="19">
        <v>0</v>
      </c>
      <c r="R77" s="19">
        <v>-11.8</v>
      </c>
      <c r="S77" s="19">
        <v>-2.1999999999999999E-2</v>
      </c>
      <c r="T77" s="19">
        <v>1E-3</v>
      </c>
      <c r="U77" s="19">
        <v>-2.4E-2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</row>
    <row r="78" spans="1:29" x14ac:dyDescent="0.3">
      <c r="A78" s="19">
        <v>33</v>
      </c>
      <c r="B78" s="19">
        <f t="shared" si="9"/>
        <v>34</v>
      </c>
      <c r="C78" s="19">
        <v>-1E-3</v>
      </c>
      <c r="D78" s="19">
        <v>2E-3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6">
        <v>-0.23599999999999999</v>
      </c>
      <c r="O78" s="27">
        <v>4.8179999999999996</v>
      </c>
      <c r="P78" s="24">
        <v>-13.959</v>
      </c>
      <c r="Q78" s="24">
        <v>-11.8</v>
      </c>
      <c r="R78" s="19">
        <v>0</v>
      </c>
      <c r="S78" s="19">
        <v>2.5000000000000001E-2</v>
      </c>
      <c r="T78" s="19">
        <v>4.0000000000000001E-3</v>
      </c>
      <c r="U78" s="19">
        <v>8.1000000000000003E-2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</row>
    <row r="79" spans="1:29" x14ac:dyDescent="0.3">
      <c r="A79" s="19">
        <v>38</v>
      </c>
      <c r="B79" s="19">
        <f t="shared" si="9"/>
        <v>39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-0.02</v>
      </c>
      <c r="O79" s="19">
        <v>0.13300000000000001</v>
      </c>
      <c r="P79" s="19">
        <v>0.01</v>
      </c>
      <c r="Q79" s="19">
        <v>-2.1999999999999999E-2</v>
      </c>
      <c r="R79" s="19">
        <v>2.5000000000000001E-2</v>
      </c>
      <c r="S79" s="19">
        <v>0</v>
      </c>
      <c r="T79" s="19">
        <v>-10.597</v>
      </c>
      <c r="U79" s="19">
        <v>-10.367000000000001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</row>
    <row r="80" spans="1:29" x14ac:dyDescent="0.3">
      <c r="A80" s="19">
        <v>39</v>
      </c>
      <c r="B80" s="19">
        <f t="shared" si="9"/>
        <v>40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-0.02</v>
      </c>
      <c r="O80" s="19">
        <v>1.6E-2</v>
      </c>
      <c r="P80" s="19">
        <v>-1E-3</v>
      </c>
      <c r="Q80" s="19">
        <v>1E-3</v>
      </c>
      <c r="R80" s="19">
        <v>4.0000000000000001E-3</v>
      </c>
      <c r="S80" s="24">
        <v>-10.597</v>
      </c>
      <c r="T80" s="19">
        <v>0</v>
      </c>
      <c r="U80" s="19">
        <v>-10.481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</row>
    <row r="81" spans="1:29" x14ac:dyDescent="0.3">
      <c r="A81" s="19">
        <v>40</v>
      </c>
      <c r="B81" s="19">
        <f t="shared" si="9"/>
        <v>41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-2.1999999999999999E-2</v>
      </c>
      <c r="O81" s="19">
        <v>0.122</v>
      </c>
      <c r="P81" s="19">
        <v>0.02</v>
      </c>
      <c r="Q81" s="19">
        <v>-2.4E-2</v>
      </c>
      <c r="R81" s="19">
        <v>8.1000000000000003E-2</v>
      </c>
      <c r="S81" s="24">
        <v>-10.367000000000001</v>
      </c>
      <c r="T81" s="24">
        <v>-10.481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</row>
    <row r="82" spans="1:29" x14ac:dyDescent="0.3">
      <c r="A82" s="19">
        <v>44</v>
      </c>
      <c r="B82" s="19">
        <f t="shared" si="9"/>
        <v>45</v>
      </c>
      <c r="C82" s="19">
        <v>3.7999999999999999E-2</v>
      </c>
      <c r="D82" s="19">
        <v>7.0000000000000001E-3</v>
      </c>
      <c r="E82" s="19">
        <v>-0.308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5.952</v>
      </c>
      <c r="X82" s="19">
        <v>-0.40200000000000002</v>
      </c>
      <c r="Y82" s="19">
        <v>-0.2</v>
      </c>
      <c r="Z82" s="19">
        <v>-0.23100000000000001</v>
      </c>
      <c r="AA82" s="19">
        <v>2E-3</v>
      </c>
      <c r="AB82" s="19">
        <v>-2.1000000000000001E-2</v>
      </c>
      <c r="AC82" s="19">
        <v>-5.0000000000000001E-3</v>
      </c>
    </row>
    <row r="83" spans="1:29" x14ac:dyDescent="0.3">
      <c r="A83" s="19">
        <v>46</v>
      </c>
      <c r="B83" s="19">
        <f t="shared" si="9"/>
        <v>47</v>
      </c>
      <c r="C83" s="19">
        <v>-8.3000000000000004E-2</v>
      </c>
      <c r="D83" s="19">
        <v>-0.06</v>
      </c>
      <c r="E83" s="19">
        <v>-4.7E-2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1E-3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25">
        <v>5.952</v>
      </c>
      <c r="W83" s="19">
        <v>0</v>
      </c>
      <c r="X83" s="19">
        <v>2.948</v>
      </c>
      <c r="Y83" s="19">
        <v>13.625999999999999</v>
      </c>
      <c r="Z83" s="19">
        <v>5.0469999999999997</v>
      </c>
      <c r="AA83" s="19">
        <v>0.11700000000000001</v>
      </c>
      <c r="AB83" s="19">
        <v>8.5999999999999993E-2</v>
      </c>
      <c r="AC83" s="19">
        <v>0.16600000000000001</v>
      </c>
    </row>
    <row r="84" spans="1:29" x14ac:dyDescent="0.3">
      <c r="A84" s="19">
        <v>48</v>
      </c>
      <c r="B84" s="19">
        <f t="shared" si="9"/>
        <v>49</v>
      </c>
      <c r="C84" s="19">
        <v>1.0999999999999999E-2</v>
      </c>
      <c r="D84" s="19">
        <v>0</v>
      </c>
      <c r="E84" s="19">
        <v>6.0000000000000001E-3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26">
        <v>-0.40200000000000002</v>
      </c>
      <c r="W84" s="27">
        <v>2.948</v>
      </c>
      <c r="X84" s="19">
        <v>0</v>
      </c>
      <c r="Y84" s="19">
        <v>-13.169</v>
      </c>
      <c r="Z84" s="19">
        <v>-13.973000000000001</v>
      </c>
      <c r="AA84" s="19">
        <v>-2.8000000000000001E-2</v>
      </c>
      <c r="AB84" s="19">
        <v>-2.1000000000000001E-2</v>
      </c>
      <c r="AC84" s="19">
        <v>-1E-3</v>
      </c>
    </row>
    <row r="85" spans="1:29" x14ac:dyDescent="0.3">
      <c r="A85" s="19">
        <v>49</v>
      </c>
      <c r="B85" s="19">
        <f t="shared" si="9"/>
        <v>50</v>
      </c>
      <c r="C85" s="19">
        <v>-1E-3</v>
      </c>
      <c r="D85" s="19">
        <v>0</v>
      </c>
      <c r="E85" s="19">
        <v>-2E-3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26">
        <v>-0.2</v>
      </c>
      <c r="W85" s="27">
        <v>13.625999999999999</v>
      </c>
      <c r="X85" s="24">
        <v>-13.169</v>
      </c>
      <c r="Y85" s="19">
        <v>0</v>
      </c>
      <c r="Z85" s="19">
        <v>-11.723000000000001</v>
      </c>
      <c r="AA85" s="19">
        <v>-0.01</v>
      </c>
      <c r="AB85" s="19">
        <v>-8.0000000000000002E-3</v>
      </c>
      <c r="AC85" s="19">
        <v>0</v>
      </c>
    </row>
    <row r="86" spans="1:29" x14ac:dyDescent="0.3">
      <c r="A86" s="19">
        <v>50</v>
      </c>
      <c r="B86" s="19">
        <f t="shared" si="9"/>
        <v>51</v>
      </c>
      <c r="C86" s="19">
        <v>2E-3</v>
      </c>
      <c r="D86" s="19">
        <v>0</v>
      </c>
      <c r="E86" s="19">
        <v>-1E-3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26">
        <v>-0.23100000000000001</v>
      </c>
      <c r="W86" s="27">
        <v>5.0469999999999997</v>
      </c>
      <c r="X86" s="24">
        <v>-13.973000000000001</v>
      </c>
      <c r="Y86" s="24">
        <v>-11.723000000000001</v>
      </c>
      <c r="Z86" s="19">
        <v>0</v>
      </c>
      <c r="AA86" s="19">
        <v>0.03</v>
      </c>
      <c r="AB86" s="19">
        <v>9.4E-2</v>
      </c>
      <c r="AC86" s="19">
        <v>8.0000000000000002E-3</v>
      </c>
    </row>
    <row r="87" spans="1:29" x14ac:dyDescent="0.3">
      <c r="A87" s="19">
        <v>55</v>
      </c>
      <c r="B87" s="19">
        <f t="shared" si="9"/>
        <v>56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2E-3</v>
      </c>
      <c r="W87" s="19">
        <v>0.11700000000000001</v>
      </c>
      <c r="X87" s="19">
        <v>-2.8000000000000001E-2</v>
      </c>
      <c r="Y87" s="19">
        <v>-0.01</v>
      </c>
      <c r="Z87" s="19">
        <v>0.03</v>
      </c>
      <c r="AA87" s="19">
        <v>0</v>
      </c>
      <c r="AB87" s="19">
        <v>-10.462999999999999</v>
      </c>
      <c r="AC87" s="19">
        <v>-10.579000000000001</v>
      </c>
    </row>
    <row r="88" spans="1:29" x14ac:dyDescent="0.3">
      <c r="A88" s="19">
        <v>56</v>
      </c>
      <c r="B88" s="19">
        <f t="shared" si="9"/>
        <v>57</v>
      </c>
      <c r="C88" s="19">
        <v>-1E-3</v>
      </c>
      <c r="D88" s="19">
        <v>0</v>
      </c>
      <c r="E88" s="19">
        <v>-1E-3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-2.1000000000000001E-2</v>
      </c>
      <c r="W88" s="19">
        <v>8.5999999999999993E-2</v>
      </c>
      <c r="X88" s="19">
        <v>-2.1000000000000001E-2</v>
      </c>
      <c r="Y88" s="19">
        <v>-8.0000000000000002E-3</v>
      </c>
      <c r="Z88" s="19">
        <v>9.4E-2</v>
      </c>
      <c r="AA88" s="24">
        <v>-10.462999999999999</v>
      </c>
      <c r="AB88" s="19">
        <v>0</v>
      </c>
      <c r="AC88" s="19">
        <v>-10.321999999999999</v>
      </c>
    </row>
    <row r="89" spans="1:29" x14ac:dyDescent="0.3">
      <c r="A89" s="19">
        <v>57</v>
      </c>
      <c r="B89" s="19">
        <f t="shared" si="9"/>
        <v>58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-5.0000000000000001E-3</v>
      </c>
      <c r="W89" s="19">
        <v>0.16600000000000001</v>
      </c>
      <c r="X89" s="19">
        <v>-1E-3</v>
      </c>
      <c r="Y89" s="19">
        <v>0</v>
      </c>
      <c r="Z89" s="19">
        <v>8.0000000000000002E-3</v>
      </c>
      <c r="AA89" s="24">
        <v>-10.579000000000001</v>
      </c>
      <c r="AB89" s="24">
        <v>-10.321999999999999</v>
      </c>
      <c r="AC89" s="19">
        <v>0</v>
      </c>
    </row>
    <row r="90" spans="1:29" x14ac:dyDescent="0.3">
      <c r="B90" s="28"/>
    </row>
    <row r="91" spans="1:29" x14ac:dyDescent="0.3">
      <c r="A91" s="29" t="s">
        <v>37</v>
      </c>
      <c r="B91" s="4">
        <f>MAX(ABS(MIN(C66:E89,F74:M89,N79:R89,S82:U89,V87:Z89)),MAX(C66:E89,F74:M89,N79:R89,S82:U89,V87:Z89))</f>
        <v>0.309</v>
      </c>
    </row>
    <row r="92" spans="1:29" x14ac:dyDescent="0.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29" x14ac:dyDescent="0.3">
      <c r="H93" s="1"/>
      <c r="I93" s="29"/>
      <c r="J93" s="4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29" x14ac:dyDescent="0.3">
      <c r="A94" s="3" t="s">
        <v>11</v>
      </c>
      <c r="C94" s="1"/>
      <c r="D94" s="1"/>
      <c r="E94" s="1"/>
      <c r="F94" s="1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1:29" x14ac:dyDescent="0.3">
      <c r="A95" s="38" t="s">
        <v>12</v>
      </c>
      <c r="B95" s="5" t="s">
        <v>13</v>
      </c>
      <c r="C95" s="34" t="s">
        <v>14</v>
      </c>
      <c r="D95" s="34" t="s">
        <v>15</v>
      </c>
      <c r="E95" s="34" t="s">
        <v>16</v>
      </c>
      <c r="F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1:29" x14ac:dyDescent="0.3">
      <c r="A96" s="38">
        <f>AVERAGE(F67)</f>
        <v>-8.9979999999999993</v>
      </c>
      <c r="B96" s="5">
        <f>AVERAGE(H69,H70,I70)</f>
        <v>-12.738999999999999</v>
      </c>
      <c r="C96" s="34">
        <f>AVERAGE(K72,K73,L73)</f>
        <v>-12.686333333333332</v>
      </c>
      <c r="D96" s="34">
        <f>AVERAGE(P77,P78,Q78,X85,X86,Y86)</f>
        <v>-12.973666666666666</v>
      </c>
      <c r="E96" s="34">
        <f>AVERAGE(S80,S81,T81,AA88,AA89,AB89)</f>
        <v>-10.468166666666667</v>
      </c>
      <c r="F96" s="39"/>
      <c r="G96" s="1"/>
      <c r="H96" s="1"/>
      <c r="I96" s="1"/>
      <c r="J96" s="1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1:29" x14ac:dyDescent="0.3">
      <c r="C97" s="1"/>
      <c r="D97" s="1"/>
      <c r="E97" s="1"/>
      <c r="F97" s="1"/>
      <c r="G97" s="1"/>
      <c r="H97" s="1"/>
      <c r="I97" s="1"/>
      <c r="J97" s="1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1:29" x14ac:dyDescent="0.3">
      <c r="A98" s="3" t="s">
        <v>17</v>
      </c>
      <c r="C98" s="1"/>
      <c r="D98" s="1"/>
      <c r="E98" s="1"/>
      <c r="F98" s="1"/>
      <c r="G98" s="1"/>
      <c r="H98" s="1"/>
      <c r="I98" s="1"/>
      <c r="J98" s="1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1:29" x14ac:dyDescent="0.3">
      <c r="A99" s="35" t="s">
        <v>18</v>
      </c>
      <c r="B99" s="37" t="s">
        <v>19</v>
      </c>
      <c r="C99" s="1"/>
      <c r="D99" s="1"/>
      <c r="E99" s="1"/>
      <c r="F99" s="1"/>
      <c r="G99" s="1"/>
      <c r="H99" s="1"/>
      <c r="I99" s="1"/>
      <c r="J99" s="1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1:29" x14ac:dyDescent="0.3">
      <c r="A100" s="35">
        <f>AVERAGE(N75,V83)</f>
        <v>6.3264999999999993</v>
      </c>
      <c r="B100" s="37">
        <f>AVERAGE(W84:W86,O76:O78)</f>
        <v>7.1688333333333327</v>
      </c>
      <c r="C100" s="1"/>
      <c r="D100" s="1"/>
      <c r="E100" s="1"/>
      <c r="F100" s="1"/>
      <c r="G100" s="1"/>
      <c r="H100" s="1"/>
      <c r="I100" s="1"/>
      <c r="J100" s="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1:29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1:29" x14ac:dyDescent="0.3">
      <c r="A102" s="1" t="s">
        <v>20</v>
      </c>
      <c r="B102" s="1"/>
      <c r="C102" s="1"/>
      <c r="D102" s="1"/>
      <c r="E102" s="1"/>
      <c r="F102" s="1"/>
      <c r="G102" s="1"/>
      <c r="H102" s="1"/>
      <c r="I102" s="1"/>
      <c r="J102" s="1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1:29" x14ac:dyDescent="0.3">
      <c r="A103" s="31" t="s">
        <v>21</v>
      </c>
      <c r="B103" s="32" t="s">
        <v>22</v>
      </c>
      <c r="C103" s="33" t="s">
        <v>23</v>
      </c>
      <c r="D103" s="33" t="s">
        <v>24</v>
      </c>
      <c r="E103" s="33" t="s">
        <v>25</v>
      </c>
      <c r="F103" s="36" t="s">
        <v>38</v>
      </c>
      <c r="G103" s="1"/>
      <c r="H103" s="1"/>
      <c r="I103" s="1"/>
      <c r="J103" s="1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1:29" x14ac:dyDescent="0.3">
      <c r="A104" s="31">
        <f>AVERAGE(C64,C65)</f>
        <v>0.88500000000000001</v>
      </c>
      <c r="B104" s="32">
        <f>AVERAGE(D65)</f>
        <v>0.76900000000000002</v>
      </c>
      <c r="C104" s="33">
        <f>AVERAGE(F68:F70,G71:G73)</f>
        <v>0.13099999999999998</v>
      </c>
      <c r="D104" s="33">
        <f>AVERAGE(F71:F73,G68:G70)</f>
        <v>-9.849999999999999E-2</v>
      </c>
      <c r="E104" s="33">
        <f>AVERAGE(H71:J73)</f>
        <v>0.24644444444444449</v>
      </c>
      <c r="F104" s="40">
        <f>AVERAGE(N76:N78,V84:V86)</f>
        <v>-0.28233333333333333</v>
      </c>
      <c r="G104" s="1"/>
      <c r="H104" s="1"/>
      <c r="I104" s="1"/>
      <c r="J104" s="1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19364-09C3-4852-92B5-FE63D3139375}">
  <dimension ref="A1:AC104"/>
  <sheetViews>
    <sheetView topLeftCell="A34" workbookViewId="0">
      <selection activeCell="L20" sqref="L20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7">
        <v>1</v>
      </c>
      <c r="B3" s="7">
        <f t="shared" ref="B3:B29" si="0">A3+1</f>
        <v>2</v>
      </c>
      <c r="C3" s="4">
        <v>22.408000000000001</v>
      </c>
      <c r="D3" s="4">
        <f>AVERAGE(C3)</f>
        <v>22.408000000000001</v>
      </c>
      <c r="E3" s="4">
        <f>AVERAGE(C3)</f>
        <v>22.408000000000001</v>
      </c>
      <c r="F3" s="4">
        <f>31.732-D3</f>
        <v>9.3239999999999981</v>
      </c>
      <c r="G3" s="4">
        <f>31.732-E3</f>
        <v>9.3239999999999981</v>
      </c>
      <c r="H3" s="8">
        <v>8.19</v>
      </c>
      <c r="I3" s="9">
        <v>8.2899999999999991</v>
      </c>
      <c r="J3" s="10">
        <f t="shared" ref="J3:J16" si="1">D3*(-0.8739)+27.804</f>
        <v>8.221648799999997</v>
      </c>
      <c r="K3" s="10">
        <f t="shared" ref="K3:K16" si="2">E3*(-0.8908)+28.263</f>
        <v>8.3019536000000009</v>
      </c>
      <c r="L3" s="11"/>
      <c r="M3" s="11"/>
      <c r="N3" s="7">
        <v>0</v>
      </c>
      <c r="O3" s="7">
        <v>1</v>
      </c>
      <c r="P3" s="4">
        <v>45.094999999999999</v>
      </c>
      <c r="Q3" s="4">
        <f>AVERAGE(P3)</f>
        <v>45.094999999999999</v>
      </c>
      <c r="R3" s="4">
        <f>190.298-Q3</f>
        <v>145.203</v>
      </c>
      <c r="S3" s="8">
        <v>129.679</v>
      </c>
      <c r="T3" s="6">
        <f t="shared" ref="T3:T17" si="3">Q3*(-0.9352)+171.26</f>
        <v>129.08715599999999</v>
      </c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3">
      <c r="A4" s="7">
        <v>4</v>
      </c>
      <c r="B4" s="7">
        <f t="shared" si="0"/>
        <v>5</v>
      </c>
      <c r="C4" s="4">
        <v>22.321999999999999</v>
      </c>
      <c r="D4" s="4">
        <f>AVERAGE(C4:C5)</f>
        <v>22.223500000000001</v>
      </c>
      <c r="E4" s="4">
        <f>AVERAGE(C4:C5)</f>
        <v>22.223500000000001</v>
      </c>
      <c r="F4" s="4">
        <f>31.732-D4</f>
        <v>9.508499999999998</v>
      </c>
      <c r="G4" s="4">
        <f>31.732-E4</f>
        <v>9.508499999999998</v>
      </c>
      <c r="H4" s="8">
        <v>8.2200000000000006</v>
      </c>
      <c r="I4" s="9">
        <v>8.2899999999999991</v>
      </c>
      <c r="J4" s="10">
        <f t="shared" si="1"/>
        <v>8.3828833499999966</v>
      </c>
      <c r="K4" s="10">
        <f t="shared" si="2"/>
        <v>8.4663061999999982</v>
      </c>
      <c r="L4" s="11"/>
      <c r="M4" s="11"/>
      <c r="N4" s="7">
        <v>2</v>
      </c>
      <c r="O4" s="7">
        <v>3</v>
      </c>
      <c r="P4" s="4">
        <v>39.411000000000001</v>
      </c>
      <c r="Q4" s="4">
        <f>AVERAGE(P4,P8)</f>
        <v>40.076999999999998</v>
      </c>
      <c r="R4" s="4">
        <f t="shared" ref="R4:R18" si="4">190.298-Q4</f>
        <v>150.221</v>
      </c>
      <c r="S4" s="8">
        <v>134.90299999999999</v>
      </c>
      <c r="T4" s="6">
        <f t="shared" si="3"/>
        <v>133.77998959999999</v>
      </c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3">
      <c r="A5" s="7">
        <v>7</v>
      </c>
      <c r="B5" s="7">
        <f t="shared" si="0"/>
        <v>8</v>
      </c>
      <c r="C5" s="4">
        <v>22.125</v>
      </c>
      <c r="D5" s="4"/>
      <c r="E5" s="4"/>
      <c r="F5" s="4"/>
      <c r="G5" s="4"/>
      <c r="H5" s="8"/>
      <c r="I5" s="9"/>
      <c r="J5" s="10"/>
      <c r="K5" s="10"/>
      <c r="L5" s="11"/>
      <c r="M5" s="11"/>
      <c r="N5" s="7">
        <v>3</v>
      </c>
      <c r="O5" s="7">
        <v>4</v>
      </c>
      <c r="P5" s="4">
        <v>42.475000000000001</v>
      </c>
      <c r="Q5" s="4">
        <f>AVERAGE(P5,P7)</f>
        <v>43.766500000000001</v>
      </c>
      <c r="R5" s="4">
        <f t="shared" si="4"/>
        <v>146.53149999999999</v>
      </c>
      <c r="S5" s="8">
        <v>129.083</v>
      </c>
      <c r="T5" s="6">
        <f t="shared" si="3"/>
        <v>130.32956919999998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3">
      <c r="A6" s="7">
        <v>14</v>
      </c>
      <c r="B6" s="7">
        <f t="shared" si="0"/>
        <v>15</v>
      </c>
      <c r="C6" s="4">
        <v>26.852</v>
      </c>
      <c r="D6" s="4">
        <f>AVERAGE(C6)</f>
        <v>26.852</v>
      </c>
      <c r="E6" s="4">
        <f>AVERAGE(C6,C7)</f>
        <v>26.982500000000002</v>
      </c>
      <c r="F6" s="4">
        <f t="shared" ref="F6:F19" si="5">31.732-D6</f>
        <v>4.879999999999999</v>
      </c>
      <c r="G6" s="4">
        <f>31.732-E6</f>
        <v>4.7494999999999976</v>
      </c>
      <c r="H6" s="8">
        <v>4.1900000000000004</v>
      </c>
      <c r="I6" s="9">
        <v>4.16</v>
      </c>
      <c r="J6" s="10">
        <f t="shared" si="1"/>
        <v>4.3380371999999987</v>
      </c>
      <c r="K6" s="10">
        <f t="shared" si="2"/>
        <v>4.2269889999999997</v>
      </c>
      <c r="L6" s="11"/>
      <c r="M6" s="11"/>
      <c r="N6" s="7">
        <v>5</v>
      </c>
      <c r="O6" s="7">
        <v>6</v>
      </c>
      <c r="P6" s="4">
        <v>46.17</v>
      </c>
      <c r="Q6" s="4">
        <f>AVERAGE(P6,P28)</f>
        <v>46.17</v>
      </c>
      <c r="R6" s="4">
        <f t="shared" si="4"/>
        <v>144.12799999999999</v>
      </c>
      <c r="S6" s="8">
        <v>128.334</v>
      </c>
      <c r="T6" s="6">
        <f t="shared" si="3"/>
        <v>128.081816</v>
      </c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3">
      <c r="A7" s="7">
        <v>15</v>
      </c>
      <c r="B7" s="7">
        <f t="shared" si="0"/>
        <v>16</v>
      </c>
      <c r="C7" s="4">
        <v>27.113</v>
      </c>
      <c r="D7" s="4">
        <f>AVERAGE(C7)</f>
        <v>27.113</v>
      </c>
      <c r="E7" s="4"/>
      <c r="F7" s="4">
        <f t="shared" si="5"/>
        <v>4.6189999999999998</v>
      </c>
      <c r="G7" s="4"/>
      <c r="H7" s="8">
        <v>4.17</v>
      </c>
      <c r="I7" s="9"/>
      <c r="J7" s="10">
        <f t="shared" si="1"/>
        <v>4.1099493000000002</v>
      </c>
      <c r="K7" s="10"/>
      <c r="L7" s="11"/>
      <c r="M7" s="11"/>
      <c r="N7" s="7">
        <v>6</v>
      </c>
      <c r="O7" s="7">
        <f t="shared" ref="O7:O23" si="6">N7+1</f>
        <v>7</v>
      </c>
      <c r="P7" s="4">
        <v>45.058</v>
      </c>
      <c r="Q7" s="4"/>
      <c r="R7" s="4"/>
      <c r="S7" s="8"/>
      <c r="T7" s="6"/>
      <c r="U7" s="11"/>
      <c r="V7" s="11"/>
      <c r="W7" s="11"/>
      <c r="X7" s="11"/>
      <c r="Y7" s="11"/>
      <c r="Z7" s="11"/>
      <c r="AA7" s="11"/>
      <c r="AB7" s="11"/>
      <c r="AC7" s="11"/>
    </row>
    <row r="8" spans="1:29" x14ac:dyDescent="0.3">
      <c r="A8" s="7">
        <v>17</v>
      </c>
      <c r="B8" s="7">
        <f t="shared" si="0"/>
        <v>18</v>
      </c>
      <c r="C8" s="4">
        <v>30.154</v>
      </c>
      <c r="D8" s="4">
        <f>AVERAGE(C8:C10)</f>
        <v>29.95</v>
      </c>
      <c r="E8" s="4">
        <f>AVERAGE(C8:C10)</f>
        <v>29.95</v>
      </c>
      <c r="F8" s="4">
        <f>31.732-D8</f>
        <v>1.782</v>
      </c>
      <c r="G8" s="4">
        <f>31.732-E8</f>
        <v>1.782</v>
      </c>
      <c r="H8" s="8">
        <v>1.54</v>
      </c>
      <c r="I8" s="9">
        <v>1.4650000000000001</v>
      </c>
      <c r="J8" s="10">
        <f t="shared" si="1"/>
        <v>1.6306949999999993</v>
      </c>
      <c r="K8" s="10">
        <f t="shared" si="2"/>
        <v>1.5835400000000028</v>
      </c>
      <c r="L8" s="11"/>
      <c r="M8" s="11"/>
      <c r="N8" s="7">
        <v>8</v>
      </c>
      <c r="O8" s="7">
        <f t="shared" si="6"/>
        <v>9</v>
      </c>
      <c r="P8" s="4">
        <v>40.743000000000002</v>
      </c>
      <c r="Q8" s="4"/>
      <c r="R8" s="4"/>
      <c r="S8" s="8"/>
      <c r="T8" s="6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3">
      <c r="A9" s="7">
        <v>18</v>
      </c>
      <c r="B9" s="7">
        <f t="shared" si="0"/>
        <v>19</v>
      </c>
      <c r="C9" s="4">
        <v>29.728999999999999</v>
      </c>
      <c r="D9" s="4"/>
      <c r="E9" s="4"/>
      <c r="F9" s="4"/>
      <c r="G9" s="4"/>
      <c r="H9" s="8"/>
      <c r="I9" s="9"/>
      <c r="J9" s="10"/>
      <c r="K9" s="10"/>
      <c r="L9" s="11"/>
      <c r="M9" s="11"/>
      <c r="N9" s="7">
        <v>10</v>
      </c>
      <c r="O9" s="7">
        <f t="shared" si="6"/>
        <v>11</v>
      </c>
      <c r="P9" s="4">
        <v>10.513999999999999</v>
      </c>
      <c r="Q9" s="4">
        <f>AVERAGE(P9)</f>
        <v>10.513999999999999</v>
      </c>
      <c r="R9" s="4">
        <f t="shared" si="4"/>
        <v>179.78399999999999</v>
      </c>
      <c r="S9" s="8">
        <v>161.78100000000001</v>
      </c>
      <c r="T9" s="6">
        <f t="shared" si="3"/>
        <v>161.4273072</v>
      </c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3">
      <c r="A10" s="7">
        <v>19</v>
      </c>
      <c r="B10" s="7">
        <f t="shared" si="0"/>
        <v>20</v>
      </c>
      <c r="C10" s="4">
        <v>29.966999999999999</v>
      </c>
      <c r="D10" s="4"/>
      <c r="E10" s="4"/>
      <c r="F10" s="4"/>
      <c r="G10" s="4"/>
      <c r="H10" s="8"/>
      <c r="I10" s="9"/>
      <c r="J10" s="10"/>
      <c r="K10" s="10"/>
      <c r="L10" s="11"/>
      <c r="M10" s="11"/>
      <c r="N10" s="7">
        <v>12</v>
      </c>
      <c r="O10" s="7">
        <f t="shared" si="6"/>
        <v>13</v>
      </c>
      <c r="P10" s="4">
        <v>110.26600000000001</v>
      </c>
      <c r="Q10" s="4">
        <f>AVERAGE(P10)</f>
        <v>110.26600000000001</v>
      </c>
      <c r="R10" s="4">
        <f t="shared" si="4"/>
        <v>80.031999999999996</v>
      </c>
      <c r="S10" s="8">
        <v>67.471999999999994</v>
      </c>
      <c r="T10" s="6">
        <f t="shared" si="3"/>
        <v>68.139236799999978</v>
      </c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3">
      <c r="A11" s="7">
        <v>21</v>
      </c>
      <c r="B11" s="7">
        <f t="shared" si="0"/>
        <v>22</v>
      </c>
      <c r="C11" s="4">
        <v>29.957999999999998</v>
      </c>
      <c r="D11" s="4">
        <f>AVERAGE(C11:C13)</f>
        <v>30.060999999999996</v>
      </c>
      <c r="E11" s="4">
        <f>AVERAGE(C11:C13)</f>
        <v>30.060999999999996</v>
      </c>
      <c r="F11" s="4">
        <f t="shared" si="5"/>
        <v>1.6710000000000029</v>
      </c>
      <c r="G11" s="4">
        <f>31.732-E11</f>
        <v>1.6710000000000029</v>
      </c>
      <c r="H11" s="8">
        <v>1.42</v>
      </c>
      <c r="I11" s="9">
        <v>1.41</v>
      </c>
      <c r="J11" s="10">
        <f t="shared" si="1"/>
        <v>1.5336920999999997</v>
      </c>
      <c r="K11" s="10">
        <f t="shared" si="2"/>
        <v>1.484661200000005</v>
      </c>
      <c r="L11" s="11"/>
      <c r="M11" s="11"/>
      <c r="N11" s="7">
        <v>13</v>
      </c>
      <c r="O11" s="7">
        <f t="shared" si="6"/>
        <v>14</v>
      </c>
      <c r="P11" s="4">
        <v>98.497</v>
      </c>
      <c r="Q11" s="4">
        <f>AVERAGE(P11)</f>
        <v>98.497</v>
      </c>
      <c r="R11" s="4">
        <f t="shared" si="4"/>
        <v>91.801000000000002</v>
      </c>
      <c r="S11" s="8">
        <v>79.352000000000004</v>
      </c>
      <c r="T11" s="6">
        <f t="shared" si="3"/>
        <v>79.145605599999982</v>
      </c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3">
      <c r="A12" s="7">
        <v>22</v>
      </c>
      <c r="B12" s="7">
        <f t="shared" si="0"/>
        <v>23</v>
      </c>
      <c r="C12" s="4">
        <v>30.131</v>
      </c>
      <c r="D12" s="4"/>
      <c r="E12" s="4"/>
      <c r="F12" s="4"/>
      <c r="G12" s="4"/>
      <c r="H12" s="8"/>
      <c r="I12" s="9"/>
      <c r="J12" s="10"/>
      <c r="K12" s="10"/>
      <c r="L12" s="11"/>
      <c r="M12" s="11"/>
      <c r="N12" s="7">
        <v>16</v>
      </c>
      <c r="O12" s="7">
        <f t="shared" si="6"/>
        <v>17</v>
      </c>
      <c r="P12" s="4">
        <v>155.04300000000001</v>
      </c>
      <c r="Q12" s="4">
        <f>AVERAGE(P12,P34)</f>
        <v>155.04300000000001</v>
      </c>
      <c r="R12" s="4">
        <f t="shared" si="4"/>
        <v>35.254999999999995</v>
      </c>
      <c r="S12" s="8">
        <v>27.001999999999999</v>
      </c>
      <c r="T12" s="6">
        <f t="shared" si="3"/>
        <v>26.263786399999987</v>
      </c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3">
      <c r="A13" s="7">
        <v>23</v>
      </c>
      <c r="B13" s="7">
        <f t="shared" si="0"/>
        <v>24</v>
      </c>
      <c r="C13" s="4">
        <v>30.094000000000001</v>
      </c>
      <c r="D13" s="4"/>
      <c r="E13" s="4"/>
      <c r="F13" s="4"/>
      <c r="G13" s="4"/>
      <c r="H13" s="8"/>
      <c r="I13" s="9"/>
      <c r="J13" s="10"/>
      <c r="K13" s="10"/>
      <c r="L13" s="11"/>
      <c r="M13" s="11"/>
      <c r="N13" s="7">
        <v>20</v>
      </c>
      <c r="O13" s="7">
        <f t="shared" si="6"/>
        <v>21</v>
      </c>
      <c r="P13" s="4">
        <v>154.47499999999999</v>
      </c>
      <c r="Q13" s="4"/>
      <c r="R13" s="4"/>
      <c r="S13" s="8"/>
      <c r="T13" s="6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3">
      <c r="A14" s="7">
        <v>27</v>
      </c>
      <c r="B14" s="7">
        <f t="shared" si="0"/>
        <v>28</v>
      </c>
      <c r="C14" s="4">
        <v>24.286999999999999</v>
      </c>
      <c r="D14" s="4">
        <f>AVERAGE(C14,C22)</f>
        <v>24.236499999999999</v>
      </c>
      <c r="E14" s="4">
        <f>AVERAGE(C14,C22)</f>
        <v>24.236499999999999</v>
      </c>
      <c r="F14" s="4">
        <f t="shared" si="5"/>
        <v>7.4954999999999998</v>
      </c>
      <c r="G14" s="4">
        <f>31.732-E14</f>
        <v>7.4954999999999998</v>
      </c>
      <c r="H14" s="8">
        <v>8.1199999999999992</v>
      </c>
      <c r="I14" s="9">
        <v>7.6150000000000002</v>
      </c>
      <c r="J14" s="10">
        <f t="shared" si="1"/>
        <v>6.6237226499999977</v>
      </c>
      <c r="K14" s="10">
        <f t="shared" si="2"/>
        <v>6.6731258000000011</v>
      </c>
      <c r="L14" s="11"/>
      <c r="M14" s="11"/>
      <c r="N14" s="7">
        <v>24</v>
      </c>
      <c r="O14" s="7">
        <f t="shared" si="6"/>
        <v>25</v>
      </c>
      <c r="P14" s="4">
        <v>7.0339999999999998</v>
      </c>
      <c r="Q14" s="4">
        <f>AVERAGE(P14,P19)</f>
        <v>7.3100000000000005</v>
      </c>
      <c r="R14" s="4">
        <f t="shared" si="4"/>
        <v>182.988</v>
      </c>
      <c r="S14" s="8">
        <v>166.965</v>
      </c>
      <c r="T14" s="6">
        <f t="shared" si="3"/>
        <v>164.423688</v>
      </c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3">
      <c r="A15" s="7">
        <v>29</v>
      </c>
      <c r="B15" s="7">
        <f t="shared" si="0"/>
        <v>30</v>
      </c>
      <c r="C15" s="4">
        <v>26.841999999999999</v>
      </c>
      <c r="D15" s="4">
        <f>AVERAGE(C15,C23)</f>
        <v>26.831499999999998</v>
      </c>
      <c r="E15" s="4">
        <f>AVERAGE(C15,C23)</f>
        <v>26.831499999999998</v>
      </c>
      <c r="F15" s="4">
        <f t="shared" si="5"/>
        <v>4.900500000000001</v>
      </c>
      <c r="G15" s="4">
        <f>31.732-E15</f>
        <v>4.900500000000001</v>
      </c>
      <c r="H15" s="8">
        <v>4.8600000000000003</v>
      </c>
      <c r="I15" s="9">
        <v>4.84</v>
      </c>
      <c r="J15" s="10">
        <f t="shared" si="1"/>
        <v>4.3559521500000002</v>
      </c>
      <c r="K15" s="10">
        <f t="shared" si="2"/>
        <v>4.3614998000000007</v>
      </c>
      <c r="L15" s="11"/>
      <c r="M15" s="11"/>
      <c r="N15" s="7">
        <v>28</v>
      </c>
      <c r="O15" s="7">
        <f t="shared" si="6"/>
        <v>29</v>
      </c>
      <c r="P15" s="4">
        <v>129.23099999999999</v>
      </c>
      <c r="Q15" s="4">
        <f>AVERAGE(P15,P20)</f>
        <v>129.1985</v>
      </c>
      <c r="R15" s="4">
        <f t="shared" si="4"/>
        <v>61.099500000000006</v>
      </c>
      <c r="S15" s="8">
        <v>48.85</v>
      </c>
      <c r="T15" s="6">
        <f t="shared" si="3"/>
        <v>50.43356279999999</v>
      </c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3">
      <c r="A16" s="7">
        <v>31</v>
      </c>
      <c r="B16" s="7">
        <f t="shared" si="0"/>
        <v>32</v>
      </c>
      <c r="C16" s="4">
        <v>29.975000000000001</v>
      </c>
      <c r="D16" s="4">
        <f>AVERAGE(C16:C18,C24:C26)</f>
        <v>29.856999999999999</v>
      </c>
      <c r="E16" s="4">
        <f>AVERAGE(C16:C18,C24:C26)</f>
        <v>29.856999999999999</v>
      </c>
      <c r="F16" s="4">
        <f t="shared" si="5"/>
        <v>1.875</v>
      </c>
      <c r="G16" s="4">
        <f>31.732-E16</f>
        <v>1.875</v>
      </c>
      <c r="H16" s="8">
        <v>1.61</v>
      </c>
      <c r="I16" s="9">
        <v>1.57</v>
      </c>
      <c r="J16" s="10">
        <f t="shared" si="1"/>
        <v>1.7119676999999989</v>
      </c>
      <c r="K16" s="10">
        <f t="shared" si="2"/>
        <v>1.6663844000000019</v>
      </c>
      <c r="L16" s="11"/>
      <c r="M16" s="11"/>
      <c r="N16" s="7">
        <v>30</v>
      </c>
      <c r="O16" s="7">
        <f t="shared" si="6"/>
        <v>31</v>
      </c>
      <c r="P16" s="4">
        <v>167.23699999999999</v>
      </c>
      <c r="Q16" s="4">
        <f>AVERAGE(P16,P21)</f>
        <v>167.17849999999999</v>
      </c>
      <c r="R16" s="4">
        <f t="shared" si="4"/>
        <v>23.119500000000016</v>
      </c>
      <c r="S16" s="8">
        <v>15.823</v>
      </c>
      <c r="T16" s="6">
        <f t="shared" si="3"/>
        <v>14.914666799999992</v>
      </c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3">
      <c r="A17" s="7">
        <v>32</v>
      </c>
      <c r="B17" s="7">
        <f t="shared" si="0"/>
        <v>33</v>
      </c>
      <c r="C17" s="4">
        <v>29.859000000000002</v>
      </c>
      <c r="D17" s="4"/>
      <c r="E17" s="4"/>
      <c r="F17" s="4"/>
      <c r="G17" s="4"/>
      <c r="H17" s="8"/>
      <c r="I17" s="9"/>
      <c r="J17" s="10"/>
      <c r="K17" s="10"/>
      <c r="L17" s="11"/>
      <c r="M17" s="11"/>
      <c r="N17" s="7">
        <v>34</v>
      </c>
      <c r="O17" s="7">
        <f t="shared" si="6"/>
        <v>35</v>
      </c>
      <c r="P17" s="4">
        <v>-4.9130000000000003</v>
      </c>
      <c r="Q17" s="4">
        <f>AVERAGE(P17,P22)</f>
        <v>-4.9385000000000003</v>
      </c>
      <c r="R17" s="4">
        <f t="shared" si="4"/>
        <v>195.23650000000001</v>
      </c>
      <c r="S17" s="8">
        <v>173.23</v>
      </c>
      <c r="T17" s="6">
        <f t="shared" si="3"/>
        <v>175.8784852</v>
      </c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3">
      <c r="A18" s="7">
        <v>33</v>
      </c>
      <c r="B18" s="7">
        <f t="shared" si="0"/>
        <v>34</v>
      </c>
      <c r="C18" s="4">
        <v>29.789000000000001</v>
      </c>
      <c r="D18" s="4"/>
      <c r="E18" s="4"/>
      <c r="F18" s="4"/>
      <c r="G18" s="4"/>
      <c r="H18" s="8"/>
      <c r="I18" s="9"/>
      <c r="J18" s="10"/>
      <c r="K18" s="10"/>
      <c r="L18" s="11"/>
      <c r="M18" s="11"/>
      <c r="N18" s="7">
        <v>37</v>
      </c>
      <c r="O18" s="7">
        <f t="shared" si="6"/>
        <v>38</v>
      </c>
      <c r="P18" s="4">
        <v>127.48399999999999</v>
      </c>
      <c r="Q18" s="4">
        <f>AVERAGE(P18,P23)</f>
        <v>127.4735</v>
      </c>
      <c r="R18" s="4">
        <f t="shared" si="4"/>
        <v>62.8245</v>
      </c>
      <c r="S18" s="8">
        <v>51.445</v>
      </c>
      <c r="T18" s="6">
        <f>Q18*(-0.9352)+171.26</f>
        <v>52.046782799999988</v>
      </c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3">
      <c r="A19" s="7">
        <v>38</v>
      </c>
      <c r="B19" s="7">
        <f t="shared" si="0"/>
        <v>39</v>
      </c>
      <c r="C19" s="4">
        <v>27.581</v>
      </c>
      <c r="D19" s="4">
        <f>AVERAGE(C19:C21,C27:C29)</f>
        <v>27.525833333333335</v>
      </c>
      <c r="E19" s="4">
        <f>AVERAGE(C19:C21,C27:C29)</f>
        <v>27.525833333333335</v>
      </c>
      <c r="F19" s="4">
        <f t="shared" si="5"/>
        <v>4.2061666666666646</v>
      </c>
      <c r="G19" s="4">
        <f>31.732-E19</f>
        <v>4.2061666666666646</v>
      </c>
      <c r="H19" s="8">
        <v>3.82</v>
      </c>
      <c r="I19" s="9">
        <v>3.81</v>
      </c>
      <c r="J19" s="10">
        <f>D19*(-0.8739)+27.804</f>
        <v>3.7491742499999958</v>
      </c>
      <c r="K19" s="10">
        <f>E19*(-0.8908)+28.263</f>
        <v>3.7429876666666644</v>
      </c>
      <c r="L19" s="11"/>
      <c r="M19" s="11"/>
      <c r="N19" s="7">
        <v>41</v>
      </c>
      <c r="O19" s="7">
        <f t="shared" si="6"/>
        <v>42</v>
      </c>
      <c r="P19" s="4">
        <v>7.5860000000000003</v>
      </c>
      <c r="Q19" s="4"/>
      <c r="R19" s="4"/>
      <c r="S19" s="6"/>
      <c r="T19" s="6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3">
      <c r="A20" s="7">
        <v>39</v>
      </c>
      <c r="B20" s="7">
        <f t="shared" si="0"/>
        <v>40</v>
      </c>
      <c r="C20" s="4">
        <v>27.568000000000001</v>
      </c>
      <c r="D20" s="4"/>
      <c r="E20" s="4"/>
      <c r="F20" s="4"/>
      <c r="G20" s="4"/>
      <c r="H20" s="4"/>
      <c r="I20" s="12"/>
      <c r="J20" s="11"/>
      <c r="K20" s="11"/>
      <c r="L20" s="11"/>
      <c r="M20" s="11"/>
      <c r="N20" s="7">
        <v>45</v>
      </c>
      <c r="O20" s="7">
        <f t="shared" si="6"/>
        <v>46</v>
      </c>
      <c r="P20" s="4">
        <v>129.166</v>
      </c>
      <c r="Q20" s="4"/>
      <c r="R20" s="4"/>
      <c r="S20" s="13" t="s">
        <v>34</v>
      </c>
      <c r="T20" s="14">
        <f>AVERAGE(ABS(T3-S3),ABS(T4-S4),ABS(T5-S5),ABS(T6-S6),ABS(T9-S9),ABS(T10-S10),ABS(T11-S11),ABS(T12-S12),ABS(T14-S14),ABS(T15-S15),ABS(T16-S16),ABS(T17-S17),ABS(T18-S18))</f>
        <v>1.035586246153847</v>
      </c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3">
      <c r="A21" s="7">
        <v>40</v>
      </c>
      <c r="B21" s="7">
        <f t="shared" si="0"/>
        <v>41</v>
      </c>
      <c r="C21" s="4">
        <v>27.45</v>
      </c>
      <c r="D21" s="4"/>
      <c r="E21" s="4"/>
      <c r="F21" s="4"/>
      <c r="G21" s="4"/>
      <c r="H21" s="4"/>
      <c r="I21" s="13" t="s">
        <v>35</v>
      </c>
      <c r="J21" s="14">
        <f>AVERAGE(ABS(J3-H3),ABS(J4-H4),ABS(J6-H6),ABS(J7-H7),ABS(J8-H8),ABS(J11-H11),ABS(J15-H15),ABS(J16-H16),ABS(J19-H19))</f>
        <v>0.14264982777777704</v>
      </c>
      <c r="K21" s="14">
        <f>AVERAGE(ABS(K3-I3),ABS(K4-I4),ABS(K6-I6),ABS(K8-I8),ABS(K11-I11),ABS(K15-I15),ABS(K16-I16),ABS(K19-I19))</f>
        <v>0.13629336666666811</v>
      </c>
      <c r="L21" s="11"/>
      <c r="M21" s="11"/>
      <c r="N21" s="7">
        <v>47</v>
      </c>
      <c r="O21" s="7">
        <f t="shared" si="6"/>
        <v>48</v>
      </c>
      <c r="P21" s="4">
        <v>167.12</v>
      </c>
      <c r="Q21" s="4"/>
      <c r="R21" s="4"/>
      <c r="S21" s="6"/>
      <c r="T21" s="6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3">
      <c r="A22" s="7">
        <v>44</v>
      </c>
      <c r="B22" s="7">
        <f t="shared" si="0"/>
        <v>45</v>
      </c>
      <c r="C22" s="4">
        <v>24.186</v>
      </c>
      <c r="D22" s="4"/>
      <c r="E22" s="4"/>
      <c r="F22" s="4"/>
      <c r="G22" s="4"/>
      <c r="H22" s="4"/>
      <c r="I22" s="13" t="s">
        <v>36</v>
      </c>
      <c r="J22" s="14">
        <f>ABS(J14-H14)</f>
        <v>1.4962773500000015</v>
      </c>
      <c r="K22" s="14">
        <f>ABS(K14-I14)</f>
        <v>0.94187419999999911</v>
      </c>
      <c r="L22" s="11"/>
      <c r="M22" s="11"/>
      <c r="N22" s="7">
        <v>51</v>
      </c>
      <c r="O22" s="7">
        <f t="shared" si="6"/>
        <v>52</v>
      </c>
      <c r="P22" s="4">
        <v>-4.9640000000000004</v>
      </c>
      <c r="Q22" s="4"/>
      <c r="R22" s="4"/>
      <c r="S22" s="6"/>
      <c r="T22" s="6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3">
      <c r="A23" s="7">
        <v>46</v>
      </c>
      <c r="B23" s="7">
        <f t="shared" si="0"/>
        <v>47</v>
      </c>
      <c r="C23" s="4">
        <v>26.821000000000002</v>
      </c>
      <c r="D23" s="4"/>
      <c r="E23" s="4"/>
      <c r="F23" s="4"/>
      <c r="G23" s="4"/>
      <c r="H23" s="4"/>
      <c r="I23" s="12"/>
      <c r="J23" s="11"/>
      <c r="K23" s="11"/>
      <c r="L23" s="11"/>
      <c r="M23" s="11"/>
      <c r="N23" s="7">
        <v>54</v>
      </c>
      <c r="O23" s="7">
        <f t="shared" si="6"/>
        <v>55</v>
      </c>
      <c r="P23" s="4">
        <v>127.46299999999999</v>
      </c>
      <c r="Q23" s="4"/>
      <c r="R23" s="4"/>
      <c r="S23" s="6"/>
      <c r="T23" s="6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3">
      <c r="A24" s="7">
        <v>48</v>
      </c>
      <c r="B24" s="7">
        <f t="shared" si="0"/>
        <v>49</v>
      </c>
      <c r="C24" s="4">
        <v>29.812000000000001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7"/>
      <c r="O24" s="7"/>
      <c r="P24" s="12"/>
      <c r="Q24" s="12"/>
      <c r="R24" s="1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3">
      <c r="A25" s="7">
        <v>49</v>
      </c>
      <c r="B25" s="7">
        <f t="shared" si="0"/>
        <v>50</v>
      </c>
      <c r="C25" s="4">
        <v>29.766999999999999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5"/>
      <c r="O25" s="7"/>
      <c r="P25" s="2"/>
      <c r="Q25" s="12"/>
      <c r="R25" s="12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3">
      <c r="A26" s="7">
        <v>50</v>
      </c>
      <c r="B26" s="7">
        <f t="shared" si="0"/>
        <v>51</v>
      </c>
      <c r="C26" s="4">
        <v>29.94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5"/>
      <c r="O26" s="7"/>
      <c r="P26" s="2"/>
      <c r="Q26" s="12"/>
      <c r="R26" s="12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3">
      <c r="A27" s="7">
        <v>55</v>
      </c>
      <c r="B27" s="7">
        <f t="shared" si="0"/>
        <v>56</v>
      </c>
      <c r="C27" s="4">
        <v>27.568000000000001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5"/>
      <c r="O27" s="7"/>
      <c r="P27" s="2"/>
      <c r="Q27" s="12"/>
      <c r="R27" s="1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3">
      <c r="A28" s="7">
        <v>56</v>
      </c>
      <c r="B28" s="7">
        <f t="shared" si="0"/>
        <v>57</v>
      </c>
      <c r="C28" s="4">
        <v>27.550999999999998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5"/>
      <c r="O28" s="7"/>
      <c r="P28" s="2"/>
      <c r="Q28" s="12"/>
      <c r="R28" s="1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3">
      <c r="A29" s="15">
        <v>57</v>
      </c>
      <c r="B29" s="15">
        <f t="shared" si="0"/>
        <v>58</v>
      </c>
      <c r="C29" s="2">
        <v>27.437000000000001</v>
      </c>
      <c r="D29" s="2"/>
      <c r="E29" s="12"/>
      <c r="F29" s="12"/>
      <c r="G29" s="12"/>
      <c r="H29" s="12"/>
      <c r="I29" s="12"/>
      <c r="J29" s="11"/>
      <c r="K29" s="11"/>
      <c r="L29" s="11"/>
      <c r="M29" s="11"/>
      <c r="N29" s="15"/>
      <c r="O29" s="7"/>
      <c r="P29" s="2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3">
      <c r="A30" s="16"/>
      <c r="B30" s="15"/>
      <c r="C30" s="12"/>
      <c r="D30" s="12"/>
      <c r="E30" s="12"/>
      <c r="F30" s="12"/>
      <c r="G30" s="12"/>
      <c r="H30" s="12"/>
      <c r="I30" s="12"/>
      <c r="J30" s="11"/>
      <c r="K30" s="11"/>
      <c r="L30" s="11"/>
      <c r="M30" s="11"/>
      <c r="N30" s="15"/>
      <c r="O30" s="7"/>
      <c r="P30" s="2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3">
      <c r="A31" s="15"/>
      <c r="B31" s="15"/>
      <c r="C31" s="2"/>
      <c r="D31" s="12"/>
      <c r="E31" s="12"/>
      <c r="F31" s="12"/>
      <c r="G31" s="12"/>
      <c r="H31" s="12"/>
      <c r="I31" s="12"/>
      <c r="J31" s="11"/>
      <c r="K31" s="11"/>
      <c r="L31" s="11"/>
      <c r="M31" s="11"/>
      <c r="N31" s="15"/>
      <c r="O31" s="7"/>
      <c r="P31" s="2"/>
      <c r="Q31" s="12"/>
      <c r="R31" s="1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3">
      <c r="A32" s="15"/>
      <c r="B32" s="15"/>
      <c r="C32" s="2"/>
      <c r="D32" s="12"/>
      <c r="E32" s="12"/>
      <c r="F32" s="12"/>
      <c r="G32" s="12"/>
      <c r="H32" s="12"/>
      <c r="I32" s="12"/>
      <c r="J32" s="11"/>
      <c r="K32" s="11"/>
      <c r="L32" s="11"/>
      <c r="M32" s="11"/>
      <c r="N32" s="15"/>
      <c r="O32" s="7"/>
      <c r="P32" s="2"/>
      <c r="Q32" s="12"/>
      <c r="R32" s="1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3">
      <c r="A33" s="15"/>
      <c r="B33" s="15"/>
      <c r="C33" s="2"/>
      <c r="D33" s="12"/>
      <c r="E33" s="12"/>
      <c r="F33" s="12"/>
      <c r="G33" s="12"/>
      <c r="H33" s="12"/>
      <c r="I33" s="12"/>
      <c r="J33" s="11"/>
      <c r="K33" s="11"/>
      <c r="L33" s="11"/>
      <c r="M33" s="11"/>
      <c r="N33" s="15"/>
      <c r="O33" s="7"/>
      <c r="P33" s="2"/>
      <c r="Q33" s="12"/>
      <c r="R33" s="1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3">
      <c r="A34" s="15"/>
      <c r="B34" s="15"/>
      <c r="C34" s="2"/>
      <c r="D34" s="12"/>
      <c r="E34" s="12"/>
      <c r="F34" s="12"/>
      <c r="G34" s="12"/>
      <c r="H34" s="12"/>
      <c r="I34" s="12"/>
      <c r="J34" s="11"/>
      <c r="K34" s="11"/>
      <c r="L34" s="11"/>
      <c r="M34" s="11"/>
      <c r="N34" s="15"/>
      <c r="O34" s="7"/>
      <c r="P34" s="2"/>
      <c r="Q34" s="12"/>
      <c r="R34" s="1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3">
      <c r="A35" s="15"/>
      <c r="B35" s="15"/>
      <c r="C35" s="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5"/>
      <c r="O35" s="7"/>
      <c r="P35" s="2"/>
      <c r="Q35" s="12"/>
      <c r="R35" s="12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3">
      <c r="A36" s="15"/>
      <c r="B36" s="15"/>
      <c r="C36" s="2"/>
      <c r="D36" s="12"/>
      <c r="E36" s="12"/>
      <c r="F36" s="12"/>
      <c r="G36" s="12"/>
      <c r="H36" s="12"/>
      <c r="I36" s="12"/>
      <c r="J36" s="11"/>
      <c r="K36" s="11"/>
      <c r="L36" s="11"/>
      <c r="M36" s="11"/>
      <c r="N36" s="15"/>
      <c r="O36" s="7"/>
      <c r="P36" s="2"/>
      <c r="Q36" s="12"/>
      <c r="R36" s="12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3">
      <c r="A37" s="15"/>
      <c r="B37" s="15"/>
      <c r="C37" s="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5"/>
      <c r="O37" s="7"/>
      <c r="P37" s="2"/>
      <c r="Q37" s="12"/>
      <c r="R37" s="1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3">
      <c r="A38" s="15"/>
      <c r="B38" s="15"/>
      <c r="C38" s="2"/>
      <c r="D38" s="12"/>
      <c r="E38" s="12"/>
      <c r="F38" s="12"/>
      <c r="G38" s="12"/>
      <c r="H38" s="12"/>
      <c r="I38" s="12"/>
      <c r="J38" s="11"/>
      <c r="K38" s="11"/>
      <c r="L38" s="11"/>
      <c r="M38" s="11"/>
      <c r="N38" s="15"/>
      <c r="O38" s="7"/>
      <c r="P38" s="2"/>
      <c r="Q38" s="12"/>
      <c r="R38" s="1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3">
      <c r="A39" s="15"/>
      <c r="B39" s="15"/>
      <c r="C39" s="2"/>
      <c r="D39" s="12"/>
      <c r="E39" s="12"/>
      <c r="F39" s="12"/>
      <c r="G39" s="12"/>
      <c r="H39" s="12"/>
      <c r="I39" s="12"/>
      <c r="J39" s="11"/>
      <c r="K39" s="11"/>
      <c r="L39" s="11"/>
      <c r="M39" s="11"/>
      <c r="N39" s="15"/>
      <c r="O39" s="7"/>
      <c r="P39" s="2"/>
      <c r="Q39" s="12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3">
      <c r="A40" s="15"/>
      <c r="B40" s="15"/>
      <c r="C40" s="2"/>
      <c r="D40" s="12"/>
      <c r="E40" s="12"/>
      <c r="F40" s="12"/>
      <c r="G40" s="12"/>
      <c r="H40" s="12"/>
      <c r="I40" s="12"/>
      <c r="J40" s="11"/>
      <c r="K40" s="11"/>
      <c r="L40" s="11"/>
      <c r="M40" s="11"/>
      <c r="N40" s="15"/>
      <c r="O40" s="7"/>
      <c r="P40" s="2"/>
      <c r="Q40" s="12"/>
      <c r="R40" s="1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3">
      <c r="A41" s="15"/>
      <c r="B41" s="15"/>
      <c r="C41" s="2"/>
      <c r="E41" s="12"/>
      <c r="F41" s="12"/>
      <c r="G41" s="12"/>
      <c r="H41" s="12"/>
      <c r="I41" s="12"/>
      <c r="J41" s="11"/>
      <c r="K41" s="11"/>
      <c r="L41" s="11"/>
      <c r="M41" s="11"/>
      <c r="N41" s="15"/>
      <c r="O41" s="7"/>
      <c r="P41" s="2"/>
      <c r="Q41" s="12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3">
      <c r="A42" s="15"/>
      <c r="B42" s="15"/>
      <c r="C42" s="2"/>
      <c r="D42" s="12"/>
      <c r="E42" s="12"/>
      <c r="F42" s="12"/>
      <c r="G42" s="12"/>
      <c r="H42" s="12"/>
      <c r="I42" s="12"/>
      <c r="J42" s="11"/>
      <c r="K42" s="11"/>
      <c r="L42" s="11"/>
      <c r="M42" s="11"/>
      <c r="N42" s="15"/>
      <c r="O42" s="7"/>
      <c r="P42" s="2"/>
      <c r="Q42" s="12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3">
      <c r="A43" s="15"/>
      <c r="B43" s="15"/>
      <c r="C43" s="2"/>
      <c r="D43" s="12"/>
      <c r="E43" s="12"/>
      <c r="F43" s="12"/>
      <c r="G43" s="12"/>
      <c r="H43" s="12"/>
      <c r="I43" s="12"/>
      <c r="J43" s="11"/>
      <c r="K43" s="11"/>
      <c r="L43" s="11"/>
      <c r="M43" s="11"/>
      <c r="N43" s="15"/>
      <c r="O43" s="7"/>
      <c r="P43" s="2"/>
      <c r="Q43" s="12"/>
      <c r="R43" s="1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3">
      <c r="A44" s="15"/>
      <c r="B44" s="15"/>
      <c r="C44" s="2"/>
      <c r="D44" s="12"/>
      <c r="E44" s="12"/>
      <c r="F44" s="12"/>
      <c r="G44" s="12"/>
      <c r="H44" s="12"/>
      <c r="I44" s="12"/>
      <c r="J44" s="11"/>
      <c r="K44" s="11"/>
      <c r="L44" s="11"/>
      <c r="M44" s="11"/>
      <c r="N44" s="15"/>
      <c r="O44" s="7"/>
      <c r="P44" s="2"/>
      <c r="Q44" s="12"/>
      <c r="R44" s="1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3">
      <c r="A45" s="15"/>
      <c r="B45" s="15"/>
      <c r="C45" s="2"/>
      <c r="D45" s="12"/>
      <c r="E45" s="12"/>
      <c r="F45" s="12"/>
      <c r="G45" s="12"/>
      <c r="H45" s="12"/>
      <c r="I45" s="12"/>
      <c r="J45" s="11"/>
      <c r="K45" s="11"/>
      <c r="L45" s="11"/>
      <c r="M45" s="11"/>
      <c r="N45" s="15"/>
      <c r="O45" s="7"/>
      <c r="P45" s="2"/>
      <c r="Q45" s="12"/>
      <c r="R45" s="1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3">
      <c r="A46" s="15"/>
      <c r="B46" s="15"/>
      <c r="C46" s="2"/>
      <c r="D46" s="12"/>
      <c r="E46" s="12"/>
      <c r="F46" s="12"/>
      <c r="G46" s="12"/>
      <c r="H46" s="12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3">
      <c r="A47" s="15"/>
      <c r="B47" s="15"/>
      <c r="C47" s="2"/>
      <c r="D47" s="12"/>
      <c r="E47" s="12"/>
      <c r="F47" s="12"/>
      <c r="G47" s="12"/>
      <c r="H47" s="12"/>
      <c r="I47" s="12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3">
      <c r="A48" s="15"/>
      <c r="B48" s="15"/>
      <c r="C48" s="2"/>
      <c r="D48" s="12"/>
      <c r="E48" s="12"/>
      <c r="F48" s="12"/>
      <c r="G48" s="12"/>
      <c r="H48" s="12"/>
      <c r="I48" s="1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3">
      <c r="A49" s="15"/>
      <c r="B49" s="15"/>
      <c r="C49" s="2"/>
      <c r="D49" s="12"/>
      <c r="E49" s="12"/>
      <c r="F49" s="12"/>
      <c r="G49" s="12"/>
      <c r="H49" s="12"/>
      <c r="I49" s="1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3">
      <c r="A50" s="15"/>
      <c r="B50" s="15"/>
      <c r="C50" s="2"/>
      <c r="D50" s="12"/>
      <c r="E50" s="12"/>
      <c r="F50" s="12"/>
      <c r="G50" s="12"/>
      <c r="H50" s="12"/>
      <c r="I50" s="1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x14ac:dyDescent="0.3">
      <c r="A51" s="15"/>
      <c r="B51" s="15"/>
      <c r="C51" s="2"/>
      <c r="D51" s="12"/>
      <c r="E51" s="12"/>
      <c r="F51" s="12"/>
      <c r="G51" s="12"/>
      <c r="H51" s="12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x14ac:dyDescent="0.3">
      <c r="A52" s="15"/>
      <c r="B52" s="15"/>
      <c r="C52" s="2"/>
      <c r="D52" s="12"/>
      <c r="E52" s="12"/>
      <c r="F52" s="12"/>
      <c r="G52" s="12"/>
      <c r="H52" s="12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x14ac:dyDescent="0.3">
      <c r="A53" s="15"/>
      <c r="B53" s="15"/>
      <c r="C53" s="2"/>
      <c r="D53" s="12"/>
      <c r="E53" s="12"/>
      <c r="F53" s="12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x14ac:dyDescent="0.3">
      <c r="A54" s="15"/>
      <c r="B54" s="15"/>
      <c r="C54" s="2"/>
      <c r="D54" s="12"/>
      <c r="E54" s="12"/>
      <c r="F54" s="12"/>
      <c r="G54" s="12"/>
      <c r="H54" s="12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x14ac:dyDescent="0.3">
      <c r="A55" s="15"/>
      <c r="B55" s="15"/>
      <c r="C55" s="2"/>
      <c r="D55" s="12"/>
      <c r="E55" s="12"/>
      <c r="F55" s="12"/>
      <c r="G55" s="12"/>
      <c r="H55" s="12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x14ac:dyDescent="0.3">
      <c r="A56" s="15"/>
      <c r="B56" s="15"/>
      <c r="C56" s="2"/>
      <c r="D56" s="12"/>
      <c r="E56" s="12"/>
      <c r="F56" s="12"/>
      <c r="G56" s="12"/>
      <c r="H56" s="12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x14ac:dyDescent="0.3">
      <c r="A57" s="15"/>
      <c r="B57" s="15"/>
      <c r="C57" s="2"/>
      <c r="D57" s="12"/>
      <c r="E57" s="12"/>
      <c r="F57" s="12"/>
      <c r="G57" s="12"/>
      <c r="H57" s="12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7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x14ac:dyDescent="0.3">
      <c r="A61" s="7" t="s">
        <v>9</v>
      </c>
      <c r="B61" s="7"/>
      <c r="C61" s="18">
        <v>1</v>
      </c>
      <c r="D61" s="18">
        <v>4</v>
      </c>
      <c r="E61" s="18">
        <v>7</v>
      </c>
      <c r="F61" s="18">
        <v>14</v>
      </c>
      <c r="G61" s="18">
        <v>15</v>
      </c>
      <c r="H61" s="18">
        <v>17</v>
      </c>
      <c r="I61" s="18">
        <v>18</v>
      </c>
      <c r="J61" s="18">
        <v>19</v>
      </c>
      <c r="K61" s="18">
        <v>21</v>
      </c>
      <c r="L61" s="18">
        <v>22</v>
      </c>
      <c r="M61" s="18">
        <v>23</v>
      </c>
      <c r="N61" s="18">
        <v>27</v>
      </c>
      <c r="O61" s="18">
        <v>29</v>
      </c>
      <c r="P61" s="18">
        <v>31</v>
      </c>
      <c r="Q61" s="18">
        <v>32</v>
      </c>
      <c r="R61" s="18">
        <v>33</v>
      </c>
      <c r="S61" s="18">
        <v>38</v>
      </c>
      <c r="T61" s="18">
        <v>39</v>
      </c>
      <c r="U61" s="18">
        <v>40</v>
      </c>
      <c r="V61" s="18">
        <v>44</v>
      </c>
      <c r="W61" s="18">
        <v>46</v>
      </c>
      <c r="X61" s="18">
        <v>48</v>
      </c>
      <c r="Y61" s="18">
        <v>49</v>
      </c>
      <c r="Z61" s="18">
        <v>50</v>
      </c>
      <c r="AA61" s="18">
        <v>55</v>
      </c>
      <c r="AB61" s="18">
        <v>56</v>
      </c>
      <c r="AC61" s="18">
        <v>57</v>
      </c>
    </row>
    <row r="62" spans="1:29" x14ac:dyDescent="0.3">
      <c r="A62" s="7"/>
      <c r="B62" s="7" t="s">
        <v>10</v>
      </c>
      <c r="C62" s="18">
        <f>C61+1</f>
        <v>2</v>
      </c>
      <c r="D62" s="18">
        <f t="shared" ref="D62:V62" si="7">D61+1</f>
        <v>5</v>
      </c>
      <c r="E62" s="18">
        <f t="shared" si="7"/>
        <v>8</v>
      </c>
      <c r="F62" s="18">
        <f t="shared" si="7"/>
        <v>15</v>
      </c>
      <c r="G62" s="18">
        <f t="shared" si="7"/>
        <v>16</v>
      </c>
      <c r="H62" s="18">
        <f t="shared" si="7"/>
        <v>18</v>
      </c>
      <c r="I62" s="18">
        <f t="shared" si="7"/>
        <v>19</v>
      </c>
      <c r="J62" s="18">
        <f t="shared" si="7"/>
        <v>20</v>
      </c>
      <c r="K62" s="18">
        <f t="shared" si="7"/>
        <v>22</v>
      </c>
      <c r="L62" s="18">
        <f t="shared" si="7"/>
        <v>23</v>
      </c>
      <c r="M62" s="18">
        <f t="shared" si="7"/>
        <v>24</v>
      </c>
      <c r="N62" s="18">
        <f t="shared" si="7"/>
        <v>28</v>
      </c>
      <c r="O62" s="18">
        <f t="shared" si="7"/>
        <v>30</v>
      </c>
      <c r="P62" s="18">
        <f t="shared" si="7"/>
        <v>32</v>
      </c>
      <c r="Q62" s="18">
        <f t="shared" si="7"/>
        <v>33</v>
      </c>
      <c r="R62" s="18">
        <f t="shared" si="7"/>
        <v>34</v>
      </c>
      <c r="S62" s="18">
        <f t="shared" si="7"/>
        <v>39</v>
      </c>
      <c r="T62" s="18">
        <f t="shared" si="7"/>
        <v>40</v>
      </c>
      <c r="U62" s="18">
        <f t="shared" si="7"/>
        <v>41</v>
      </c>
      <c r="V62" s="18">
        <f t="shared" si="7"/>
        <v>45</v>
      </c>
      <c r="W62" s="18">
        <f>W61+1</f>
        <v>47</v>
      </c>
      <c r="X62" s="18">
        <f t="shared" ref="X62:AC62" si="8">X61+1</f>
        <v>49</v>
      </c>
      <c r="Y62" s="18">
        <f t="shared" si="8"/>
        <v>50</v>
      </c>
      <c r="Z62" s="18">
        <f t="shared" si="8"/>
        <v>51</v>
      </c>
      <c r="AA62" s="18">
        <f t="shared" si="8"/>
        <v>56</v>
      </c>
      <c r="AB62" s="18">
        <f t="shared" si="8"/>
        <v>57</v>
      </c>
      <c r="AC62" s="18">
        <f t="shared" si="8"/>
        <v>58</v>
      </c>
    </row>
    <row r="63" spans="1:29" x14ac:dyDescent="0.3">
      <c r="A63" s="19">
        <v>1</v>
      </c>
      <c r="B63" s="19">
        <f>A63+1</f>
        <v>2</v>
      </c>
      <c r="C63" s="19">
        <v>0</v>
      </c>
      <c r="D63" s="19">
        <v>0.98499999999999999</v>
      </c>
      <c r="E63" s="19">
        <v>0.82</v>
      </c>
      <c r="F63" s="19">
        <v>0</v>
      </c>
      <c r="G63" s="19">
        <v>4.0000000000000001E-3</v>
      </c>
      <c r="H63" s="19">
        <v>0</v>
      </c>
      <c r="I63" s="19">
        <v>0</v>
      </c>
      <c r="J63" s="19">
        <v>0</v>
      </c>
      <c r="K63" s="19">
        <v>0</v>
      </c>
      <c r="L63" s="19">
        <v>1.4999999999999999E-2</v>
      </c>
      <c r="M63" s="19">
        <v>0</v>
      </c>
      <c r="N63" s="19">
        <v>-0.33700000000000002</v>
      </c>
      <c r="O63" s="19">
        <v>-3.5999999999999997E-2</v>
      </c>
      <c r="P63" s="19">
        <v>-3.0000000000000001E-3</v>
      </c>
      <c r="Q63" s="19">
        <v>-2E-3</v>
      </c>
      <c r="R63" s="19">
        <v>5.0000000000000001E-3</v>
      </c>
      <c r="S63" s="19">
        <v>0</v>
      </c>
      <c r="T63" s="19">
        <v>1E-3</v>
      </c>
      <c r="U63" s="19">
        <v>0</v>
      </c>
      <c r="V63" s="19">
        <v>4.4999999999999998E-2</v>
      </c>
      <c r="W63" s="19">
        <v>-8.4000000000000005E-2</v>
      </c>
      <c r="X63" s="19">
        <v>0</v>
      </c>
      <c r="Y63" s="19">
        <v>1.2999999999999999E-2</v>
      </c>
      <c r="Z63" s="19">
        <v>1E-3</v>
      </c>
      <c r="AA63" s="19">
        <v>0</v>
      </c>
      <c r="AB63" s="19">
        <v>0</v>
      </c>
      <c r="AC63" s="19">
        <v>0</v>
      </c>
    </row>
    <row r="64" spans="1:29" x14ac:dyDescent="0.3">
      <c r="A64" s="19">
        <v>4</v>
      </c>
      <c r="B64" s="19">
        <f t="shared" ref="B64:B89" si="9">A64+1</f>
        <v>5</v>
      </c>
      <c r="C64" s="20">
        <v>0.98499999999999999</v>
      </c>
      <c r="D64" s="19">
        <v>0</v>
      </c>
      <c r="E64" s="19">
        <v>0.70899999999999996</v>
      </c>
      <c r="F64" s="19">
        <v>-6.0000000000000001E-3</v>
      </c>
      <c r="G64" s="19">
        <v>1.0999999999999999E-2</v>
      </c>
      <c r="H64" s="19">
        <v>1.6E-2</v>
      </c>
      <c r="I64" s="19">
        <v>5.0000000000000001E-3</v>
      </c>
      <c r="J64" s="19">
        <v>-3.7999999999999999E-2</v>
      </c>
      <c r="K64" s="19">
        <v>0.01</v>
      </c>
      <c r="L64" s="19">
        <v>1.9E-2</v>
      </c>
      <c r="M64" s="19">
        <v>-8.5999999999999993E-2</v>
      </c>
      <c r="N64" s="19">
        <v>4.7E-2</v>
      </c>
      <c r="O64" s="19">
        <v>-0.08</v>
      </c>
      <c r="P64" s="19">
        <v>1E-3</v>
      </c>
      <c r="Q64" s="19">
        <v>0</v>
      </c>
      <c r="R64" s="19">
        <v>1.2E-2</v>
      </c>
      <c r="S64" s="19">
        <v>0</v>
      </c>
      <c r="T64" s="19">
        <v>0</v>
      </c>
      <c r="U64" s="19">
        <v>0</v>
      </c>
      <c r="V64" s="19">
        <v>2.1999999999999999E-2</v>
      </c>
      <c r="W64" s="19">
        <v>-0.06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</row>
    <row r="65" spans="1:29" x14ac:dyDescent="0.3">
      <c r="A65" s="19">
        <v>7</v>
      </c>
      <c r="B65" s="19">
        <f t="shared" si="9"/>
        <v>8</v>
      </c>
      <c r="C65" s="20">
        <v>0.82</v>
      </c>
      <c r="D65" s="21">
        <v>0.70899999999999996</v>
      </c>
      <c r="E65" s="19">
        <v>0</v>
      </c>
      <c r="F65" s="19">
        <v>0</v>
      </c>
      <c r="G65" s="19">
        <v>4.0000000000000001E-3</v>
      </c>
      <c r="H65" s="19">
        <v>1.0999999999999999E-2</v>
      </c>
      <c r="I65" s="19">
        <v>7.0000000000000001E-3</v>
      </c>
      <c r="J65" s="19">
        <v>-3.3000000000000002E-2</v>
      </c>
      <c r="K65" s="19">
        <v>0.01</v>
      </c>
      <c r="L65" s="19">
        <v>1.4E-2</v>
      </c>
      <c r="M65" s="19">
        <v>-7.8E-2</v>
      </c>
      <c r="N65" s="19">
        <v>2.1000000000000001E-2</v>
      </c>
      <c r="O65" s="19">
        <v>-5.0999999999999997E-2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-0.36399999999999999</v>
      </c>
      <c r="W65" s="19">
        <v>-4.5999999999999999E-2</v>
      </c>
      <c r="X65" s="19">
        <v>-2E-3</v>
      </c>
      <c r="Y65" s="19">
        <v>5.0000000000000001E-3</v>
      </c>
      <c r="Z65" s="19">
        <v>-3.0000000000000001E-3</v>
      </c>
      <c r="AA65" s="19">
        <v>0</v>
      </c>
      <c r="AB65" s="19">
        <v>1E-3</v>
      </c>
      <c r="AC65" s="19">
        <v>0</v>
      </c>
    </row>
    <row r="66" spans="1:29" x14ac:dyDescent="0.3">
      <c r="A66" s="19">
        <v>14</v>
      </c>
      <c r="B66" s="19">
        <f t="shared" si="9"/>
        <v>15</v>
      </c>
      <c r="C66" s="19">
        <v>0</v>
      </c>
      <c r="D66" s="19">
        <v>-6.0000000000000001E-3</v>
      </c>
      <c r="E66" s="19">
        <v>0</v>
      </c>
      <c r="F66" s="19">
        <v>0</v>
      </c>
      <c r="G66" s="19">
        <v>-8.9920000000000009</v>
      </c>
      <c r="H66" s="19">
        <v>5.8999999999999997E-2</v>
      </c>
      <c r="I66" s="19">
        <v>0.112</v>
      </c>
      <c r="J66" s="19">
        <v>-0.246</v>
      </c>
      <c r="K66" s="19">
        <v>0.47699999999999998</v>
      </c>
      <c r="L66" s="19">
        <v>-0.33300000000000002</v>
      </c>
      <c r="M66" s="19">
        <v>-0.28899999999999998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</row>
    <row r="67" spans="1:29" x14ac:dyDescent="0.3">
      <c r="A67" s="19">
        <v>15</v>
      </c>
      <c r="B67" s="19">
        <f t="shared" si="9"/>
        <v>16</v>
      </c>
      <c r="C67" s="19">
        <v>4.0000000000000001E-3</v>
      </c>
      <c r="D67" s="19">
        <v>1.0999999999999999E-2</v>
      </c>
      <c r="E67" s="19">
        <v>4.0000000000000001E-3</v>
      </c>
      <c r="F67" s="22">
        <v>-8.9920000000000009</v>
      </c>
      <c r="G67" s="19">
        <v>0</v>
      </c>
      <c r="H67" s="19">
        <v>-0.40600000000000003</v>
      </c>
      <c r="I67" s="19">
        <v>0.247</v>
      </c>
      <c r="J67" s="19">
        <v>-0.26300000000000001</v>
      </c>
      <c r="K67" s="19">
        <v>1.31</v>
      </c>
      <c r="L67" s="19">
        <v>-0.04</v>
      </c>
      <c r="M67" s="19">
        <v>-0.39900000000000002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</row>
    <row r="68" spans="1:29" x14ac:dyDescent="0.3">
      <c r="A68" s="19">
        <v>17</v>
      </c>
      <c r="B68" s="19">
        <f t="shared" si="9"/>
        <v>18</v>
      </c>
      <c r="C68" s="19">
        <v>0</v>
      </c>
      <c r="D68" s="19">
        <v>1.6E-2</v>
      </c>
      <c r="E68" s="19">
        <v>1.0999999999999999E-2</v>
      </c>
      <c r="F68" s="23">
        <v>5.8999999999999997E-2</v>
      </c>
      <c r="G68" s="23">
        <v>-0.40600000000000003</v>
      </c>
      <c r="H68" s="19">
        <v>0</v>
      </c>
      <c r="I68" s="19">
        <v>-12.388999999999999</v>
      </c>
      <c r="J68" s="19">
        <v>-12.574999999999999</v>
      </c>
      <c r="K68" s="19">
        <v>-0.182</v>
      </c>
      <c r="L68" s="19">
        <v>3.19</v>
      </c>
      <c r="M68" s="19">
        <v>5.6000000000000001E-2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</row>
    <row r="69" spans="1:29" x14ac:dyDescent="0.3">
      <c r="A69" s="19">
        <v>18</v>
      </c>
      <c r="B69" s="19">
        <f t="shared" si="9"/>
        <v>19</v>
      </c>
      <c r="C69" s="19">
        <v>0</v>
      </c>
      <c r="D69" s="19">
        <v>5.0000000000000001E-3</v>
      </c>
      <c r="E69" s="19">
        <v>7.0000000000000001E-3</v>
      </c>
      <c r="F69" s="23">
        <v>0.112</v>
      </c>
      <c r="G69" s="23">
        <v>0.247</v>
      </c>
      <c r="H69" s="24">
        <v>-12.388999999999999</v>
      </c>
      <c r="I69" s="19">
        <v>0</v>
      </c>
      <c r="J69" s="19">
        <v>-13.252000000000001</v>
      </c>
      <c r="K69" s="19">
        <v>-0.187</v>
      </c>
      <c r="L69" s="19">
        <v>-4.7E-2</v>
      </c>
      <c r="M69" s="19">
        <v>-0.20499999999999999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</row>
    <row r="70" spans="1:29" x14ac:dyDescent="0.3">
      <c r="A70" s="19">
        <v>19</v>
      </c>
      <c r="B70" s="19">
        <f t="shared" si="9"/>
        <v>20</v>
      </c>
      <c r="C70" s="19">
        <v>0</v>
      </c>
      <c r="D70" s="19">
        <v>-3.7999999999999999E-2</v>
      </c>
      <c r="E70" s="19">
        <v>-3.3000000000000002E-2</v>
      </c>
      <c r="F70" s="23">
        <v>-0.246</v>
      </c>
      <c r="G70" s="23">
        <v>-0.26300000000000001</v>
      </c>
      <c r="H70" s="24">
        <v>-12.574999999999999</v>
      </c>
      <c r="I70" s="24">
        <v>-13.252000000000001</v>
      </c>
      <c r="J70" s="19">
        <v>0</v>
      </c>
      <c r="K70" s="19">
        <v>-0.185</v>
      </c>
      <c r="L70" s="19">
        <v>-6.6000000000000003E-2</v>
      </c>
      <c r="M70" s="19">
        <v>-0.153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</row>
    <row r="71" spans="1:29" x14ac:dyDescent="0.3">
      <c r="A71" s="19">
        <v>21</v>
      </c>
      <c r="B71" s="19">
        <f t="shared" si="9"/>
        <v>22</v>
      </c>
      <c r="C71" s="19">
        <v>0</v>
      </c>
      <c r="D71" s="19">
        <v>0.01</v>
      </c>
      <c r="E71" s="19">
        <v>0.01</v>
      </c>
      <c r="F71" s="23">
        <v>0.47699999999999998</v>
      </c>
      <c r="G71" s="23">
        <v>1.31</v>
      </c>
      <c r="H71" s="23">
        <v>-0.182</v>
      </c>
      <c r="I71" s="23">
        <v>-0.187</v>
      </c>
      <c r="J71" s="23">
        <v>-0.185</v>
      </c>
      <c r="K71" s="19">
        <v>0</v>
      </c>
      <c r="L71" s="19">
        <v>-12.496</v>
      </c>
      <c r="M71" s="19">
        <v>-13.092000000000001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</row>
    <row r="72" spans="1:29" x14ac:dyDescent="0.3">
      <c r="A72" s="19">
        <v>22</v>
      </c>
      <c r="B72" s="19">
        <f t="shared" si="9"/>
        <v>23</v>
      </c>
      <c r="C72" s="19">
        <v>1.4999999999999999E-2</v>
      </c>
      <c r="D72" s="19">
        <v>1.9E-2</v>
      </c>
      <c r="E72" s="19">
        <v>1.4E-2</v>
      </c>
      <c r="F72" s="23">
        <v>-0.33300000000000002</v>
      </c>
      <c r="G72" s="23">
        <v>-0.04</v>
      </c>
      <c r="H72" s="23">
        <v>3.19</v>
      </c>
      <c r="I72" s="23">
        <v>-4.7E-2</v>
      </c>
      <c r="J72" s="23">
        <v>-6.6000000000000003E-2</v>
      </c>
      <c r="K72" s="24">
        <v>-12.496</v>
      </c>
      <c r="L72" s="19">
        <v>0</v>
      </c>
      <c r="M72" s="19">
        <v>-12.398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</row>
    <row r="73" spans="1:29" x14ac:dyDescent="0.3">
      <c r="A73" s="19">
        <v>23</v>
      </c>
      <c r="B73" s="19">
        <f t="shared" si="9"/>
        <v>24</v>
      </c>
      <c r="C73" s="19">
        <v>0</v>
      </c>
      <c r="D73" s="19">
        <v>-8.5999999999999993E-2</v>
      </c>
      <c r="E73" s="19">
        <v>-7.8E-2</v>
      </c>
      <c r="F73" s="23">
        <v>-0.28899999999999998</v>
      </c>
      <c r="G73" s="23">
        <v>-0.39900000000000002</v>
      </c>
      <c r="H73" s="23">
        <v>5.6000000000000001E-2</v>
      </c>
      <c r="I73" s="23">
        <v>-0.20499999999999999</v>
      </c>
      <c r="J73" s="23">
        <v>-0.153</v>
      </c>
      <c r="K73" s="24">
        <v>-13.092000000000001</v>
      </c>
      <c r="L73" s="24">
        <v>-12.398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1E-3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</row>
    <row r="74" spans="1:29" x14ac:dyDescent="0.3">
      <c r="A74" s="19">
        <v>27</v>
      </c>
      <c r="B74" s="19">
        <f t="shared" si="9"/>
        <v>28</v>
      </c>
      <c r="C74" s="19">
        <v>-0.33700000000000002</v>
      </c>
      <c r="D74" s="19">
        <v>4.7E-2</v>
      </c>
      <c r="E74" s="19">
        <v>2.1000000000000001E-2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4.4349999999999996</v>
      </c>
      <c r="P74" s="19">
        <v>-0.21</v>
      </c>
      <c r="Q74" s="19">
        <v>-0.247</v>
      </c>
      <c r="R74" s="19">
        <v>-0.42399999999999999</v>
      </c>
      <c r="S74" s="19">
        <v>-1.9E-2</v>
      </c>
      <c r="T74" s="19">
        <v>-3.5999999999999997E-2</v>
      </c>
      <c r="U74" s="19">
        <v>-2.9000000000000001E-2</v>
      </c>
      <c r="V74" s="19">
        <v>0</v>
      </c>
      <c r="W74" s="19">
        <v>1E-3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</row>
    <row r="75" spans="1:29" x14ac:dyDescent="0.3">
      <c r="A75" s="19">
        <v>29</v>
      </c>
      <c r="B75" s="19">
        <f t="shared" si="9"/>
        <v>30</v>
      </c>
      <c r="C75" s="19">
        <v>-3.5999999999999997E-2</v>
      </c>
      <c r="D75" s="19">
        <v>-0.08</v>
      </c>
      <c r="E75" s="19">
        <v>-5.0999999999999997E-2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5">
        <v>4.4349999999999996</v>
      </c>
      <c r="O75" s="19">
        <v>0</v>
      </c>
      <c r="P75" s="19">
        <v>13.528</v>
      </c>
      <c r="Q75" s="19">
        <v>4.8239999999999998</v>
      </c>
      <c r="R75" s="19">
        <v>3.0449999999999999</v>
      </c>
      <c r="S75" s="19">
        <v>1.2E-2</v>
      </c>
      <c r="T75" s="19">
        <v>0.11899999999999999</v>
      </c>
      <c r="U75" s="19">
        <v>0.125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</row>
    <row r="76" spans="1:29" x14ac:dyDescent="0.3">
      <c r="A76" s="19">
        <v>31</v>
      </c>
      <c r="B76" s="19">
        <f t="shared" si="9"/>
        <v>32</v>
      </c>
      <c r="C76" s="19">
        <v>-3.0000000000000001E-3</v>
      </c>
      <c r="D76" s="19">
        <v>1E-3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6">
        <v>-0.21</v>
      </c>
      <c r="O76" s="27">
        <v>13.528</v>
      </c>
      <c r="P76" s="19">
        <v>0</v>
      </c>
      <c r="Q76" s="19">
        <v>-11.688000000000001</v>
      </c>
      <c r="R76" s="19">
        <v>-13.146000000000001</v>
      </c>
      <c r="S76" s="19">
        <v>2E-3</v>
      </c>
      <c r="T76" s="19">
        <v>-2.4E-2</v>
      </c>
      <c r="U76" s="19">
        <v>-2.1999999999999999E-2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</row>
    <row r="77" spans="1:29" x14ac:dyDescent="0.3">
      <c r="A77" s="19">
        <v>32</v>
      </c>
      <c r="B77" s="19">
        <f t="shared" si="9"/>
        <v>33</v>
      </c>
      <c r="C77" s="19">
        <v>-2E-3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6">
        <v>-0.247</v>
      </c>
      <c r="O77" s="27">
        <v>4.8239999999999998</v>
      </c>
      <c r="P77" s="24">
        <v>-11.688000000000001</v>
      </c>
      <c r="Q77" s="19">
        <v>0</v>
      </c>
      <c r="R77" s="19">
        <v>-14.051</v>
      </c>
      <c r="S77" s="19">
        <v>3.0000000000000001E-3</v>
      </c>
      <c r="T77" s="19">
        <v>7.9000000000000001E-2</v>
      </c>
      <c r="U77" s="19">
        <v>2.1999999999999999E-2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</row>
    <row r="78" spans="1:29" x14ac:dyDescent="0.3">
      <c r="A78" s="19">
        <v>33</v>
      </c>
      <c r="B78" s="19">
        <f t="shared" si="9"/>
        <v>34</v>
      </c>
      <c r="C78" s="19">
        <v>5.0000000000000001E-3</v>
      </c>
      <c r="D78" s="19">
        <v>1.2E-2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6">
        <v>-0.42399999999999999</v>
      </c>
      <c r="O78" s="27">
        <v>3.0449999999999999</v>
      </c>
      <c r="P78" s="24">
        <v>-13.146000000000001</v>
      </c>
      <c r="Q78" s="24">
        <v>-14.051</v>
      </c>
      <c r="R78" s="19">
        <v>0</v>
      </c>
      <c r="S78" s="19">
        <v>-1E-3</v>
      </c>
      <c r="T78" s="19">
        <v>1.9E-2</v>
      </c>
      <c r="U78" s="19">
        <v>8.9999999999999993E-3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</row>
    <row r="79" spans="1:29" x14ac:dyDescent="0.3">
      <c r="A79" s="19">
        <v>38</v>
      </c>
      <c r="B79" s="19">
        <f t="shared" si="9"/>
        <v>39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-1.9E-2</v>
      </c>
      <c r="O79" s="19">
        <v>1.2E-2</v>
      </c>
      <c r="P79" s="19">
        <v>2E-3</v>
      </c>
      <c r="Q79" s="19">
        <v>3.0000000000000001E-3</v>
      </c>
      <c r="R79" s="19">
        <v>-1E-3</v>
      </c>
      <c r="S79" s="19">
        <v>0</v>
      </c>
      <c r="T79" s="19">
        <v>-10.425000000000001</v>
      </c>
      <c r="U79" s="19">
        <v>-10.57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</row>
    <row r="80" spans="1:29" x14ac:dyDescent="0.3">
      <c r="A80" s="19">
        <v>39</v>
      </c>
      <c r="B80" s="19">
        <f t="shared" si="9"/>
        <v>40</v>
      </c>
      <c r="C80" s="19">
        <v>1E-3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-3.5999999999999997E-2</v>
      </c>
      <c r="O80" s="19">
        <v>0.11899999999999999</v>
      </c>
      <c r="P80" s="19">
        <v>-2.4E-2</v>
      </c>
      <c r="Q80" s="19">
        <v>7.9000000000000001E-2</v>
      </c>
      <c r="R80" s="19">
        <v>1.9E-2</v>
      </c>
      <c r="S80" s="24">
        <v>-10.425000000000001</v>
      </c>
      <c r="T80" s="19">
        <v>0</v>
      </c>
      <c r="U80" s="19">
        <v>-10.382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</row>
    <row r="81" spans="1:29" x14ac:dyDescent="0.3">
      <c r="A81" s="19">
        <v>40</v>
      </c>
      <c r="B81" s="19">
        <f t="shared" si="9"/>
        <v>41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-2.9000000000000001E-2</v>
      </c>
      <c r="O81" s="19">
        <v>0.125</v>
      </c>
      <c r="P81" s="19">
        <v>-2.1999999999999999E-2</v>
      </c>
      <c r="Q81" s="19">
        <v>2.1999999999999999E-2</v>
      </c>
      <c r="R81" s="19">
        <v>8.9999999999999993E-3</v>
      </c>
      <c r="S81" s="24">
        <v>-10.57</v>
      </c>
      <c r="T81" s="24">
        <v>-10.382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</row>
    <row r="82" spans="1:29" x14ac:dyDescent="0.3">
      <c r="A82" s="19">
        <v>44</v>
      </c>
      <c r="B82" s="19">
        <f t="shared" si="9"/>
        <v>45</v>
      </c>
      <c r="C82" s="19">
        <v>4.4999999999999998E-2</v>
      </c>
      <c r="D82" s="19">
        <v>2.1999999999999999E-2</v>
      </c>
      <c r="E82" s="19">
        <v>-0.36399999999999999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1E-3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4.3920000000000003</v>
      </c>
      <c r="X82" s="19">
        <v>-0.25600000000000001</v>
      </c>
      <c r="Y82" s="19">
        <v>-0.435</v>
      </c>
      <c r="Z82" s="19">
        <v>-0.222</v>
      </c>
      <c r="AA82" s="19">
        <v>-1.9E-2</v>
      </c>
      <c r="AB82" s="19">
        <v>-3.6999999999999998E-2</v>
      </c>
      <c r="AC82" s="19">
        <v>-2.9000000000000001E-2</v>
      </c>
    </row>
    <row r="83" spans="1:29" x14ac:dyDescent="0.3">
      <c r="A83" s="19">
        <v>46</v>
      </c>
      <c r="B83" s="19">
        <f t="shared" si="9"/>
        <v>47</v>
      </c>
      <c r="C83" s="19">
        <v>-8.4000000000000005E-2</v>
      </c>
      <c r="D83" s="19">
        <v>-0.06</v>
      </c>
      <c r="E83" s="19">
        <v>-4.5999999999999999E-2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1E-3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25">
        <v>4.3920000000000003</v>
      </c>
      <c r="W83" s="19">
        <v>0</v>
      </c>
      <c r="X83" s="19">
        <v>4.7770000000000001</v>
      </c>
      <c r="Y83" s="19">
        <v>3.0270000000000001</v>
      </c>
      <c r="Z83" s="19">
        <v>13.468999999999999</v>
      </c>
      <c r="AA83" s="19">
        <v>1.2999999999999999E-2</v>
      </c>
      <c r="AB83" s="19">
        <v>0.111</v>
      </c>
      <c r="AC83" s="19">
        <v>0.11899999999999999</v>
      </c>
    </row>
    <row r="84" spans="1:29" x14ac:dyDescent="0.3">
      <c r="A84" s="19">
        <v>48</v>
      </c>
      <c r="B84" s="19">
        <f t="shared" si="9"/>
        <v>49</v>
      </c>
      <c r="C84" s="19">
        <v>0</v>
      </c>
      <c r="D84" s="19">
        <v>0</v>
      </c>
      <c r="E84" s="19">
        <v>-2E-3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26">
        <v>-0.25600000000000001</v>
      </c>
      <c r="W84" s="27">
        <v>4.7770000000000001</v>
      </c>
      <c r="X84" s="19">
        <v>0</v>
      </c>
      <c r="Y84" s="19">
        <v>-14.053000000000001</v>
      </c>
      <c r="Z84" s="19">
        <v>-11.667</v>
      </c>
      <c r="AA84" s="19">
        <v>4.0000000000000001E-3</v>
      </c>
      <c r="AB84" s="19">
        <v>7.6999999999999999E-2</v>
      </c>
      <c r="AC84" s="19">
        <v>2.1000000000000001E-2</v>
      </c>
    </row>
    <row r="85" spans="1:29" x14ac:dyDescent="0.3">
      <c r="A85" s="19">
        <v>49</v>
      </c>
      <c r="B85" s="19">
        <f t="shared" si="9"/>
        <v>50</v>
      </c>
      <c r="C85" s="19">
        <v>1.2999999999999999E-2</v>
      </c>
      <c r="D85" s="19">
        <v>0</v>
      </c>
      <c r="E85" s="19">
        <v>5.0000000000000001E-3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26">
        <v>-0.435</v>
      </c>
      <c r="W85" s="27">
        <v>3.0270000000000001</v>
      </c>
      <c r="X85" s="24">
        <v>-14.053000000000001</v>
      </c>
      <c r="Y85" s="19">
        <v>0</v>
      </c>
      <c r="Z85" s="19">
        <v>-13.128</v>
      </c>
      <c r="AA85" s="19">
        <v>-1E-3</v>
      </c>
      <c r="AB85" s="19">
        <v>0.02</v>
      </c>
      <c r="AC85" s="19">
        <v>8.9999999999999993E-3</v>
      </c>
    </row>
    <row r="86" spans="1:29" x14ac:dyDescent="0.3">
      <c r="A86" s="19">
        <v>50</v>
      </c>
      <c r="B86" s="19">
        <f t="shared" si="9"/>
        <v>51</v>
      </c>
      <c r="C86" s="19">
        <v>1E-3</v>
      </c>
      <c r="D86" s="19">
        <v>0</v>
      </c>
      <c r="E86" s="19">
        <v>-3.0000000000000001E-3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26">
        <v>-0.222</v>
      </c>
      <c r="W86" s="27">
        <v>13.468999999999999</v>
      </c>
      <c r="X86" s="24">
        <v>-11.667</v>
      </c>
      <c r="Y86" s="24">
        <v>-13.128</v>
      </c>
      <c r="Z86" s="19">
        <v>0</v>
      </c>
      <c r="AA86" s="19">
        <v>3.0000000000000001E-3</v>
      </c>
      <c r="AB86" s="19">
        <v>-2.4E-2</v>
      </c>
      <c r="AC86" s="19">
        <v>-2.1999999999999999E-2</v>
      </c>
    </row>
    <row r="87" spans="1:29" x14ac:dyDescent="0.3">
      <c r="A87" s="19">
        <v>55</v>
      </c>
      <c r="B87" s="19">
        <f t="shared" si="9"/>
        <v>56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-1.9E-2</v>
      </c>
      <c r="W87" s="19">
        <v>1.2999999999999999E-2</v>
      </c>
      <c r="X87" s="19">
        <v>4.0000000000000001E-3</v>
      </c>
      <c r="Y87" s="19">
        <v>-1E-3</v>
      </c>
      <c r="Z87" s="19">
        <v>3.0000000000000001E-3</v>
      </c>
      <c r="AA87" s="19">
        <v>0</v>
      </c>
      <c r="AB87" s="19">
        <v>-10.375</v>
      </c>
      <c r="AC87" s="19">
        <v>-10.505000000000001</v>
      </c>
    </row>
    <row r="88" spans="1:29" x14ac:dyDescent="0.3">
      <c r="A88" s="19">
        <v>56</v>
      </c>
      <c r="B88" s="19">
        <f t="shared" si="9"/>
        <v>57</v>
      </c>
      <c r="C88" s="19">
        <v>0</v>
      </c>
      <c r="D88" s="19">
        <v>0</v>
      </c>
      <c r="E88" s="19">
        <v>1E-3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-3.6999999999999998E-2</v>
      </c>
      <c r="W88" s="19">
        <v>0.111</v>
      </c>
      <c r="X88" s="19">
        <v>7.6999999999999999E-2</v>
      </c>
      <c r="Y88" s="19">
        <v>0.02</v>
      </c>
      <c r="Z88" s="19">
        <v>-2.4E-2</v>
      </c>
      <c r="AA88" s="24">
        <v>-10.375</v>
      </c>
      <c r="AB88" s="19">
        <v>0</v>
      </c>
      <c r="AC88" s="19">
        <v>-10.416</v>
      </c>
    </row>
    <row r="89" spans="1:29" x14ac:dyDescent="0.3">
      <c r="A89" s="19">
        <v>57</v>
      </c>
      <c r="B89" s="19">
        <f t="shared" si="9"/>
        <v>58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-2.9000000000000001E-2</v>
      </c>
      <c r="W89" s="19">
        <v>0.11899999999999999</v>
      </c>
      <c r="X89" s="19">
        <v>2.1000000000000001E-2</v>
      </c>
      <c r="Y89" s="19">
        <v>8.9999999999999993E-3</v>
      </c>
      <c r="Z89" s="19">
        <v>-2.1999999999999999E-2</v>
      </c>
      <c r="AA89" s="24">
        <v>-10.505000000000001</v>
      </c>
      <c r="AB89" s="24">
        <v>-10.416</v>
      </c>
      <c r="AC89" s="19">
        <v>0</v>
      </c>
    </row>
    <row r="90" spans="1:29" x14ac:dyDescent="0.3">
      <c r="B90" s="28"/>
    </row>
    <row r="91" spans="1:29" x14ac:dyDescent="0.3">
      <c r="A91" s="29" t="s">
        <v>37</v>
      </c>
      <c r="B91" s="4">
        <f>MAX(ABS(MIN(C66:E89,F74:M89,N79:R89,S82:U89,V87:Z89)),MAX(C66:E89,F74:M89,N79:R89,S82:U89,V87:Z89))</f>
        <v>0.36399999999999999</v>
      </c>
    </row>
    <row r="92" spans="1:29" x14ac:dyDescent="0.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29" x14ac:dyDescent="0.3">
      <c r="H93" s="1"/>
      <c r="I93" s="29"/>
      <c r="J93" s="4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29" x14ac:dyDescent="0.3">
      <c r="A94" s="3" t="s">
        <v>11</v>
      </c>
      <c r="C94" s="1"/>
      <c r="D94" s="1"/>
      <c r="E94" s="1"/>
      <c r="F94" s="1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1:29" x14ac:dyDescent="0.3">
      <c r="A95" s="38" t="s">
        <v>12</v>
      </c>
      <c r="B95" s="5" t="s">
        <v>13</v>
      </c>
      <c r="C95" s="34" t="s">
        <v>14</v>
      </c>
      <c r="D95" s="34" t="s">
        <v>15</v>
      </c>
      <c r="E95" s="34" t="s">
        <v>16</v>
      </c>
      <c r="F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1:29" x14ac:dyDescent="0.3">
      <c r="A96" s="38">
        <f>AVERAGE(F67)</f>
        <v>-8.9920000000000009</v>
      </c>
      <c r="B96" s="5">
        <f>AVERAGE(H69,H70,I70)</f>
        <v>-12.738666666666667</v>
      </c>
      <c r="C96" s="34">
        <f>AVERAGE(K72,K73,L73)</f>
        <v>-12.662000000000001</v>
      </c>
      <c r="D96" s="34">
        <f>AVERAGE(P77,P78,Q78,X85,X86,Y86)</f>
        <v>-12.955500000000001</v>
      </c>
      <c r="E96" s="34">
        <f>AVERAGE(S80,S81,T81,AA88,AA89,AB89)</f>
        <v>-10.445500000000001</v>
      </c>
      <c r="F96" s="39"/>
      <c r="G96" s="1"/>
      <c r="H96" s="1"/>
      <c r="I96" s="1"/>
      <c r="J96" s="1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1:29" x14ac:dyDescent="0.3">
      <c r="C97" s="1"/>
      <c r="D97" s="1"/>
      <c r="E97" s="1"/>
      <c r="F97" s="1"/>
      <c r="G97" s="1"/>
      <c r="H97" s="1"/>
      <c r="I97" s="1"/>
      <c r="J97" s="1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1:29" x14ac:dyDescent="0.3">
      <c r="A98" s="3" t="s">
        <v>17</v>
      </c>
      <c r="C98" s="1"/>
      <c r="D98" s="1"/>
      <c r="E98" s="1"/>
      <c r="F98" s="1"/>
      <c r="G98" s="1"/>
      <c r="H98" s="1"/>
      <c r="I98" s="1"/>
      <c r="J98" s="1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1:29" x14ac:dyDescent="0.3">
      <c r="A99" s="35" t="s">
        <v>18</v>
      </c>
      <c r="B99" s="37" t="s">
        <v>19</v>
      </c>
      <c r="C99" s="1"/>
      <c r="D99" s="1"/>
      <c r="E99" s="1"/>
      <c r="F99" s="1"/>
      <c r="G99" s="1"/>
      <c r="H99" s="1"/>
      <c r="I99" s="1"/>
      <c r="J99" s="1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1:29" x14ac:dyDescent="0.3">
      <c r="A100" s="35">
        <f>AVERAGE(N75,V83)</f>
        <v>4.4135</v>
      </c>
      <c r="B100" s="37">
        <f>AVERAGE(W84:W86,O76:O78)</f>
        <v>7.1116666666666672</v>
      </c>
      <c r="C100" s="1"/>
      <c r="D100" s="1"/>
      <c r="E100" s="1"/>
      <c r="F100" s="1"/>
      <c r="G100" s="1"/>
      <c r="H100" s="1"/>
      <c r="I100" s="1"/>
      <c r="J100" s="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1:29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1:29" x14ac:dyDescent="0.3">
      <c r="A102" s="1" t="s">
        <v>20</v>
      </c>
      <c r="B102" s="1"/>
      <c r="C102" s="1"/>
      <c r="D102" s="1"/>
      <c r="E102" s="1"/>
      <c r="F102" s="1"/>
      <c r="G102" s="1"/>
      <c r="H102" s="1"/>
      <c r="I102" s="1"/>
      <c r="J102" s="1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1:29" x14ac:dyDescent="0.3">
      <c r="A103" s="31" t="s">
        <v>21</v>
      </c>
      <c r="B103" s="32" t="s">
        <v>22</v>
      </c>
      <c r="C103" s="33" t="s">
        <v>23</v>
      </c>
      <c r="D103" s="33" t="s">
        <v>24</v>
      </c>
      <c r="E103" s="33" t="s">
        <v>25</v>
      </c>
      <c r="F103" s="36" t="s">
        <v>38</v>
      </c>
      <c r="G103" s="1"/>
      <c r="H103" s="1"/>
      <c r="I103" s="1"/>
      <c r="J103" s="1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1:29" x14ac:dyDescent="0.3">
      <c r="A104" s="31">
        <f>AVERAGE(C64,C65)</f>
        <v>0.90249999999999997</v>
      </c>
      <c r="B104" s="32">
        <f>AVERAGE(D65)</f>
        <v>0.70899999999999996</v>
      </c>
      <c r="C104" s="33">
        <f>AVERAGE(F68:F70,G71:G73)</f>
        <v>0.13266666666666668</v>
      </c>
      <c r="D104" s="33">
        <f>AVERAGE(F71:F73,G68:G70)</f>
        <v>-9.4500000000000015E-2</v>
      </c>
      <c r="E104" s="33">
        <f>AVERAGE(H71:J73)</f>
        <v>0.24677777777777779</v>
      </c>
      <c r="F104" s="40">
        <f>AVERAGE(N76:N78,V84:V86)</f>
        <v>-0.29899999999999999</v>
      </c>
      <c r="G104" s="1"/>
      <c r="H104" s="1"/>
      <c r="I104" s="1"/>
      <c r="J104" s="1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54CA0-00C5-4882-9F7C-5D39B0289A86}">
  <dimension ref="A1:AC104"/>
  <sheetViews>
    <sheetView topLeftCell="A45" workbookViewId="0">
      <selection activeCell="L24" sqref="L24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7">
        <v>1</v>
      </c>
      <c r="B3" s="7">
        <f t="shared" ref="B3:B29" si="0">A3+1</f>
        <v>2</v>
      </c>
      <c r="C3" s="4">
        <v>22.501999999999999</v>
      </c>
      <c r="D3" s="4">
        <f>AVERAGE(C3)</f>
        <v>22.501999999999999</v>
      </c>
      <c r="E3" s="4">
        <f>AVERAGE(C3)</f>
        <v>22.501999999999999</v>
      </c>
      <c r="F3" s="4">
        <f>31.732-D3</f>
        <v>9.23</v>
      </c>
      <c r="G3" s="4">
        <f>31.732-E3</f>
        <v>9.23</v>
      </c>
      <c r="H3" s="8">
        <v>8.19</v>
      </c>
      <c r="I3" s="9">
        <v>8.2899999999999991</v>
      </c>
      <c r="J3" s="10">
        <f t="shared" ref="J3:J16" si="1">D3*(-0.8798)+27.979</f>
        <v>8.1817403999999989</v>
      </c>
      <c r="K3" s="10">
        <f t="shared" ref="K3:K16" si="2">E3*(-0.8969)+28.445</f>
        <v>8.2629562000000014</v>
      </c>
      <c r="L3" s="11"/>
      <c r="M3" s="11"/>
      <c r="N3" s="7">
        <v>0</v>
      </c>
      <c r="O3" s="7">
        <v>1</v>
      </c>
      <c r="P3" s="4">
        <v>45.05</v>
      </c>
      <c r="Q3" s="4">
        <f>AVERAGE(P3)</f>
        <v>45.05</v>
      </c>
      <c r="R3" s="4">
        <f>190.298-Q3</f>
        <v>145.24799999999999</v>
      </c>
      <c r="S3" s="8">
        <v>129.679</v>
      </c>
      <c r="T3" s="6">
        <f t="shared" ref="T3:T17" si="3">Q3*(-0.934)+171.1</f>
        <v>129.02330000000001</v>
      </c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3">
      <c r="A4" s="7">
        <v>4</v>
      </c>
      <c r="B4" s="7">
        <f t="shared" si="0"/>
        <v>5</v>
      </c>
      <c r="C4" s="4">
        <v>22.584</v>
      </c>
      <c r="D4" s="4">
        <f>AVERAGE(C4:C5)</f>
        <v>22.2425</v>
      </c>
      <c r="E4" s="4">
        <f>AVERAGE(C4:C5)</f>
        <v>22.2425</v>
      </c>
      <c r="F4" s="4">
        <f>31.732-D4</f>
        <v>9.4894999999999996</v>
      </c>
      <c r="G4" s="4">
        <f>31.732-E4</f>
        <v>9.4894999999999996</v>
      </c>
      <c r="H4" s="8">
        <v>8.2200000000000006</v>
      </c>
      <c r="I4" s="9">
        <v>8.2899999999999991</v>
      </c>
      <c r="J4" s="10">
        <f t="shared" si="1"/>
        <v>8.4100484999999985</v>
      </c>
      <c r="K4" s="10">
        <f t="shared" si="2"/>
        <v>8.4957017499999985</v>
      </c>
      <c r="L4" s="11"/>
      <c r="M4" s="11"/>
      <c r="N4" s="7">
        <v>2</v>
      </c>
      <c r="O4" s="7">
        <v>3</v>
      </c>
      <c r="P4" s="4">
        <v>40.427</v>
      </c>
      <c r="Q4" s="4">
        <f>AVERAGE(P4,P8)</f>
        <v>40.034500000000001</v>
      </c>
      <c r="R4" s="4">
        <f t="shared" ref="R4:R18" si="4">190.298-Q4</f>
        <v>150.26349999999999</v>
      </c>
      <c r="S4" s="8">
        <v>134.90299999999999</v>
      </c>
      <c r="T4" s="6">
        <f t="shared" si="3"/>
        <v>133.70777699999999</v>
      </c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3">
      <c r="A5" s="7">
        <v>7</v>
      </c>
      <c r="B5" s="7">
        <f t="shared" si="0"/>
        <v>8</v>
      </c>
      <c r="C5" s="4">
        <v>21.901</v>
      </c>
      <c r="D5" s="4"/>
      <c r="E5" s="4"/>
      <c r="F5" s="4"/>
      <c r="G5" s="4"/>
      <c r="H5" s="8"/>
      <c r="I5" s="9"/>
      <c r="J5" s="10"/>
      <c r="K5" s="10"/>
      <c r="L5" s="11"/>
      <c r="M5" s="11"/>
      <c r="N5" s="7">
        <v>3</v>
      </c>
      <c r="O5" s="7">
        <v>4</v>
      </c>
      <c r="P5" s="4">
        <v>46.183</v>
      </c>
      <c r="Q5" s="4">
        <f>AVERAGE(P5,P7)</f>
        <v>43.364000000000004</v>
      </c>
      <c r="R5" s="4">
        <f t="shared" si="4"/>
        <v>146.934</v>
      </c>
      <c r="S5" s="8">
        <v>129.083</v>
      </c>
      <c r="T5" s="6">
        <f t="shared" si="3"/>
        <v>130.59802399999998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3">
      <c r="A6" s="7">
        <v>14</v>
      </c>
      <c r="B6" s="7">
        <f t="shared" si="0"/>
        <v>15</v>
      </c>
      <c r="C6" s="4">
        <v>26.858000000000001</v>
      </c>
      <c r="D6" s="4">
        <f>AVERAGE(C6)</f>
        <v>26.858000000000001</v>
      </c>
      <c r="E6" s="4">
        <f>AVERAGE(C6,C7)</f>
        <v>27.009</v>
      </c>
      <c r="F6" s="4">
        <f t="shared" ref="F6:F19" si="5">31.732-D6</f>
        <v>4.8739999999999988</v>
      </c>
      <c r="G6" s="4">
        <f>31.732-E6</f>
        <v>4.722999999999999</v>
      </c>
      <c r="H6" s="8">
        <v>4.1900000000000004</v>
      </c>
      <c r="I6" s="9">
        <v>4.16</v>
      </c>
      <c r="J6" s="10">
        <f t="shared" si="1"/>
        <v>4.3493315999999993</v>
      </c>
      <c r="K6" s="10">
        <f t="shared" si="2"/>
        <v>4.2206279000000002</v>
      </c>
      <c r="L6" s="11"/>
      <c r="M6" s="11"/>
      <c r="N6" s="7">
        <v>5</v>
      </c>
      <c r="O6" s="7">
        <v>6</v>
      </c>
      <c r="P6" s="4">
        <v>46.136000000000003</v>
      </c>
      <c r="Q6" s="4">
        <f>AVERAGE(P6,P28)</f>
        <v>46.136000000000003</v>
      </c>
      <c r="R6" s="4">
        <f t="shared" si="4"/>
        <v>144.16200000000001</v>
      </c>
      <c r="S6" s="8">
        <v>128.334</v>
      </c>
      <c r="T6" s="6">
        <f t="shared" si="3"/>
        <v>128.00897599999999</v>
      </c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3">
      <c r="A7" s="7">
        <v>15</v>
      </c>
      <c r="B7" s="7">
        <f t="shared" si="0"/>
        <v>16</v>
      </c>
      <c r="C7" s="4">
        <v>27.16</v>
      </c>
      <c r="D7" s="4">
        <f>AVERAGE(C7)</f>
        <v>27.16</v>
      </c>
      <c r="E7" s="4"/>
      <c r="F7" s="4">
        <f t="shared" si="5"/>
        <v>4.5719999999999992</v>
      </c>
      <c r="G7" s="4"/>
      <c r="H7" s="8">
        <v>4.17</v>
      </c>
      <c r="I7" s="9"/>
      <c r="J7" s="10">
        <f t="shared" si="1"/>
        <v>4.0836319999999979</v>
      </c>
      <c r="K7" s="10"/>
      <c r="L7" s="11"/>
      <c r="M7" s="11"/>
      <c r="N7" s="7">
        <v>6</v>
      </c>
      <c r="O7" s="7">
        <f t="shared" ref="O7:O23" si="6">N7+1</f>
        <v>7</v>
      </c>
      <c r="P7" s="4">
        <v>40.545000000000002</v>
      </c>
      <c r="Q7" s="4"/>
      <c r="R7" s="4"/>
      <c r="S7" s="8"/>
      <c r="T7" s="6"/>
      <c r="U7" s="11"/>
      <c r="V7" s="11"/>
      <c r="W7" s="11"/>
      <c r="X7" s="11"/>
      <c r="Y7" s="11"/>
      <c r="Z7" s="11"/>
      <c r="AA7" s="11"/>
      <c r="AB7" s="11"/>
      <c r="AC7" s="11"/>
    </row>
    <row r="8" spans="1:29" x14ac:dyDescent="0.3">
      <c r="A8" s="7">
        <v>17</v>
      </c>
      <c r="B8" s="7">
        <f t="shared" si="0"/>
        <v>18</v>
      </c>
      <c r="C8" s="4">
        <v>30.193000000000001</v>
      </c>
      <c r="D8" s="4">
        <f>AVERAGE(C8:C10)</f>
        <v>29.962999999999997</v>
      </c>
      <c r="E8" s="4">
        <f>AVERAGE(C8:C10)</f>
        <v>29.962999999999997</v>
      </c>
      <c r="F8" s="4">
        <f>31.732-D8</f>
        <v>1.7690000000000019</v>
      </c>
      <c r="G8" s="4">
        <f>31.732-E8</f>
        <v>1.7690000000000019</v>
      </c>
      <c r="H8" s="8">
        <v>1.54</v>
      </c>
      <c r="I8" s="9">
        <v>1.4650000000000001</v>
      </c>
      <c r="J8" s="10">
        <f t="shared" si="1"/>
        <v>1.6175525999999998</v>
      </c>
      <c r="K8" s="10">
        <f t="shared" si="2"/>
        <v>1.5711853000000033</v>
      </c>
      <c r="L8" s="11"/>
      <c r="M8" s="11"/>
      <c r="N8" s="7">
        <v>8</v>
      </c>
      <c r="O8" s="7">
        <f t="shared" si="6"/>
        <v>9</v>
      </c>
      <c r="P8" s="4">
        <v>39.642000000000003</v>
      </c>
      <c r="Q8" s="4"/>
      <c r="R8" s="4"/>
      <c r="S8" s="8"/>
      <c r="T8" s="6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3">
      <c r="A9" s="7">
        <v>18</v>
      </c>
      <c r="B9" s="7">
        <f t="shared" si="0"/>
        <v>19</v>
      </c>
      <c r="C9" s="4">
        <v>29.716999999999999</v>
      </c>
      <c r="D9" s="4"/>
      <c r="E9" s="4"/>
      <c r="F9" s="4"/>
      <c r="G9" s="4"/>
      <c r="H9" s="8"/>
      <c r="I9" s="9"/>
      <c r="J9" s="10"/>
      <c r="K9" s="10"/>
      <c r="L9" s="11"/>
      <c r="M9" s="11"/>
      <c r="N9" s="7">
        <v>10</v>
      </c>
      <c r="O9" s="7">
        <f t="shared" si="6"/>
        <v>11</v>
      </c>
      <c r="P9" s="4">
        <v>10.986000000000001</v>
      </c>
      <c r="Q9" s="4">
        <f>AVERAGE(P9)</f>
        <v>10.986000000000001</v>
      </c>
      <c r="R9" s="4">
        <f t="shared" si="4"/>
        <v>179.31200000000001</v>
      </c>
      <c r="S9" s="8">
        <v>161.78100000000001</v>
      </c>
      <c r="T9" s="6">
        <f t="shared" si="3"/>
        <v>160.83907600000001</v>
      </c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3">
      <c r="A10" s="7">
        <v>19</v>
      </c>
      <c r="B10" s="7">
        <f t="shared" si="0"/>
        <v>20</v>
      </c>
      <c r="C10" s="4">
        <v>29.978999999999999</v>
      </c>
      <c r="D10" s="4"/>
      <c r="E10" s="4"/>
      <c r="F10" s="4"/>
      <c r="G10" s="4"/>
      <c r="H10" s="8"/>
      <c r="I10" s="9"/>
      <c r="J10" s="10"/>
      <c r="K10" s="10"/>
      <c r="L10" s="11"/>
      <c r="M10" s="11"/>
      <c r="N10" s="7">
        <v>12</v>
      </c>
      <c r="O10" s="7">
        <f t="shared" si="6"/>
        <v>13</v>
      </c>
      <c r="P10" s="4">
        <v>110.08799999999999</v>
      </c>
      <c r="Q10" s="4">
        <f>AVERAGE(P10)</f>
        <v>110.08799999999999</v>
      </c>
      <c r="R10" s="4">
        <f t="shared" si="4"/>
        <v>80.210000000000008</v>
      </c>
      <c r="S10" s="8">
        <v>67.471999999999994</v>
      </c>
      <c r="T10" s="6">
        <f t="shared" si="3"/>
        <v>68.277807999999993</v>
      </c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3">
      <c r="A11" s="7">
        <v>21</v>
      </c>
      <c r="B11" s="7">
        <f t="shared" si="0"/>
        <v>22</v>
      </c>
      <c r="C11" s="4">
        <v>30.114999999999998</v>
      </c>
      <c r="D11" s="4">
        <f>AVERAGE(C11:C13)</f>
        <v>30.060000000000002</v>
      </c>
      <c r="E11" s="4">
        <f>AVERAGE(C11:C13)</f>
        <v>30.060000000000002</v>
      </c>
      <c r="F11" s="4">
        <f t="shared" si="5"/>
        <v>1.671999999999997</v>
      </c>
      <c r="G11" s="4">
        <f>31.732-E11</f>
        <v>1.671999999999997</v>
      </c>
      <c r="H11" s="8">
        <v>1.42</v>
      </c>
      <c r="I11" s="9">
        <v>1.41</v>
      </c>
      <c r="J11" s="10">
        <f t="shared" si="1"/>
        <v>1.5322119999999977</v>
      </c>
      <c r="K11" s="10">
        <f t="shared" si="2"/>
        <v>1.4841859999999976</v>
      </c>
      <c r="L11" s="11"/>
      <c r="M11" s="11"/>
      <c r="N11" s="7">
        <v>13</v>
      </c>
      <c r="O11" s="7">
        <f t="shared" si="6"/>
        <v>14</v>
      </c>
      <c r="P11" s="4">
        <v>98.635999999999996</v>
      </c>
      <c r="Q11" s="4">
        <f>AVERAGE(P11)</f>
        <v>98.635999999999996</v>
      </c>
      <c r="R11" s="4">
        <f t="shared" si="4"/>
        <v>91.662000000000006</v>
      </c>
      <c r="S11" s="8">
        <v>79.352000000000004</v>
      </c>
      <c r="T11" s="6">
        <f t="shared" si="3"/>
        <v>78.973975999999993</v>
      </c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3">
      <c r="A12" s="7">
        <v>22</v>
      </c>
      <c r="B12" s="7">
        <f t="shared" si="0"/>
        <v>23</v>
      </c>
      <c r="C12" s="4">
        <v>29.943000000000001</v>
      </c>
      <c r="D12" s="4"/>
      <c r="E12" s="4"/>
      <c r="F12" s="4"/>
      <c r="G12" s="4"/>
      <c r="H12" s="8"/>
      <c r="I12" s="9"/>
      <c r="J12" s="10"/>
      <c r="K12" s="10"/>
      <c r="L12" s="11"/>
      <c r="M12" s="11"/>
      <c r="N12" s="7">
        <v>16</v>
      </c>
      <c r="O12" s="7">
        <f t="shared" si="6"/>
        <v>17</v>
      </c>
      <c r="P12" s="4">
        <v>155.227</v>
      </c>
      <c r="Q12" s="4">
        <f>AVERAGE(P12,P34)</f>
        <v>155.227</v>
      </c>
      <c r="R12" s="4">
        <f t="shared" si="4"/>
        <v>35.070999999999998</v>
      </c>
      <c r="S12" s="8">
        <v>27.001999999999999</v>
      </c>
      <c r="T12" s="6">
        <f t="shared" si="3"/>
        <v>26.117981999999984</v>
      </c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3">
      <c r="A13" s="7">
        <v>23</v>
      </c>
      <c r="B13" s="7">
        <f t="shared" si="0"/>
        <v>24</v>
      </c>
      <c r="C13" s="4">
        <v>30.122</v>
      </c>
      <c r="D13" s="4"/>
      <c r="E13" s="4"/>
      <c r="F13" s="4"/>
      <c r="G13" s="4"/>
      <c r="H13" s="8"/>
      <c r="I13" s="9"/>
      <c r="J13" s="10"/>
      <c r="K13" s="10"/>
      <c r="L13" s="11"/>
      <c r="M13" s="11"/>
      <c r="N13" s="7">
        <v>20</v>
      </c>
      <c r="O13" s="7">
        <f t="shared" si="6"/>
        <v>21</v>
      </c>
      <c r="P13" s="4">
        <v>154.589</v>
      </c>
      <c r="Q13" s="4"/>
      <c r="R13" s="4"/>
      <c r="S13" s="8"/>
      <c r="T13" s="6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3">
      <c r="A14" s="7">
        <v>27</v>
      </c>
      <c r="B14" s="7">
        <f t="shared" si="0"/>
        <v>28</v>
      </c>
      <c r="C14" s="4">
        <v>24.475000000000001</v>
      </c>
      <c r="D14" s="4">
        <f>AVERAGE(C14,C22)</f>
        <v>24.37</v>
      </c>
      <c r="E14" s="4">
        <f>AVERAGE(C14,C22)</f>
        <v>24.37</v>
      </c>
      <c r="F14" s="4">
        <f t="shared" si="5"/>
        <v>7.3619999999999983</v>
      </c>
      <c r="G14" s="4">
        <f>31.732-E14</f>
        <v>7.3619999999999983</v>
      </c>
      <c r="H14" s="8">
        <v>8.1199999999999992</v>
      </c>
      <c r="I14" s="9">
        <v>7.6150000000000002</v>
      </c>
      <c r="J14" s="10">
        <f t="shared" si="1"/>
        <v>6.5382739999999977</v>
      </c>
      <c r="K14" s="10">
        <f t="shared" si="2"/>
        <v>6.5875469999999972</v>
      </c>
      <c r="L14" s="11"/>
      <c r="M14" s="11"/>
      <c r="N14" s="7">
        <v>24</v>
      </c>
      <c r="O14" s="7">
        <f t="shared" si="6"/>
        <v>25</v>
      </c>
      <c r="P14" s="4">
        <v>5.6109999999999998</v>
      </c>
      <c r="Q14" s="4">
        <f>AVERAGE(P14,P19)</f>
        <v>6.4684999999999997</v>
      </c>
      <c r="R14" s="4">
        <f t="shared" si="4"/>
        <v>183.8295</v>
      </c>
      <c r="S14" s="8">
        <v>166.965</v>
      </c>
      <c r="T14" s="6">
        <f t="shared" si="3"/>
        <v>165.05842099999998</v>
      </c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3">
      <c r="A15" s="7">
        <v>29</v>
      </c>
      <c r="B15" s="7">
        <f t="shared" si="0"/>
        <v>30</v>
      </c>
      <c r="C15" s="4">
        <v>26.827000000000002</v>
      </c>
      <c r="D15" s="4">
        <f>AVERAGE(C15,C23)</f>
        <v>26.846</v>
      </c>
      <c r="E15" s="4">
        <f>AVERAGE(C15,C23)</f>
        <v>26.846</v>
      </c>
      <c r="F15" s="4">
        <f t="shared" si="5"/>
        <v>4.8859999999999992</v>
      </c>
      <c r="G15" s="4">
        <f>31.732-E15</f>
        <v>4.8859999999999992</v>
      </c>
      <c r="H15" s="8">
        <v>4.8600000000000003</v>
      </c>
      <c r="I15" s="9">
        <v>4.84</v>
      </c>
      <c r="J15" s="10">
        <f t="shared" si="1"/>
        <v>4.3598891999999978</v>
      </c>
      <c r="K15" s="10">
        <f t="shared" si="2"/>
        <v>4.366822599999999</v>
      </c>
      <c r="L15" s="11"/>
      <c r="M15" s="11"/>
      <c r="N15" s="7">
        <v>28</v>
      </c>
      <c r="O15" s="7">
        <f t="shared" si="6"/>
        <v>29</v>
      </c>
      <c r="P15" s="4">
        <v>129.16900000000001</v>
      </c>
      <c r="Q15" s="4">
        <f>AVERAGE(P15,P20)</f>
        <v>129.1995</v>
      </c>
      <c r="R15" s="4">
        <f t="shared" si="4"/>
        <v>61.098500000000001</v>
      </c>
      <c r="S15" s="8">
        <v>48.85</v>
      </c>
      <c r="T15" s="6">
        <f t="shared" si="3"/>
        <v>50.427666999999985</v>
      </c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3">
      <c r="A16" s="7">
        <v>31</v>
      </c>
      <c r="B16" s="7">
        <f t="shared" si="0"/>
        <v>32</v>
      </c>
      <c r="C16" s="4">
        <v>29.736000000000001</v>
      </c>
      <c r="D16" s="4">
        <f>AVERAGE(C16:C18,C24:C26)</f>
        <v>29.861333333333331</v>
      </c>
      <c r="E16" s="4">
        <f>AVERAGE(C16:C18,C24:C26)</f>
        <v>29.861333333333331</v>
      </c>
      <c r="F16" s="4">
        <f t="shared" si="5"/>
        <v>1.8706666666666685</v>
      </c>
      <c r="G16" s="4">
        <f>31.732-E16</f>
        <v>1.8706666666666685</v>
      </c>
      <c r="H16" s="8">
        <v>1.61</v>
      </c>
      <c r="I16" s="9">
        <v>1.57</v>
      </c>
      <c r="J16" s="10">
        <f t="shared" si="1"/>
        <v>1.7069989333333346</v>
      </c>
      <c r="K16" s="10">
        <f t="shared" si="2"/>
        <v>1.6623701333333365</v>
      </c>
      <c r="L16" s="11"/>
      <c r="M16" s="11"/>
      <c r="N16" s="7">
        <v>30</v>
      </c>
      <c r="O16" s="7">
        <f t="shared" si="6"/>
        <v>31</v>
      </c>
      <c r="P16" s="4">
        <v>166.99799999999999</v>
      </c>
      <c r="Q16" s="4">
        <f>AVERAGE(P16,P21)</f>
        <v>167.072</v>
      </c>
      <c r="R16" s="4">
        <f t="shared" si="4"/>
        <v>23.225999999999999</v>
      </c>
      <c r="S16" s="8">
        <v>15.823</v>
      </c>
      <c r="T16" s="6">
        <f t="shared" si="3"/>
        <v>15.054751999999979</v>
      </c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3">
      <c r="A17" s="7">
        <v>32</v>
      </c>
      <c r="B17" s="7">
        <f t="shared" si="0"/>
        <v>33</v>
      </c>
      <c r="C17" s="4">
        <v>29.768999999999998</v>
      </c>
      <c r="D17" s="4"/>
      <c r="E17" s="4"/>
      <c r="F17" s="4"/>
      <c r="G17" s="4"/>
      <c r="H17" s="8"/>
      <c r="I17" s="9"/>
      <c r="J17" s="10"/>
      <c r="K17" s="10"/>
      <c r="L17" s="11"/>
      <c r="M17" s="11"/>
      <c r="N17" s="7">
        <v>34</v>
      </c>
      <c r="O17" s="7">
        <f t="shared" si="6"/>
        <v>35</v>
      </c>
      <c r="P17" s="4">
        <v>-5.2560000000000002</v>
      </c>
      <c r="Q17" s="4">
        <f>AVERAGE(P17,P22)</f>
        <v>-5.0510000000000002</v>
      </c>
      <c r="R17" s="4">
        <f t="shared" si="4"/>
        <v>195.34899999999999</v>
      </c>
      <c r="S17" s="8">
        <v>173.23</v>
      </c>
      <c r="T17" s="6">
        <f t="shared" si="3"/>
        <v>175.817634</v>
      </c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3">
      <c r="A18" s="7">
        <v>33</v>
      </c>
      <c r="B18" s="7">
        <f t="shared" si="0"/>
        <v>34</v>
      </c>
      <c r="C18" s="4">
        <v>30.068999999999999</v>
      </c>
      <c r="D18" s="4"/>
      <c r="E18" s="4"/>
      <c r="F18" s="4"/>
      <c r="G18" s="4"/>
      <c r="H18" s="8"/>
      <c r="I18" s="9"/>
      <c r="J18" s="10"/>
      <c r="K18" s="10"/>
      <c r="L18" s="11"/>
      <c r="M18" s="11"/>
      <c r="N18" s="7">
        <v>37</v>
      </c>
      <c r="O18" s="7">
        <f t="shared" si="6"/>
        <v>38</v>
      </c>
      <c r="P18" s="4">
        <v>127.49</v>
      </c>
      <c r="Q18" s="4">
        <f>AVERAGE(P18,P23)</f>
        <v>127.5215</v>
      </c>
      <c r="R18" s="4">
        <f t="shared" si="4"/>
        <v>62.776499999999999</v>
      </c>
      <c r="S18" s="8">
        <v>51.445</v>
      </c>
      <c r="T18" s="6">
        <f>Q18*(-0.934)+171.1</f>
        <v>51.994918999999982</v>
      </c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3">
      <c r="A19" s="7">
        <v>38</v>
      </c>
      <c r="B19" s="7">
        <f t="shared" si="0"/>
        <v>39</v>
      </c>
      <c r="C19" s="4">
        <v>27.568999999999999</v>
      </c>
      <c r="D19" s="4">
        <f>AVERAGE(C19:C21,C27:C29)</f>
        <v>27.519666666666669</v>
      </c>
      <c r="E19" s="4">
        <f>AVERAGE(C19:C21,C27:C29)</f>
        <v>27.519666666666669</v>
      </c>
      <c r="F19" s="4">
        <f t="shared" si="5"/>
        <v>4.2123333333333299</v>
      </c>
      <c r="G19" s="4">
        <f>31.732-E19</f>
        <v>4.2123333333333299</v>
      </c>
      <c r="H19" s="8">
        <v>3.82</v>
      </c>
      <c r="I19" s="9">
        <v>3.81</v>
      </c>
      <c r="J19" s="10">
        <f>D19*(-0.8798)+27.979</f>
        <v>3.7671972666666633</v>
      </c>
      <c r="K19" s="10">
        <f>E19*(-0.8969)+28.445</f>
        <v>3.7626109666666636</v>
      </c>
      <c r="L19" s="11"/>
      <c r="M19" s="11"/>
      <c r="N19" s="7">
        <v>41</v>
      </c>
      <c r="O19" s="7">
        <f t="shared" si="6"/>
        <v>42</v>
      </c>
      <c r="P19" s="4">
        <v>7.3259999999999996</v>
      </c>
      <c r="Q19" s="4"/>
      <c r="R19" s="4"/>
      <c r="S19" s="6"/>
      <c r="T19" s="6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3">
      <c r="A20" s="7">
        <v>39</v>
      </c>
      <c r="B20" s="7">
        <f t="shared" si="0"/>
        <v>40</v>
      </c>
      <c r="C20" s="4">
        <v>27.405000000000001</v>
      </c>
      <c r="D20" s="4"/>
      <c r="E20" s="4"/>
      <c r="F20" s="4"/>
      <c r="G20" s="4"/>
      <c r="H20" s="4"/>
      <c r="I20" s="12"/>
      <c r="J20" s="11"/>
      <c r="K20" s="11"/>
      <c r="L20" s="11"/>
      <c r="M20" s="11"/>
      <c r="N20" s="7">
        <v>45</v>
      </c>
      <c r="O20" s="7">
        <f t="shared" si="6"/>
        <v>46</v>
      </c>
      <c r="P20" s="4">
        <v>129.22999999999999</v>
      </c>
      <c r="Q20" s="4"/>
      <c r="R20" s="4"/>
      <c r="S20" s="13" t="s">
        <v>34</v>
      </c>
      <c r="T20" s="14">
        <f>AVERAGE(ABS(T3-S3),ABS(T4-S4),ABS(T5-S5),ABS(T6-S6),ABS(T9-S9),ABS(T10-S10),ABS(T11-S11),ABS(T12-S12),ABS(T14-S14),ABS(T15-S15),ABS(T16-S16),ABS(T17-S17),ABS(T18-S18))</f>
        <v>1.0839070769230794</v>
      </c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3">
      <c r="A21" s="7">
        <v>40</v>
      </c>
      <c r="B21" s="7">
        <f t="shared" si="0"/>
        <v>41</v>
      </c>
      <c r="C21" s="4">
        <v>27.553999999999998</v>
      </c>
      <c r="D21" s="4"/>
      <c r="E21" s="4"/>
      <c r="F21" s="4"/>
      <c r="G21" s="4"/>
      <c r="H21" s="4"/>
      <c r="I21" s="13" t="s">
        <v>35</v>
      </c>
      <c r="J21" s="14">
        <f>AVERAGE(ABS(J3-H3),ABS(J4-H4),ABS(J6-H6),ABS(J7-H7),ABS(J8-H8),ABS(J11-H11),ABS(J15-H15),ABS(J16-H16),ABS(J19-H19))</f>
        <v>0.14263164074074117</v>
      </c>
      <c r="K21" s="14">
        <f>AVERAGE(ABS(K3-I3),ABS(K4-I4),ABS(K6-I6),ABS(K8-I8),ABS(K11-I11),ABS(K15-I15),ABS(K16-I16),ABS(K19-I19))</f>
        <v>0.13583516458333397</v>
      </c>
      <c r="L21" s="11"/>
      <c r="M21" s="11"/>
      <c r="N21" s="7">
        <v>47</v>
      </c>
      <c r="O21" s="7">
        <f t="shared" si="6"/>
        <v>48</v>
      </c>
      <c r="P21" s="4">
        <v>167.14599999999999</v>
      </c>
      <c r="Q21" s="4"/>
      <c r="R21" s="4"/>
      <c r="S21" s="6"/>
      <c r="T21" s="6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3">
      <c r="A22" s="7">
        <v>44</v>
      </c>
      <c r="B22" s="7">
        <f t="shared" si="0"/>
        <v>45</v>
      </c>
      <c r="C22" s="4">
        <v>24.265000000000001</v>
      </c>
      <c r="D22" s="4"/>
      <c r="E22" s="4"/>
      <c r="F22" s="4"/>
      <c r="G22" s="4"/>
      <c r="H22" s="4"/>
      <c r="I22" s="13" t="s">
        <v>36</v>
      </c>
      <c r="J22" s="14">
        <f>ABS(J14-H14)</f>
        <v>1.5817260000000015</v>
      </c>
      <c r="K22" s="14">
        <f>ABS(K14-I14)</f>
        <v>1.0274530000000031</v>
      </c>
      <c r="L22" s="11"/>
      <c r="M22" s="11"/>
      <c r="N22" s="7">
        <v>51</v>
      </c>
      <c r="O22" s="7">
        <f t="shared" si="6"/>
        <v>52</v>
      </c>
      <c r="P22" s="4">
        <v>-4.8460000000000001</v>
      </c>
      <c r="Q22" s="4"/>
      <c r="R22" s="4"/>
      <c r="S22" s="6"/>
      <c r="T22" s="6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3">
      <c r="A23" s="7">
        <v>46</v>
      </c>
      <c r="B23" s="7">
        <f t="shared" si="0"/>
        <v>47</v>
      </c>
      <c r="C23" s="4">
        <v>26.864999999999998</v>
      </c>
      <c r="D23" s="4"/>
      <c r="E23" s="4"/>
      <c r="F23" s="4"/>
      <c r="G23" s="4"/>
      <c r="H23" s="4"/>
      <c r="I23" s="12"/>
      <c r="J23" s="11"/>
      <c r="K23" s="11"/>
      <c r="L23" s="11"/>
      <c r="M23" s="11"/>
      <c r="N23" s="7">
        <v>54</v>
      </c>
      <c r="O23" s="7">
        <f t="shared" si="6"/>
        <v>55</v>
      </c>
      <c r="P23" s="4">
        <v>127.553</v>
      </c>
      <c r="Q23" s="4"/>
      <c r="R23" s="4"/>
      <c r="S23" s="6"/>
      <c r="T23" s="6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3">
      <c r="A24" s="7">
        <v>48</v>
      </c>
      <c r="B24" s="7">
        <f t="shared" si="0"/>
        <v>49</v>
      </c>
      <c r="C24" s="4">
        <v>29.795000000000002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7"/>
      <c r="O24" s="7"/>
      <c r="P24" s="12"/>
      <c r="Q24" s="12"/>
      <c r="R24" s="1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3">
      <c r="A25" s="7">
        <v>49</v>
      </c>
      <c r="B25" s="7">
        <f t="shared" si="0"/>
        <v>50</v>
      </c>
      <c r="C25" s="4">
        <v>29.962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5"/>
      <c r="O25" s="7"/>
      <c r="P25" s="2"/>
      <c r="Q25" s="12"/>
      <c r="R25" s="12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3">
      <c r="A26" s="7">
        <v>50</v>
      </c>
      <c r="B26" s="7">
        <f t="shared" si="0"/>
        <v>51</v>
      </c>
      <c r="C26" s="4">
        <v>29.837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5"/>
      <c r="O26" s="7"/>
      <c r="P26" s="2"/>
      <c r="Q26" s="12"/>
      <c r="R26" s="12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3">
      <c r="A27" s="7">
        <v>55</v>
      </c>
      <c r="B27" s="7">
        <f t="shared" si="0"/>
        <v>56</v>
      </c>
      <c r="C27" s="4">
        <v>27.564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5"/>
      <c r="O27" s="7"/>
      <c r="P27" s="2"/>
      <c r="Q27" s="12"/>
      <c r="R27" s="1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3">
      <c r="A28" s="7">
        <v>56</v>
      </c>
      <c r="B28" s="7">
        <f t="shared" si="0"/>
        <v>57</v>
      </c>
      <c r="C28" s="4">
        <v>27.452000000000002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5"/>
      <c r="O28" s="7"/>
      <c r="P28" s="2"/>
      <c r="Q28" s="12"/>
      <c r="R28" s="1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3">
      <c r="A29" s="15">
        <v>57</v>
      </c>
      <c r="B29" s="15">
        <f t="shared" si="0"/>
        <v>58</v>
      </c>
      <c r="C29" s="2">
        <v>27.574000000000002</v>
      </c>
      <c r="D29" s="2"/>
      <c r="E29" s="12"/>
      <c r="F29" s="12"/>
      <c r="G29" s="12"/>
      <c r="H29" s="12"/>
      <c r="I29" s="12"/>
      <c r="J29" s="11"/>
      <c r="K29" s="11"/>
      <c r="L29" s="11"/>
      <c r="M29" s="11"/>
      <c r="N29" s="15"/>
      <c r="O29" s="7"/>
      <c r="P29" s="2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3">
      <c r="A30" s="16"/>
      <c r="B30" s="15"/>
      <c r="C30" s="12"/>
      <c r="D30" s="12"/>
      <c r="E30" s="12"/>
      <c r="F30" s="12"/>
      <c r="G30" s="12"/>
      <c r="H30" s="12"/>
      <c r="I30" s="12"/>
      <c r="J30" s="11"/>
      <c r="K30" s="11"/>
      <c r="L30" s="11"/>
      <c r="M30" s="11"/>
      <c r="N30" s="15"/>
      <c r="O30" s="7"/>
      <c r="P30" s="2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3">
      <c r="A31" s="15"/>
      <c r="B31" s="15"/>
      <c r="C31" s="2"/>
      <c r="D31" s="12"/>
      <c r="E31" s="12"/>
      <c r="F31" s="12"/>
      <c r="G31" s="12"/>
      <c r="H31" s="12"/>
      <c r="I31" s="12"/>
      <c r="J31" s="11"/>
      <c r="K31" s="11"/>
      <c r="L31" s="11"/>
      <c r="M31" s="11"/>
      <c r="N31" s="15"/>
      <c r="O31" s="7"/>
      <c r="P31" s="2"/>
      <c r="Q31" s="12"/>
      <c r="R31" s="1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3">
      <c r="A32" s="15"/>
      <c r="B32" s="15"/>
      <c r="C32" s="2"/>
      <c r="D32" s="12"/>
      <c r="E32" s="12"/>
      <c r="F32" s="12"/>
      <c r="G32" s="12"/>
      <c r="H32" s="12"/>
      <c r="I32" s="12"/>
      <c r="J32" s="11"/>
      <c r="K32" s="11"/>
      <c r="L32" s="11"/>
      <c r="M32" s="11"/>
      <c r="N32" s="15"/>
      <c r="O32" s="7"/>
      <c r="P32" s="2"/>
      <c r="Q32" s="12"/>
      <c r="R32" s="1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3">
      <c r="A33" s="15"/>
      <c r="B33" s="15"/>
      <c r="C33" s="2"/>
      <c r="D33" s="12"/>
      <c r="E33" s="12"/>
      <c r="F33" s="12"/>
      <c r="G33" s="12"/>
      <c r="H33" s="12"/>
      <c r="I33" s="12"/>
      <c r="J33" s="11"/>
      <c r="K33" s="11"/>
      <c r="L33" s="11"/>
      <c r="M33" s="11"/>
      <c r="N33" s="15"/>
      <c r="O33" s="7"/>
      <c r="P33" s="2"/>
      <c r="Q33" s="12"/>
      <c r="R33" s="1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3">
      <c r="A34" s="15"/>
      <c r="B34" s="15"/>
      <c r="C34" s="2"/>
      <c r="D34" s="12"/>
      <c r="E34" s="12"/>
      <c r="F34" s="12"/>
      <c r="G34" s="12"/>
      <c r="H34" s="12"/>
      <c r="I34" s="12"/>
      <c r="J34" s="11"/>
      <c r="K34" s="11"/>
      <c r="L34" s="11"/>
      <c r="M34" s="11"/>
      <c r="N34" s="15"/>
      <c r="O34" s="7"/>
      <c r="P34" s="2"/>
      <c r="Q34" s="12"/>
      <c r="R34" s="1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3">
      <c r="A35" s="15"/>
      <c r="B35" s="15"/>
      <c r="C35" s="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5"/>
      <c r="O35" s="7"/>
      <c r="P35" s="2"/>
      <c r="Q35" s="12"/>
      <c r="R35" s="12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3">
      <c r="A36" s="15"/>
      <c r="B36" s="15"/>
      <c r="C36" s="2"/>
      <c r="D36" s="12"/>
      <c r="E36" s="12"/>
      <c r="F36" s="12"/>
      <c r="G36" s="12"/>
      <c r="H36" s="12"/>
      <c r="I36" s="12"/>
      <c r="J36" s="11"/>
      <c r="K36" s="11"/>
      <c r="L36" s="11"/>
      <c r="M36" s="11"/>
      <c r="N36" s="15"/>
      <c r="O36" s="7"/>
      <c r="P36" s="2"/>
      <c r="Q36" s="12"/>
      <c r="R36" s="12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3">
      <c r="A37" s="15"/>
      <c r="B37" s="15"/>
      <c r="C37" s="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5"/>
      <c r="O37" s="7"/>
      <c r="P37" s="2"/>
      <c r="Q37" s="12"/>
      <c r="R37" s="1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3">
      <c r="A38" s="15"/>
      <c r="B38" s="15"/>
      <c r="C38" s="2"/>
      <c r="D38" s="12"/>
      <c r="E38" s="12"/>
      <c r="F38" s="12"/>
      <c r="G38" s="12"/>
      <c r="H38" s="12"/>
      <c r="I38" s="12"/>
      <c r="J38" s="11"/>
      <c r="K38" s="11"/>
      <c r="L38" s="11"/>
      <c r="M38" s="11"/>
      <c r="N38" s="15"/>
      <c r="O38" s="7"/>
      <c r="P38" s="2"/>
      <c r="Q38" s="12"/>
      <c r="R38" s="1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3">
      <c r="A39" s="15"/>
      <c r="B39" s="15"/>
      <c r="C39" s="2"/>
      <c r="D39" s="12"/>
      <c r="E39" s="12"/>
      <c r="F39" s="12"/>
      <c r="G39" s="12"/>
      <c r="H39" s="12"/>
      <c r="I39" s="12"/>
      <c r="J39" s="11"/>
      <c r="K39" s="11"/>
      <c r="L39" s="11"/>
      <c r="M39" s="11"/>
      <c r="N39" s="15"/>
      <c r="O39" s="7"/>
      <c r="P39" s="2"/>
      <c r="Q39" s="12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3">
      <c r="A40" s="15"/>
      <c r="B40" s="15"/>
      <c r="C40" s="2"/>
      <c r="D40" s="12"/>
      <c r="E40" s="12"/>
      <c r="F40" s="12"/>
      <c r="G40" s="12"/>
      <c r="H40" s="12"/>
      <c r="I40" s="12"/>
      <c r="J40" s="11"/>
      <c r="K40" s="11"/>
      <c r="L40" s="11"/>
      <c r="M40" s="11"/>
      <c r="N40" s="15"/>
      <c r="O40" s="7"/>
      <c r="P40" s="2"/>
      <c r="Q40" s="12"/>
      <c r="R40" s="1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3">
      <c r="A41" s="15"/>
      <c r="B41" s="15"/>
      <c r="C41" s="2"/>
      <c r="E41" s="12"/>
      <c r="F41" s="12"/>
      <c r="G41" s="12"/>
      <c r="H41" s="12"/>
      <c r="I41" s="12"/>
      <c r="J41" s="11"/>
      <c r="K41" s="11"/>
      <c r="L41" s="11"/>
      <c r="M41" s="11"/>
      <c r="N41" s="15"/>
      <c r="O41" s="7"/>
      <c r="P41" s="2"/>
      <c r="Q41" s="12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3">
      <c r="A42" s="15"/>
      <c r="B42" s="15"/>
      <c r="C42" s="2"/>
      <c r="D42" s="12"/>
      <c r="E42" s="12"/>
      <c r="F42" s="12"/>
      <c r="G42" s="12"/>
      <c r="H42" s="12"/>
      <c r="I42" s="12"/>
      <c r="J42" s="11"/>
      <c r="K42" s="11"/>
      <c r="L42" s="11"/>
      <c r="M42" s="11"/>
      <c r="N42" s="15"/>
      <c r="O42" s="7"/>
      <c r="P42" s="2"/>
      <c r="Q42" s="12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3">
      <c r="A43" s="15"/>
      <c r="B43" s="15"/>
      <c r="C43" s="2"/>
      <c r="D43" s="12"/>
      <c r="E43" s="12"/>
      <c r="F43" s="12"/>
      <c r="G43" s="12"/>
      <c r="H43" s="12"/>
      <c r="I43" s="12"/>
      <c r="J43" s="11"/>
      <c r="K43" s="11"/>
      <c r="L43" s="11"/>
      <c r="M43" s="11"/>
      <c r="N43" s="15"/>
      <c r="O43" s="7"/>
      <c r="P43" s="2"/>
      <c r="Q43" s="12"/>
      <c r="R43" s="1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3">
      <c r="A44" s="15"/>
      <c r="B44" s="15"/>
      <c r="C44" s="2"/>
      <c r="D44" s="12"/>
      <c r="E44" s="12"/>
      <c r="F44" s="12"/>
      <c r="G44" s="12"/>
      <c r="H44" s="12"/>
      <c r="I44" s="12"/>
      <c r="J44" s="11"/>
      <c r="K44" s="11"/>
      <c r="L44" s="11"/>
      <c r="M44" s="11"/>
      <c r="N44" s="15"/>
      <c r="O44" s="7"/>
      <c r="P44" s="2"/>
      <c r="Q44" s="12"/>
      <c r="R44" s="1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3">
      <c r="A45" s="15"/>
      <c r="B45" s="15"/>
      <c r="C45" s="2"/>
      <c r="D45" s="12"/>
      <c r="E45" s="12"/>
      <c r="F45" s="12"/>
      <c r="G45" s="12"/>
      <c r="H45" s="12"/>
      <c r="I45" s="12"/>
      <c r="J45" s="11"/>
      <c r="K45" s="11"/>
      <c r="L45" s="11"/>
      <c r="M45" s="11"/>
      <c r="N45" s="15"/>
      <c r="O45" s="7"/>
      <c r="P45" s="2"/>
      <c r="Q45" s="12"/>
      <c r="R45" s="1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3">
      <c r="A46" s="15"/>
      <c r="B46" s="15"/>
      <c r="C46" s="2"/>
      <c r="D46" s="12"/>
      <c r="E46" s="12"/>
      <c r="F46" s="12"/>
      <c r="G46" s="12"/>
      <c r="H46" s="12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3">
      <c r="A47" s="15"/>
      <c r="B47" s="15"/>
      <c r="C47" s="2"/>
      <c r="D47" s="12"/>
      <c r="E47" s="12"/>
      <c r="F47" s="12"/>
      <c r="G47" s="12"/>
      <c r="H47" s="12"/>
      <c r="I47" s="12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3">
      <c r="A48" s="15"/>
      <c r="B48" s="15"/>
      <c r="C48" s="2"/>
      <c r="D48" s="12"/>
      <c r="E48" s="12"/>
      <c r="F48" s="12"/>
      <c r="G48" s="12"/>
      <c r="H48" s="12"/>
      <c r="I48" s="1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3">
      <c r="A49" s="15"/>
      <c r="B49" s="15"/>
      <c r="C49" s="2"/>
      <c r="D49" s="12"/>
      <c r="E49" s="12"/>
      <c r="F49" s="12"/>
      <c r="G49" s="12"/>
      <c r="H49" s="12"/>
      <c r="I49" s="1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3">
      <c r="A50" s="15"/>
      <c r="B50" s="15"/>
      <c r="C50" s="2"/>
      <c r="D50" s="12"/>
      <c r="E50" s="12"/>
      <c r="F50" s="12"/>
      <c r="G50" s="12"/>
      <c r="H50" s="12"/>
      <c r="I50" s="1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x14ac:dyDescent="0.3">
      <c r="A51" s="15"/>
      <c r="B51" s="15"/>
      <c r="C51" s="2"/>
      <c r="D51" s="12"/>
      <c r="E51" s="12"/>
      <c r="F51" s="12"/>
      <c r="G51" s="12"/>
      <c r="H51" s="12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x14ac:dyDescent="0.3">
      <c r="A52" s="15"/>
      <c r="B52" s="15"/>
      <c r="C52" s="2"/>
      <c r="D52" s="12"/>
      <c r="E52" s="12"/>
      <c r="F52" s="12"/>
      <c r="G52" s="12"/>
      <c r="H52" s="12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x14ac:dyDescent="0.3">
      <c r="A53" s="15"/>
      <c r="B53" s="15"/>
      <c r="C53" s="2"/>
      <c r="D53" s="12"/>
      <c r="E53" s="12"/>
      <c r="F53" s="12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x14ac:dyDescent="0.3">
      <c r="A54" s="15"/>
      <c r="B54" s="15"/>
      <c r="C54" s="2"/>
      <c r="D54" s="12"/>
      <c r="E54" s="12"/>
      <c r="F54" s="12"/>
      <c r="G54" s="12"/>
      <c r="H54" s="12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x14ac:dyDescent="0.3">
      <c r="A55" s="15"/>
      <c r="B55" s="15"/>
      <c r="C55" s="2"/>
      <c r="D55" s="12"/>
      <c r="E55" s="12"/>
      <c r="F55" s="12"/>
      <c r="G55" s="12"/>
      <c r="H55" s="12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x14ac:dyDescent="0.3">
      <c r="A56" s="15"/>
      <c r="B56" s="15"/>
      <c r="C56" s="2"/>
      <c r="D56" s="12"/>
      <c r="E56" s="12"/>
      <c r="F56" s="12"/>
      <c r="G56" s="12"/>
      <c r="H56" s="12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x14ac:dyDescent="0.3">
      <c r="A57" s="15"/>
      <c r="B57" s="15"/>
      <c r="C57" s="2"/>
      <c r="D57" s="12"/>
      <c r="E57" s="12"/>
      <c r="F57" s="12"/>
      <c r="G57" s="12"/>
      <c r="H57" s="12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7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x14ac:dyDescent="0.3">
      <c r="A61" s="7" t="s">
        <v>9</v>
      </c>
      <c r="B61" s="7"/>
      <c r="C61" s="18">
        <v>1</v>
      </c>
      <c r="D61" s="18">
        <v>4</v>
      </c>
      <c r="E61" s="18">
        <v>7</v>
      </c>
      <c r="F61" s="18">
        <v>14</v>
      </c>
      <c r="G61" s="18">
        <v>15</v>
      </c>
      <c r="H61" s="18">
        <v>17</v>
      </c>
      <c r="I61" s="18">
        <v>18</v>
      </c>
      <c r="J61" s="18">
        <v>19</v>
      </c>
      <c r="K61" s="18">
        <v>21</v>
      </c>
      <c r="L61" s="18">
        <v>22</v>
      </c>
      <c r="M61" s="18">
        <v>23</v>
      </c>
      <c r="N61" s="18">
        <v>27</v>
      </c>
      <c r="O61" s="18">
        <v>29</v>
      </c>
      <c r="P61" s="18">
        <v>31</v>
      </c>
      <c r="Q61" s="18">
        <v>32</v>
      </c>
      <c r="R61" s="18">
        <v>33</v>
      </c>
      <c r="S61" s="18">
        <v>38</v>
      </c>
      <c r="T61" s="18">
        <v>39</v>
      </c>
      <c r="U61" s="18">
        <v>40</v>
      </c>
      <c r="V61" s="18">
        <v>44</v>
      </c>
      <c r="W61" s="18">
        <v>46</v>
      </c>
      <c r="X61" s="18">
        <v>48</v>
      </c>
      <c r="Y61" s="18">
        <v>49</v>
      </c>
      <c r="Z61" s="18">
        <v>50</v>
      </c>
      <c r="AA61" s="18">
        <v>55</v>
      </c>
      <c r="AB61" s="18">
        <v>56</v>
      </c>
      <c r="AC61" s="18">
        <v>57</v>
      </c>
    </row>
    <row r="62" spans="1:29" x14ac:dyDescent="0.3">
      <c r="A62" s="7"/>
      <c r="B62" s="7" t="s">
        <v>10</v>
      </c>
      <c r="C62" s="18">
        <f>C61+1</f>
        <v>2</v>
      </c>
      <c r="D62" s="18">
        <f t="shared" ref="D62:V62" si="7">D61+1</f>
        <v>5</v>
      </c>
      <c r="E62" s="18">
        <f t="shared" si="7"/>
        <v>8</v>
      </c>
      <c r="F62" s="18">
        <f t="shared" si="7"/>
        <v>15</v>
      </c>
      <c r="G62" s="18">
        <f t="shared" si="7"/>
        <v>16</v>
      </c>
      <c r="H62" s="18">
        <f t="shared" si="7"/>
        <v>18</v>
      </c>
      <c r="I62" s="18">
        <f t="shared" si="7"/>
        <v>19</v>
      </c>
      <c r="J62" s="18">
        <f t="shared" si="7"/>
        <v>20</v>
      </c>
      <c r="K62" s="18">
        <f t="shared" si="7"/>
        <v>22</v>
      </c>
      <c r="L62" s="18">
        <f t="shared" si="7"/>
        <v>23</v>
      </c>
      <c r="M62" s="18">
        <f t="shared" si="7"/>
        <v>24</v>
      </c>
      <c r="N62" s="18">
        <f t="shared" si="7"/>
        <v>28</v>
      </c>
      <c r="O62" s="18">
        <f t="shared" si="7"/>
        <v>30</v>
      </c>
      <c r="P62" s="18">
        <f t="shared" si="7"/>
        <v>32</v>
      </c>
      <c r="Q62" s="18">
        <f t="shared" si="7"/>
        <v>33</v>
      </c>
      <c r="R62" s="18">
        <f t="shared" si="7"/>
        <v>34</v>
      </c>
      <c r="S62" s="18">
        <f t="shared" si="7"/>
        <v>39</v>
      </c>
      <c r="T62" s="18">
        <f t="shared" si="7"/>
        <v>40</v>
      </c>
      <c r="U62" s="18">
        <f t="shared" si="7"/>
        <v>41</v>
      </c>
      <c r="V62" s="18">
        <f t="shared" si="7"/>
        <v>45</v>
      </c>
      <c r="W62" s="18">
        <f>W61+1</f>
        <v>47</v>
      </c>
      <c r="X62" s="18">
        <f t="shared" ref="X62:AC62" si="8">X61+1</f>
        <v>49</v>
      </c>
      <c r="Y62" s="18">
        <f t="shared" si="8"/>
        <v>50</v>
      </c>
      <c r="Z62" s="18">
        <f t="shared" si="8"/>
        <v>51</v>
      </c>
      <c r="AA62" s="18">
        <f t="shared" si="8"/>
        <v>56</v>
      </c>
      <c r="AB62" s="18">
        <f t="shared" si="8"/>
        <v>57</v>
      </c>
      <c r="AC62" s="18">
        <f t="shared" si="8"/>
        <v>58</v>
      </c>
    </row>
    <row r="63" spans="1:29" x14ac:dyDescent="0.3">
      <c r="A63" s="19">
        <v>1</v>
      </c>
      <c r="B63" s="19">
        <f>A63+1</f>
        <v>2</v>
      </c>
      <c r="C63" s="19">
        <v>0</v>
      </c>
      <c r="D63" s="19">
        <v>0.76</v>
      </c>
      <c r="E63" s="19">
        <v>1.0109999999999999</v>
      </c>
      <c r="F63" s="19">
        <v>0</v>
      </c>
      <c r="G63" s="19">
        <v>1E-3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1.4999999999999999E-2</v>
      </c>
      <c r="N63" s="19">
        <v>3.3000000000000002E-2</v>
      </c>
      <c r="O63" s="19">
        <v>-0.08</v>
      </c>
      <c r="P63" s="19">
        <v>3.0000000000000001E-3</v>
      </c>
      <c r="Q63" s="19">
        <v>1.0999999999999999E-2</v>
      </c>
      <c r="R63" s="19">
        <v>-1E-3</v>
      </c>
      <c r="S63" s="19">
        <v>0</v>
      </c>
      <c r="T63" s="19">
        <v>0</v>
      </c>
      <c r="U63" s="19">
        <v>0</v>
      </c>
      <c r="V63" s="19">
        <v>-0.33600000000000002</v>
      </c>
      <c r="W63" s="19">
        <v>-3.5999999999999997E-2</v>
      </c>
      <c r="X63" s="19">
        <v>6.0000000000000001E-3</v>
      </c>
      <c r="Y63" s="19">
        <v>-3.0000000000000001E-3</v>
      </c>
      <c r="Z63" s="19">
        <v>-2E-3</v>
      </c>
      <c r="AA63" s="19">
        <v>1E-3</v>
      </c>
      <c r="AB63" s="19">
        <v>0</v>
      </c>
      <c r="AC63" s="19">
        <v>0</v>
      </c>
    </row>
    <row r="64" spans="1:29" x14ac:dyDescent="0.3">
      <c r="A64" s="19">
        <v>4</v>
      </c>
      <c r="B64" s="19">
        <f t="shared" ref="B64:B89" si="9">A64+1</f>
        <v>5</v>
      </c>
      <c r="C64" s="20">
        <v>0.76</v>
      </c>
      <c r="D64" s="19">
        <v>0</v>
      </c>
      <c r="E64" s="19">
        <v>0.77</v>
      </c>
      <c r="F64" s="19">
        <v>-5.0000000000000001E-3</v>
      </c>
      <c r="G64" s="19">
        <v>1.2E-2</v>
      </c>
      <c r="H64" s="19">
        <v>1.4999999999999999E-2</v>
      </c>
      <c r="I64" s="19">
        <v>3.0000000000000001E-3</v>
      </c>
      <c r="J64" s="19">
        <v>-3.4000000000000002E-2</v>
      </c>
      <c r="K64" s="19">
        <v>-8.6999999999999994E-2</v>
      </c>
      <c r="L64" s="19">
        <v>0.01</v>
      </c>
      <c r="M64" s="19">
        <v>1.9E-2</v>
      </c>
      <c r="N64" s="19">
        <v>-0.32200000000000001</v>
      </c>
      <c r="O64" s="19">
        <v>-3.4000000000000002E-2</v>
      </c>
      <c r="P64" s="19">
        <v>-1E-3</v>
      </c>
      <c r="Q64" s="19">
        <v>5.0000000000000001E-3</v>
      </c>
      <c r="R64" s="19">
        <v>-2E-3</v>
      </c>
      <c r="S64" s="19">
        <v>0</v>
      </c>
      <c r="T64" s="19">
        <v>0</v>
      </c>
      <c r="U64" s="19">
        <v>0</v>
      </c>
      <c r="V64" s="19">
        <v>2.1999999999999999E-2</v>
      </c>
      <c r="W64" s="19">
        <v>-6.0999999999999999E-2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</row>
    <row r="65" spans="1:29" x14ac:dyDescent="0.3">
      <c r="A65" s="19">
        <v>7</v>
      </c>
      <c r="B65" s="19">
        <f t="shared" si="9"/>
        <v>8</v>
      </c>
      <c r="C65" s="20">
        <v>1.0109999999999999</v>
      </c>
      <c r="D65" s="21">
        <v>0.77</v>
      </c>
      <c r="E65" s="19">
        <v>0</v>
      </c>
      <c r="F65" s="19">
        <v>4.0000000000000001E-3</v>
      </c>
      <c r="G65" s="19">
        <v>0</v>
      </c>
      <c r="H65" s="19">
        <v>1.0999999999999999E-2</v>
      </c>
      <c r="I65" s="19">
        <v>8.0000000000000002E-3</v>
      </c>
      <c r="J65" s="19">
        <v>-3.3000000000000002E-2</v>
      </c>
      <c r="K65" s="19">
        <v>-8.5999999999999993E-2</v>
      </c>
      <c r="L65" s="19">
        <v>0.01</v>
      </c>
      <c r="M65" s="19">
        <v>1.4E-2</v>
      </c>
      <c r="N65" s="19">
        <v>4.0000000000000001E-3</v>
      </c>
      <c r="O65" s="19">
        <v>-5.7000000000000002E-2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0.05</v>
      </c>
      <c r="W65" s="19">
        <v>-0.09</v>
      </c>
      <c r="X65" s="19">
        <v>1.2999999999999999E-2</v>
      </c>
      <c r="Y65" s="19">
        <v>2E-3</v>
      </c>
      <c r="Z65" s="19">
        <v>0</v>
      </c>
      <c r="AA65" s="19">
        <v>0</v>
      </c>
      <c r="AB65" s="19">
        <v>0</v>
      </c>
      <c r="AC65" s="19">
        <v>0</v>
      </c>
    </row>
    <row r="66" spans="1:29" x14ac:dyDescent="0.3">
      <c r="A66" s="19">
        <v>14</v>
      </c>
      <c r="B66" s="19">
        <f t="shared" si="9"/>
        <v>15</v>
      </c>
      <c r="C66" s="19">
        <v>0</v>
      </c>
      <c r="D66" s="19">
        <v>-5.0000000000000001E-3</v>
      </c>
      <c r="E66" s="19">
        <v>4.0000000000000001E-3</v>
      </c>
      <c r="F66" s="19">
        <v>0</v>
      </c>
      <c r="G66" s="19">
        <v>-8.952</v>
      </c>
      <c r="H66" s="19">
        <v>5.7000000000000002E-2</v>
      </c>
      <c r="I66" s="19">
        <v>8.1000000000000003E-2</v>
      </c>
      <c r="J66" s="19">
        <v>-0.23899999999999999</v>
      </c>
      <c r="K66" s="19">
        <v>-0.29299999999999998</v>
      </c>
      <c r="L66" s="19">
        <v>0.48199999999999998</v>
      </c>
      <c r="M66" s="19">
        <v>-0.311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</row>
    <row r="67" spans="1:29" x14ac:dyDescent="0.3">
      <c r="A67" s="19">
        <v>15</v>
      </c>
      <c r="B67" s="19">
        <f t="shared" si="9"/>
        <v>16</v>
      </c>
      <c r="C67" s="19">
        <v>1E-3</v>
      </c>
      <c r="D67" s="19">
        <v>1.2E-2</v>
      </c>
      <c r="E67" s="19">
        <v>0</v>
      </c>
      <c r="F67" s="22">
        <v>-8.952</v>
      </c>
      <c r="G67" s="19">
        <v>0</v>
      </c>
      <c r="H67" s="19">
        <v>-0.38200000000000001</v>
      </c>
      <c r="I67" s="19">
        <v>0.249</v>
      </c>
      <c r="J67" s="19">
        <v>-0.26100000000000001</v>
      </c>
      <c r="K67" s="19">
        <v>-0.39700000000000002</v>
      </c>
      <c r="L67" s="19">
        <v>1.355</v>
      </c>
      <c r="M67" s="19">
        <v>-3.9E-2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</row>
    <row r="68" spans="1:29" x14ac:dyDescent="0.3">
      <c r="A68" s="19">
        <v>17</v>
      </c>
      <c r="B68" s="19">
        <f t="shared" si="9"/>
        <v>18</v>
      </c>
      <c r="C68" s="19">
        <v>0</v>
      </c>
      <c r="D68" s="19">
        <v>1.4999999999999999E-2</v>
      </c>
      <c r="E68" s="19">
        <v>1.0999999999999999E-2</v>
      </c>
      <c r="F68" s="23">
        <v>5.7000000000000002E-2</v>
      </c>
      <c r="G68" s="23">
        <v>-0.38200000000000001</v>
      </c>
      <c r="H68" s="19">
        <v>0</v>
      </c>
      <c r="I68" s="19">
        <v>-12.433999999999999</v>
      </c>
      <c r="J68" s="19">
        <v>-12.587999999999999</v>
      </c>
      <c r="K68" s="19">
        <v>7.4999999999999997E-2</v>
      </c>
      <c r="L68" s="19">
        <v>-0.17100000000000001</v>
      </c>
      <c r="M68" s="19">
        <v>3.1989999999999998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</row>
    <row r="69" spans="1:29" x14ac:dyDescent="0.3">
      <c r="A69" s="19">
        <v>18</v>
      </c>
      <c r="B69" s="19">
        <f t="shared" si="9"/>
        <v>19</v>
      </c>
      <c r="C69" s="19">
        <v>0</v>
      </c>
      <c r="D69" s="19">
        <v>3.0000000000000001E-3</v>
      </c>
      <c r="E69" s="19">
        <v>8.0000000000000002E-3</v>
      </c>
      <c r="F69" s="23">
        <v>8.1000000000000003E-2</v>
      </c>
      <c r="G69" s="23">
        <v>0.249</v>
      </c>
      <c r="H69" s="24">
        <v>-12.433999999999999</v>
      </c>
      <c r="I69" s="19">
        <v>0</v>
      </c>
      <c r="J69" s="19">
        <v>-13.295</v>
      </c>
      <c r="K69" s="19">
        <v>-0.20399999999999999</v>
      </c>
      <c r="L69" s="19">
        <v>-0.17</v>
      </c>
      <c r="M69" s="19">
        <v>-3.3000000000000002E-2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</row>
    <row r="70" spans="1:29" x14ac:dyDescent="0.3">
      <c r="A70" s="19">
        <v>19</v>
      </c>
      <c r="B70" s="19">
        <f t="shared" si="9"/>
        <v>20</v>
      </c>
      <c r="C70" s="19">
        <v>0</v>
      </c>
      <c r="D70" s="19">
        <v>-3.4000000000000002E-2</v>
      </c>
      <c r="E70" s="19">
        <v>-3.3000000000000002E-2</v>
      </c>
      <c r="F70" s="23">
        <v>-0.23899999999999999</v>
      </c>
      <c r="G70" s="23">
        <v>-0.26100000000000001</v>
      </c>
      <c r="H70" s="24">
        <v>-12.587999999999999</v>
      </c>
      <c r="I70" s="24">
        <v>-13.295</v>
      </c>
      <c r="J70" s="19">
        <v>0</v>
      </c>
      <c r="K70" s="19">
        <v>-0.13500000000000001</v>
      </c>
      <c r="L70" s="19">
        <v>-0.184</v>
      </c>
      <c r="M70" s="19">
        <v>-6.8000000000000005E-2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</row>
    <row r="71" spans="1:29" x14ac:dyDescent="0.3">
      <c r="A71" s="19">
        <v>21</v>
      </c>
      <c r="B71" s="19">
        <f t="shared" si="9"/>
        <v>22</v>
      </c>
      <c r="C71" s="19">
        <v>0</v>
      </c>
      <c r="D71" s="19">
        <v>-8.6999999999999994E-2</v>
      </c>
      <c r="E71" s="19">
        <v>-8.5999999999999993E-2</v>
      </c>
      <c r="F71" s="23">
        <v>-0.29299999999999998</v>
      </c>
      <c r="G71" s="23">
        <v>-0.39700000000000002</v>
      </c>
      <c r="H71" s="23">
        <v>7.4999999999999997E-2</v>
      </c>
      <c r="I71" s="23">
        <v>-0.20399999999999999</v>
      </c>
      <c r="J71" s="23">
        <v>-0.13500000000000001</v>
      </c>
      <c r="K71" s="19">
        <v>0</v>
      </c>
      <c r="L71" s="19">
        <v>-13.101000000000001</v>
      </c>
      <c r="M71" s="19">
        <v>-12.353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</row>
    <row r="72" spans="1:29" x14ac:dyDescent="0.3">
      <c r="A72" s="19">
        <v>22</v>
      </c>
      <c r="B72" s="19">
        <f t="shared" si="9"/>
        <v>23</v>
      </c>
      <c r="C72" s="19">
        <v>0</v>
      </c>
      <c r="D72" s="19">
        <v>0.01</v>
      </c>
      <c r="E72" s="19">
        <v>0.01</v>
      </c>
      <c r="F72" s="23">
        <v>0.48199999999999998</v>
      </c>
      <c r="G72" s="23">
        <v>1.355</v>
      </c>
      <c r="H72" s="23">
        <v>-0.17100000000000001</v>
      </c>
      <c r="I72" s="23">
        <v>-0.17</v>
      </c>
      <c r="J72" s="23">
        <v>-0.184</v>
      </c>
      <c r="K72" s="24">
        <v>-13.101000000000001</v>
      </c>
      <c r="L72" s="19">
        <v>0</v>
      </c>
      <c r="M72" s="19">
        <v>-12.587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</row>
    <row r="73" spans="1:29" x14ac:dyDescent="0.3">
      <c r="A73" s="19">
        <v>23</v>
      </c>
      <c r="B73" s="19">
        <f t="shared" si="9"/>
        <v>24</v>
      </c>
      <c r="C73" s="19">
        <v>1.4999999999999999E-2</v>
      </c>
      <c r="D73" s="19">
        <v>1.9E-2</v>
      </c>
      <c r="E73" s="19">
        <v>1.4E-2</v>
      </c>
      <c r="F73" s="23">
        <v>-0.311</v>
      </c>
      <c r="G73" s="23">
        <v>-3.9E-2</v>
      </c>
      <c r="H73" s="23">
        <v>3.1989999999999998</v>
      </c>
      <c r="I73" s="23">
        <v>-3.3000000000000002E-2</v>
      </c>
      <c r="J73" s="23">
        <v>-6.8000000000000005E-2</v>
      </c>
      <c r="K73" s="24">
        <v>-12.353</v>
      </c>
      <c r="L73" s="24">
        <v>-12.587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</row>
    <row r="74" spans="1:29" x14ac:dyDescent="0.3">
      <c r="A74" s="19">
        <v>27</v>
      </c>
      <c r="B74" s="19">
        <f t="shared" si="9"/>
        <v>28</v>
      </c>
      <c r="C74" s="19">
        <v>3.3000000000000002E-2</v>
      </c>
      <c r="D74" s="19">
        <v>-0.32200000000000001</v>
      </c>
      <c r="E74" s="19">
        <v>4.0000000000000001E-3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6.8079999999999998</v>
      </c>
      <c r="P74" s="19">
        <v>-0.224</v>
      </c>
      <c r="Q74" s="19">
        <v>-0.4</v>
      </c>
      <c r="R74" s="19">
        <v>-0.188</v>
      </c>
      <c r="S74" s="19">
        <v>-2.1999999999999999E-2</v>
      </c>
      <c r="T74" s="19">
        <v>-0.02</v>
      </c>
      <c r="U74" s="19">
        <v>-0.02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</row>
    <row r="75" spans="1:29" x14ac:dyDescent="0.3">
      <c r="A75" s="19">
        <v>29</v>
      </c>
      <c r="B75" s="19">
        <f t="shared" si="9"/>
        <v>30</v>
      </c>
      <c r="C75" s="19">
        <v>-0.08</v>
      </c>
      <c r="D75" s="19">
        <v>-3.4000000000000002E-2</v>
      </c>
      <c r="E75" s="19">
        <v>-5.7000000000000002E-2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5">
        <v>6.8079999999999998</v>
      </c>
      <c r="O75" s="19">
        <v>0</v>
      </c>
      <c r="P75" s="19">
        <v>4.806</v>
      </c>
      <c r="Q75" s="19">
        <v>3.0939999999999999</v>
      </c>
      <c r="R75" s="19">
        <v>13.461</v>
      </c>
      <c r="S75" s="19">
        <v>0.11799999999999999</v>
      </c>
      <c r="T75" s="19">
        <v>0.129</v>
      </c>
      <c r="U75" s="19">
        <v>1.6E-2</v>
      </c>
      <c r="V75" s="19">
        <v>1E-3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</row>
    <row r="76" spans="1:29" x14ac:dyDescent="0.3">
      <c r="A76" s="19">
        <v>31</v>
      </c>
      <c r="B76" s="19">
        <f t="shared" si="9"/>
        <v>32</v>
      </c>
      <c r="C76" s="19">
        <v>3.0000000000000001E-3</v>
      </c>
      <c r="D76" s="19">
        <v>-1E-3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6">
        <v>-0.224</v>
      </c>
      <c r="O76" s="27">
        <v>4.806</v>
      </c>
      <c r="P76" s="19">
        <v>0</v>
      </c>
      <c r="Q76" s="19">
        <v>-13.903</v>
      </c>
      <c r="R76" s="19">
        <v>-11.747</v>
      </c>
      <c r="S76" s="19">
        <v>0.08</v>
      </c>
      <c r="T76" s="19">
        <v>2.3E-2</v>
      </c>
      <c r="U76" s="19">
        <v>3.0000000000000001E-3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</row>
    <row r="77" spans="1:29" x14ac:dyDescent="0.3">
      <c r="A77" s="19">
        <v>32</v>
      </c>
      <c r="B77" s="19">
        <f t="shared" si="9"/>
        <v>33</v>
      </c>
      <c r="C77" s="19">
        <v>1.0999999999999999E-2</v>
      </c>
      <c r="D77" s="19">
        <v>5.0000000000000001E-3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6">
        <v>-0.4</v>
      </c>
      <c r="O77" s="27">
        <v>3.0939999999999999</v>
      </c>
      <c r="P77" s="24">
        <v>-13.903</v>
      </c>
      <c r="Q77" s="19">
        <v>0</v>
      </c>
      <c r="R77" s="19">
        <v>-13.231999999999999</v>
      </c>
      <c r="S77" s="19">
        <v>0.02</v>
      </c>
      <c r="T77" s="19">
        <v>8.9999999999999993E-3</v>
      </c>
      <c r="U77" s="19">
        <v>-1E-3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</row>
    <row r="78" spans="1:29" x14ac:dyDescent="0.3">
      <c r="A78" s="19">
        <v>33</v>
      </c>
      <c r="B78" s="19">
        <f t="shared" si="9"/>
        <v>34</v>
      </c>
      <c r="C78" s="19">
        <v>-1E-3</v>
      </c>
      <c r="D78" s="19">
        <v>-2E-3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6">
        <v>-0.188</v>
      </c>
      <c r="O78" s="27">
        <v>13.461</v>
      </c>
      <c r="P78" s="24">
        <v>-11.747</v>
      </c>
      <c r="Q78" s="24">
        <v>-13.231999999999999</v>
      </c>
      <c r="R78" s="19">
        <v>0</v>
      </c>
      <c r="S78" s="19">
        <v>-2.4E-2</v>
      </c>
      <c r="T78" s="19">
        <v>-2.1999999999999999E-2</v>
      </c>
      <c r="U78" s="19">
        <v>2E-3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</row>
    <row r="79" spans="1:29" x14ac:dyDescent="0.3">
      <c r="A79" s="19">
        <v>38</v>
      </c>
      <c r="B79" s="19">
        <f t="shared" si="9"/>
        <v>39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-2.1999999999999999E-2</v>
      </c>
      <c r="O79" s="19">
        <v>0.11799999999999999</v>
      </c>
      <c r="P79" s="19">
        <v>0.08</v>
      </c>
      <c r="Q79" s="19">
        <v>0.02</v>
      </c>
      <c r="R79" s="19">
        <v>-2.4E-2</v>
      </c>
      <c r="S79" s="19">
        <v>0</v>
      </c>
      <c r="T79" s="19">
        <v>-10.419</v>
      </c>
      <c r="U79" s="19">
        <v>-10.438000000000001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</row>
    <row r="80" spans="1:29" x14ac:dyDescent="0.3">
      <c r="A80" s="19">
        <v>39</v>
      </c>
      <c r="B80" s="19">
        <f t="shared" si="9"/>
        <v>40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-0.02</v>
      </c>
      <c r="O80" s="19">
        <v>0.129</v>
      </c>
      <c r="P80" s="19">
        <v>2.3E-2</v>
      </c>
      <c r="Q80" s="19">
        <v>8.9999999999999993E-3</v>
      </c>
      <c r="R80" s="19">
        <v>-2.1999999999999999E-2</v>
      </c>
      <c r="S80" s="24">
        <v>-10.419</v>
      </c>
      <c r="T80" s="19">
        <v>0</v>
      </c>
      <c r="U80" s="19">
        <v>-10.54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</row>
    <row r="81" spans="1:29" x14ac:dyDescent="0.3">
      <c r="A81" s="19">
        <v>40</v>
      </c>
      <c r="B81" s="19">
        <f t="shared" si="9"/>
        <v>41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-0.02</v>
      </c>
      <c r="O81" s="19">
        <v>1.6E-2</v>
      </c>
      <c r="P81" s="19">
        <v>3.0000000000000001E-3</v>
      </c>
      <c r="Q81" s="19">
        <v>-1E-3</v>
      </c>
      <c r="R81" s="19">
        <v>2E-3</v>
      </c>
      <c r="S81" s="24">
        <v>-10.438000000000001</v>
      </c>
      <c r="T81" s="24">
        <v>-10.54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</row>
    <row r="82" spans="1:29" x14ac:dyDescent="0.3">
      <c r="A82" s="19">
        <v>44</v>
      </c>
      <c r="B82" s="19">
        <f t="shared" si="9"/>
        <v>45</v>
      </c>
      <c r="C82" s="19">
        <v>-0.33600000000000002</v>
      </c>
      <c r="D82" s="19">
        <v>2.1999999999999999E-2</v>
      </c>
      <c r="E82" s="19">
        <v>0.05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1E-3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3.9740000000000002</v>
      </c>
      <c r="X82" s="19">
        <v>-0.433</v>
      </c>
      <c r="Y82" s="19">
        <v>-0.22500000000000001</v>
      </c>
      <c r="Z82" s="19">
        <v>-0.252</v>
      </c>
      <c r="AA82" s="19">
        <v>-0.04</v>
      </c>
      <c r="AB82" s="19">
        <v>-0.03</v>
      </c>
      <c r="AC82" s="19">
        <v>-1.7999999999999999E-2</v>
      </c>
    </row>
    <row r="83" spans="1:29" x14ac:dyDescent="0.3">
      <c r="A83" s="19">
        <v>46</v>
      </c>
      <c r="B83" s="19">
        <f t="shared" si="9"/>
        <v>47</v>
      </c>
      <c r="C83" s="19">
        <v>-3.5999999999999997E-2</v>
      </c>
      <c r="D83" s="19">
        <v>-6.0999999999999999E-2</v>
      </c>
      <c r="E83" s="19">
        <v>-0.09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25">
        <v>3.9740000000000002</v>
      </c>
      <c r="W83" s="19">
        <v>0</v>
      </c>
      <c r="X83" s="19">
        <v>2.9969999999999999</v>
      </c>
      <c r="Y83" s="19">
        <v>13.499000000000001</v>
      </c>
      <c r="Z83" s="19">
        <v>4.8490000000000002</v>
      </c>
      <c r="AA83" s="19">
        <v>0.11</v>
      </c>
      <c r="AB83" s="19">
        <v>0.11700000000000001</v>
      </c>
      <c r="AC83" s="19">
        <v>1.2E-2</v>
      </c>
    </row>
    <row r="84" spans="1:29" x14ac:dyDescent="0.3">
      <c r="A84" s="19">
        <v>48</v>
      </c>
      <c r="B84" s="19">
        <f t="shared" si="9"/>
        <v>49</v>
      </c>
      <c r="C84" s="19">
        <v>6.0000000000000001E-3</v>
      </c>
      <c r="D84" s="19">
        <v>0</v>
      </c>
      <c r="E84" s="19">
        <v>1.2999999999999999E-2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26">
        <v>-0.433</v>
      </c>
      <c r="W84" s="27">
        <v>2.9969999999999999</v>
      </c>
      <c r="X84" s="19">
        <v>0</v>
      </c>
      <c r="Y84" s="19">
        <v>-13.125999999999999</v>
      </c>
      <c r="Z84" s="19">
        <v>-14.074</v>
      </c>
      <c r="AA84" s="19">
        <v>1.9E-2</v>
      </c>
      <c r="AB84" s="19">
        <v>7.0000000000000001E-3</v>
      </c>
      <c r="AC84" s="19">
        <v>-1E-3</v>
      </c>
    </row>
    <row r="85" spans="1:29" x14ac:dyDescent="0.3">
      <c r="A85" s="19">
        <v>49</v>
      </c>
      <c r="B85" s="19">
        <f t="shared" si="9"/>
        <v>50</v>
      </c>
      <c r="C85" s="19">
        <v>-3.0000000000000001E-3</v>
      </c>
      <c r="D85" s="19">
        <v>0</v>
      </c>
      <c r="E85" s="19">
        <v>2E-3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26">
        <v>-0.22500000000000001</v>
      </c>
      <c r="W85" s="27">
        <v>13.499000000000001</v>
      </c>
      <c r="X85" s="24">
        <v>-13.125999999999999</v>
      </c>
      <c r="Y85" s="19">
        <v>0</v>
      </c>
      <c r="Z85" s="19">
        <v>-11.708</v>
      </c>
      <c r="AA85" s="19">
        <v>-2.3E-2</v>
      </c>
      <c r="AB85" s="19">
        <v>-2.1999999999999999E-2</v>
      </c>
      <c r="AC85" s="19">
        <v>3.0000000000000001E-3</v>
      </c>
    </row>
    <row r="86" spans="1:29" x14ac:dyDescent="0.3">
      <c r="A86" s="19">
        <v>50</v>
      </c>
      <c r="B86" s="19">
        <f t="shared" si="9"/>
        <v>51</v>
      </c>
      <c r="C86" s="19">
        <v>-2E-3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26">
        <v>-0.252</v>
      </c>
      <c r="W86" s="27">
        <v>4.8490000000000002</v>
      </c>
      <c r="X86" s="24">
        <v>-14.074</v>
      </c>
      <c r="Y86" s="24">
        <v>-11.708</v>
      </c>
      <c r="Z86" s="19">
        <v>0</v>
      </c>
      <c r="AA86" s="19">
        <v>7.4999999999999997E-2</v>
      </c>
      <c r="AB86" s="19">
        <v>1.9E-2</v>
      </c>
      <c r="AC86" s="19">
        <v>4.0000000000000001E-3</v>
      </c>
    </row>
    <row r="87" spans="1:29" x14ac:dyDescent="0.3">
      <c r="A87" s="19">
        <v>55</v>
      </c>
      <c r="B87" s="19">
        <f t="shared" si="9"/>
        <v>56</v>
      </c>
      <c r="C87" s="19">
        <v>1E-3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-0.04</v>
      </c>
      <c r="W87" s="19">
        <v>0.11</v>
      </c>
      <c r="X87" s="19">
        <v>1.9E-2</v>
      </c>
      <c r="Y87" s="19">
        <v>-2.3E-2</v>
      </c>
      <c r="Z87" s="19">
        <v>7.4999999999999997E-2</v>
      </c>
      <c r="AA87" s="19">
        <v>0</v>
      </c>
      <c r="AB87" s="19">
        <v>-10.37</v>
      </c>
      <c r="AC87" s="19">
        <v>-10.420999999999999</v>
      </c>
    </row>
    <row r="88" spans="1:29" x14ac:dyDescent="0.3">
      <c r="A88" s="19">
        <v>56</v>
      </c>
      <c r="B88" s="19">
        <f t="shared" si="9"/>
        <v>57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-0.03</v>
      </c>
      <c r="W88" s="19">
        <v>0.11700000000000001</v>
      </c>
      <c r="X88" s="19">
        <v>7.0000000000000001E-3</v>
      </c>
      <c r="Y88" s="19">
        <v>-2.1999999999999999E-2</v>
      </c>
      <c r="Z88" s="19">
        <v>1.9E-2</v>
      </c>
      <c r="AA88" s="24">
        <v>-10.37</v>
      </c>
      <c r="AB88" s="19">
        <v>0</v>
      </c>
      <c r="AC88" s="19">
        <v>-10.596</v>
      </c>
    </row>
    <row r="89" spans="1:29" x14ac:dyDescent="0.3">
      <c r="A89" s="19">
        <v>57</v>
      </c>
      <c r="B89" s="19">
        <f t="shared" si="9"/>
        <v>58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-1.7999999999999999E-2</v>
      </c>
      <c r="W89" s="19">
        <v>1.2E-2</v>
      </c>
      <c r="X89" s="19">
        <v>-1E-3</v>
      </c>
      <c r="Y89" s="19">
        <v>3.0000000000000001E-3</v>
      </c>
      <c r="Z89" s="19">
        <v>4.0000000000000001E-3</v>
      </c>
      <c r="AA89" s="24">
        <v>-10.420999999999999</v>
      </c>
      <c r="AB89" s="24">
        <v>-10.596</v>
      </c>
      <c r="AC89" s="19">
        <v>0</v>
      </c>
    </row>
    <row r="90" spans="1:29" x14ac:dyDescent="0.3">
      <c r="B90" s="28"/>
    </row>
    <row r="91" spans="1:29" x14ac:dyDescent="0.3">
      <c r="A91" s="29" t="s">
        <v>37</v>
      </c>
      <c r="B91" s="4">
        <f>MAX(ABS(MIN(C66:E89,F74:M89,N79:R89,S82:U89,V87:Z89)),MAX(C66:E89,F74:M89,N79:R89,S82:U89,V87:Z89))</f>
        <v>0.33600000000000002</v>
      </c>
    </row>
    <row r="92" spans="1:29" x14ac:dyDescent="0.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29" x14ac:dyDescent="0.3">
      <c r="H93" s="1"/>
      <c r="I93" s="29"/>
      <c r="J93" s="4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29" x14ac:dyDescent="0.3">
      <c r="A94" s="3" t="s">
        <v>11</v>
      </c>
      <c r="C94" s="1"/>
      <c r="D94" s="1"/>
      <c r="E94" s="1"/>
      <c r="F94" s="1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1:29" x14ac:dyDescent="0.3">
      <c r="A95" s="38" t="s">
        <v>12</v>
      </c>
      <c r="B95" s="5" t="s">
        <v>13</v>
      </c>
      <c r="C95" s="34" t="s">
        <v>14</v>
      </c>
      <c r="D95" s="34" t="s">
        <v>15</v>
      </c>
      <c r="E95" s="34" t="s">
        <v>16</v>
      </c>
      <c r="F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1:29" x14ac:dyDescent="0.3">
      <c r="A96" s="38">
        <f>AVERAGE(F67)</f>
        <v>-8.952</v>
      </c>
      <c r="B96" s="5">
        <f>AVERAGE(H69,H70,I70)</f>
        <v>-12.772333333333334</v>
      </c>
      <c r="C96" s="34">
        <f>AVERAGE(K72,K73,L73)</f>
        <v>-12.680333333333332</v>
      </c>
      <c r="D96" s="34">
        <f>AVERAGE(P77,P78,Q78,X85,X86,Y86)</f>
        <v>-12.964999999999998</v>
      </c>
      <c r="E96" s="34">
        <f>AVERAGE(S80,S81,T81,AA88,AA89,AB89)</f>
        <v>-10.463999999999999</v>
      </c>
      <c r="F96" s="39"/>
      <c r="G96" s="1"/>
      <c r="H96" s="1"/>
      <c r="I96" s="1"/>
      <c r="J96" s="1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1:29" x14ac:dyDescent="0.3">
      <c r="C97" s="1"/>
      <c r="D97" s="1"/>
      <c r="E97" s="1"/>
      <c r="F97" s="1"/>
      <c r="G97" s="1"/>
      <c r="H97" s="1"/>
      <c r="I97" s="1"/>
      <c r="J97" s="1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1:29" x14ac:dyDescent="0.3">
      <c r="A98" s="3" t="s">
        <v>17</v>
      </c>
      <c r="C98" s="1"/>
      <c r="D98" s="1"/>
      <c r="E98" s="1"/>
      <c r="F98" s="1"/>
      <c r="G98" s="1"/>
      <c r="H98" s="1"/>
      <c r="I98" s="1"/>
      <c r="J98" s="1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1:29" x14ac:dyDescent="0.3">
      <c r="A99" s="35" t="s">
        <v>18</v>
      </c>
      <c r="B99" s="37" t="s">
        <v>19</v>
      </c>
      <c r="C99" s="1"/>
      <c r="D99" s="1"/>
      <c r="E99" s="1"/>
      <c r="F99" s="1"/>
      <c r="G99" s="1"/>
      <c r="H99" s="1"/>
      <c r="I99" s="1"/>
      <c r="J99" s="1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1:29" x14ac:dyDescent="0.3">
      <c r="A100" s="35">
        <f>AVERAGE(N75,V83)</f>
        <v>5.391</v>
      </c>
      <c r="B100" s="37">
        <f>AVERAGE(W84:W86,O76:O78)</f>
        <v>7.1176666666666675</v>
      </c>
      <c r="C100" s="1"/>
      <c r="D100" s="1"/>
      <c r="E100" s="1"/>
      <c r="F100" s="1"/>
      <c r="G100" s="1"/>
      <c r="H100" s="1"/>
      <c r="I100" s="1"/>
      <c r="J100" s="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1:29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1:29" x14ac:dyDescent="0.3">
      <c r="A102" s="1" t="s">
        <v>20</v>
      </c>
      <c r="B102" s="1"/>
      <c r="C102" s="1"/>
      <c r="D102" s="1"/>
      <c r="E102" s="1"/>
      <c r="F102" s="1"/>
      <c r="G102" s="1"/>
      <c r="H102" s="1"/>
      <c r="I102" s="1"/>
      <c r="J102" s="1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1:29" x14ac:dyDescent="0.3">
      <c r="A103" s="31" t="s">
        <v>21</v>
      </c>
      <c r="B103" s="32" t="s">
        <v>22</v>
      </c>
      <c r="C103" s="33" t="s">
        <v>23</v>
      </c>
      <c r="D103" s="33" t="s">
        <v>24</v>
      </c>
      <c r="E103" s="33" t="s">
        <v>25</v>
      </c>
      <c r="F103" s="36" t="s">
        <v>38</v>
      </c>
      <c r="G103" s="1"/>
      <c r="H103" s="1"/>
      <c r="I103" s="1"/>
      <c r="J103" s="1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1:29" x14ac:dyDescent="0.3">
      <c r="A104" s="31">
        <f>AVERAGE(C64,C65)</f>
        <v>0.88549999999999995</v>
      </c>
      <c r="B104" s="32">
        <f>AVERAGE(D65)</f>
        <v>0.77</v>
      </c>
      <c r="C104" s="33">
        <f>AVERAGE(F68:F70,G71:G73)</f>
        <v>0.13633333333333333</v>
      </c>
      <c r="D104" s="33">
        <f>AVERAGE(F71:F73,G68:G70)</f>
        <v>-8.6000000000000007E-2</v>
      </c>
      <c r="E104" s="33">
        <f>AVERAGE(H71:J73)</f>
        <v>0.25655555555555554</v>
      </c>
      <c r="F104" s="40">
        <f>AVERAGE(N76:N78,V84:V86)</f>
        <v>-0.28700000000000003</v>
      </c>
      <c r="G104" s="1"/>
      <c r="H104" s="1"/>
      <c r="I104" s="1"/>
      <c r="J104" s="1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8E6AD-8E59-4B81-8589-E4E574C41100}">
  <dimension ref="A1:AC104"/>
  <sheetViews>
    <sheetView topLeftCell="A46" workbookViewId="0">
      <selection activeCell="L33" sqref="L33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7">
        <v>1</v>
      </c>
      <c r="B3" s="7">
        <f t="shared" ref="B3:B29" si="0">A3+1</f>
        <v>2</v>
      </c>
      <c r="C3" s="4">
        <v>22.49</v>
      </c>
      <c r="D3" s="4">
        <f>AVERAGE(C3)</f>
        <v>22.49</v>
      </c>
      <c r="E3" s="4">
        <f>AVERAGE(C3)</f>
        <v>22.49</v>
      </c>
      <c r="F3" s="4">
        <f>31.732-D3</f>
        <v>9.2420000000000009</v>
      </c>
      <c r="G3" s="4">
        <f>31.732-E3</f>
        <v>9.2420000000000009</v>
      </c>
      <c r="H3" s="8">
        <v>8.19</v>
      </c>
      <c r="I3" s="9">
        <v>8.2899999999999991</v>
      </c>
      <c r="J3" s="10">
        <f t="shared" ref="J3:J16" si="1">D3*(-0.8781)+27.93</f>
        <v>8.1815309999999997</v>
      </c>
      <c r="K3" s="10">
        <f t="shared" ref="K3:K16" si="2">E3*(-0.8952)+28.401</f>
        <v>8.2679520000000011</v>
      </c>
      <c r="L3" s="11"/>
      <c r="M3" s="11"/>
      <c r="N3" s="7">
        <v>0</v>
      </c>
      <c r="O3" s="7">
        <v>1</v>
      </c>
      <c r="P3" s="4">
        <v>45.006999999999998</v>
      </c>
      <c r="Q3" s="4">
        <f>AVERAGE(P3)</f>
        <v>45.006999999999998</v>
      </c>
      <c r="R3" s="4">
        <f>190.298-Q3</f>
        <v>145.291</v>
      </c>
      <c r="S3" s="8">
        <v>129.679</v>
      </c>
      <c r="T3" s="6">
        <f t="shared" ref="T3:T17" si="3">Q3*(-0.9371)+171.25</f>
        <v>129.0739403</v>
      </c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3">
      <c r="A4" s="7">
        <v>4</v>
      </c>
      <c r="B4" s="7">
        <f t="shared" si="0"/>
        <v>5</v>
      </c>
      <c r="C4" s="4">
        <v>22.123000000000001</v>
      </c>
      <c r="D4" s="4">
        <f>AVERAGE(C4:C5)</f>
        <v>22.218</v>
      </c>
      <c r="E4" s="4">
        <f>AVERAGE(C4:C5)</f>
        <v>22.218</v>
      </c>
      <c r="F4" s="4">
        <f>31.732-D4</f>
        <v>9.5139999999999993</v>
      </c>
      <c r="G4" s="4">
        <f>31.732-E4</f>
        <v>9.5139999999999993</v>
      </c>
      <c r="H4" s="8">
        <v>8.2200000000000006</v>
      </c>
      <c r="I4" s="9">
        <v>8.2899999999999991</v>
      </c>
      <c r="J4" s="10">
        <f t="shared" si="1"/>
        <v>8.4203742000000013</v>
      </c>
      <c r="K4" s="10">
        <f t="shared" si="2"/>
        <v>8.5114464000000005</v>
      </c>
      <c r="L4" s="11"/>
      <c r="M4" s="11"/>
      <c r="N4" s="7">
        <v>2</v>
      </c>
      <c r="O4" s="7">
        <v>3</v>
      </c>
      <c r="P4" s="4">
        <v>40.438000000000002</v>
      </c>
      <c r="Q4" s="4">
        <f>AVERAGE(P4,P8)</f>
        <v>40.1875</v>
      </c>
      <c r="R4" s="4">
        <f t="shared" ref="R4:R18" si="4">190.298-Q4</f>
        <v>150.1105</v>
      </c>
      <c r="S4" s="8">
        <v>134.90299999999999</v>
      </c>
      <c r="T4" s="6">
        <f t="shared" si="3"/>
        <v>133.59029375</v>
      </c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3">
      <c r="A5" s="7">
        <v>7</v>
      </c>
      <c r="B5" s="7">
        <f t="shared" si="0"/>
        <v>8</v>
      </c>
      <c r="C5" s="4">
        <v>22.312999999999999</v>
      </c>
      <c r="D5" s="4"/>
      <c r="E5" s="4"/>
      <c r="F5" s="4"/>
      <c r="G5" s="4"/>
      <c r="H5" s="8"/>
      <c r="I5" s="9"/>
      <c r="J5" s="10"/>
      <c r="K5" s="10"/>
      <c r="L5" s="11"/>
      <c r="M5" s="11"/>
      <c r="N5" s="7">
        <v>3</v>
      </c>
      <c r="O5" s="7">
        <v>4</v>
      </c>
      <c r="P5" s="4">
        <v>44.704999999999998</v>
      </c>
      <c r="Q5" s="4">
        <f>AVERAGE(P5,P7)</f>
        <v>43.5595</v>
      </c>
      <c r="R5" s="4">
        <f t="shared" si="4"/>
        <v>146.73849999999999</v>
      </c>
      <c r="S5" s="8">
        <v>129.083</v>
      </c>
      <c r="T5" s="6">
        <f t="shared" si="3"/>
        <v>130.43039254999999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3">
      <c r="A6" s="7">
        <v>14</v>
      </c>
      <c r="B6" s="7">
        <f t="shared" si="0"/>
        <v>15</v>
      </c>
      <c r="C6" s="4">
        <v>27.103999999999999</v>
      </c>
      <c r="D6" s="4">
        <f>AVERAGE(C6)</f>
        <v>27.103999999999999</v>
      </c>
      <c r="E6" s="4">
        <f>AVERAGE(C6,C7)</f>
        <v>26.972999999999999</v>
      </c>
      <c r="F6" s="4">
        <f t="shared" ref="F6:F19" si="5">31.732-D6</f>
        <v>4.6280000000000001</v>
      </c>
      <c r="G6" s="4">
        <f>31.732-E6</f>
        <v>4.7590000000000003</v>
      </c>
      <c r="H6" s="8">
        <v>4.1900000000000004</v>
      </c>
      <c r="I6" s="9">
        <v>4.16</v>
      </c>
      <c r="J6" s="10">
        <f t="shared" si="1"/>
        <v>4.1299776000000001</v>
      </c>
      <c r="K6" s="10">
        <f t="shared" si="2"/>
        <v>4.2547704000000017</v>
      </c>
      <c r="L6" s="11"/>
      <c r="M6" s="11"/>
      <c r="N6" s="7">
        <v>5</v>
      </c>
      <c r="O6" s="7">
        <v>6</v>
      </c>
      <c r="P6" s="4">
        <v>46.087000000000003</v>
      </c>
      <c r="Q6" s="4">
        <f>AVERAGE(P6,P28)</f>
        <v>46.087000000000003</v>
      </c>
      <c r="R6" s="4">
        <f t="shared" si="4"/>
        <v>144.21100000000001</v>
      </c>
      <c r="S6" s="8">
        <v>128.334</v>
      </c>
      <c r="T6" s="6">
        <f t="shared" si="3"/>
        <v>128.0618723</v>
      </c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3">
      <c r="A7" s="7">
        <v>15</v>
      </c>
      <c r="B7" s="7">
        <f t="shared" si="0"/>
        <v>16</v>
      </c>
      <c r="C7" s="4">
        <v>26.841999999999999</v>
      </c>
      <c r="D7" s="4">
        <f>AVERAGE(C7)</f>
        <v>26.841999999999999</v>
      </c>
      <c r="E7" s="4"/>
      <c r="F7" s="4">
        <f t="shared" si="5"/>
        <v>4.8900000000000006</v>
      </c>
      <c r="G7" s="4"/>
      <c r="H7" s="8">
        <v>4.17</v>
      </c>
      <c r="I7" s="9"/>
      <c r="J7" s="10">
        <f t="shared" si="1"/>
        <v>4.3600398000000027</v>
      </c>
      <c r="K7" s="10"/>
      <c r="L7" s="11"/>
      <c r="M7" s="11"/>
      <c r="N7" s="7">
        <v>6</v>
      </c>
      <c r="O7" s="7">
        <f t="shared" ref="O7:O23" si="6">N7+1</f>
        <v>7</v>
      </c>
      <c r="P7" s="4">
        <v>42.414000000000001</v>
      </c>
      <c r="Q7" s="4"/>
      <c r="R7" s="4"/>
      <c r="S7" s="8"/>
      <c r="T7" s="6"/>
      <c r="U7" s="11"/>
      <c r="V7" s="11"/>
      <c r="W7" s="11"/>
      <c r="X7" s="11"/>
      <c r="Y7" s="11"/>
      <c r="Z7" s="11"/>
      <c r="AA7" s="11"/>
      <c r="AB7" s="11"/>
      <c r="AC7" s="11"/>
    </row>
    <row r="8" spans="1:29" x14ac:dyDescent="0.3">
      <c r="A8" s="7">
        <v>17</v>
      </c>
      <c r="B8" s="7">
        <f t="shared" si="0"/>
        <v>18</v>
      </c>
      <c r="C8" s="4">
        <v>30.117000000000001</v>
      </c>
      <c r="D8" s="4">
        <f>AVERAGE(C8:C10)</f>
        <v>30.052999999999997</v>
      </c>
      <c r="E8" s="4">
        <f>AVERAGE(C8:C10)</f>
        <v>30.052999999999997</v>
      </c>
      <c r="F8" s="4">
        <f>31.732-D8</f>
        <v>1.679000000000002</v>
      </c>
      <c r="G8" s="4">
        <f>31.732-E8</f>
        <v>1.679000000000002</v>
      </c>
      <c r="H8" s="8">
        <v>1.54</v>
      </c>
      <c r="I8" s="9">
        <v>1.4650000000000001</v>
      </c>
      <c r="J8" s="10">
        <f t="shared" si="1"/>
        <v>1.5404607000000041</v>
      </c>
      <c r="K8" s="10">
        <f t="shared" si="2"/>
        <v>1.4975544000000021</v>
      </c>
      <c r="L8" s="11"/>
      <c r="M8" s="11"/>
      <c r="N8" s="7">
        <v>8</v>
      </c>
      <c r="O8" s="7">
        <f t="shared" si="6"/>
        <v>9</v>
      </c>
      <c r="P8" s="4">
        <v>39.936999999999998</v>
      </c>
      <c r="Q8" s="4"/>
      <c r="R8" s="4"/>
      <c r="S8" s="8"/>
      <c r="T8" s="6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3">
      <c r="A9" s="7">
        <v>18</v>
      </c>
      <c r="B9" s="7">
        <f t="shared" si="0"/>
        <v>19</v>
      </c>
      <c r="C9" s="4">
        <v>29.948</v>
      </c>
      <c r="D9" s="4"/>
      <c r="E9" s="4"/>
      <c r="F9" s="4"/>
      <c r="G9" s="4"/>
      <c r="H9" s="8"/>
      <c r="I9" s="9"/>
      <c r="J9" s="10"/>
      <c r="K9" s="10"/>
      <c r="L9" s="11"/>
      <c r="M9" s="11"/>
      <c r="N9" s="7">
        <v>10</v>
      </c>
      <c r="O9" s="7">
        <f t="shared" si="6"/>
        <v>11</v>
      </c>
      <c r="P9" s="4">
        <v>10.47</v>
      </c>
      <c r="Q9" s="4">
        <f>AVERAGE(P9)</f>
        <v>10.47</v>
      </c>
      <c r="R9" s="4">
        <f t="shared" si="4"/>
        <v>179.828</v>
      </c>
      <c r="S9" s="8">
        <v>161.78100000000001</v>
      </c>
      <c r="T9" s="6">
        <f t="shared" si="3"/>
        <v>161.43856299999999</v>
      </c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3">
      <c r="A10" s="7">
        <v>19</v>
      </c>
      <c r="B10" s="7">
        <f t="shared" si="0"/>
        <v>20</v>
      </c>
      <c r="C10" s="4">
        <v>30.094000000000001</v>
      </c>
      <c r="D10" s="4"/>
      <c r="E10" s="4"/>
      <c r="F10" s="4"/>
      <c r="G10" s="4"/>
      <c r="H10" s="8"/>
      <c r="I10" s="9"/>
      <c r="J10" s="10"/>
      <c r="K10" s="10"/>
      <c r="L10" s="11"/>
      <c r="M10" s="11"/>
      <c r="N10" s="7">
        <v>12</v>
      </c>
      <c r="O10" s="7">
        <f t="shared" si="6"/>
        <v>13</v>
      </c>
      <c r="P10" s="4">
        <v>110.276</v>
      </c>
      <c r="Q10" s="4">
        <f>AVERAGE(P10)</f>
        <v>110.276</v>
      </c>
      <c r="R10" s="4">
        <f t="shared" si="4"/>
        <v>80.022000000000006</v>
      </c>
      <c r="S10" s="8">
        <v>67.471999999999994</v>
      </c>
      <c r="T10" s="6">
        <f t="shared" si="3"/>
        <v>67.910360400000002</v>
      </c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3">
      <c r="A11" s="7">
        <v>21</v>
      </c>
      <c r="B11" s="7">
        <f t="shared" si="0"/>
        <v>22</v>
      </c>
      <c r="C11" s="4">
        <v>29.722999999999999</v>
      </c>
      <c r="D11" s="4">
        <f>AVERAGE(C11:C13)</f>
        <v>29.944666666666667</v>
      </c>
      <c r="E11" s="4">
        <f>AVERAGE(C11:C13)</f>
        <v>29.944666666666667</v>
      </c>
      <c r="F11" s="4">
        <f t="shared" si="5"/>
        <v>1.7873333333333328</v>
      </c>
      <c r="G11" s="4">
        <f>31.732-E11</f>
        <v>1.7873333333333328</v>
      </c>
      <c r="H11" s="8">
        <v>1.42</v>
      </c>
      <c r="I11" s="9">
        <v>1.41</v>
      </c>
      <c r="J11" s="10">
        <f t="shared" si="1"/>
        <v>1.6355882000000008</v>
      </c>
      <c r="K11" s="10">
        <f t="shared" si="2"/>
        <v>1.5945344000000006</v>
      </c>
      <c r="L11" s="11"/>
      <c r="M11" s="11"/>
      <c r="N11" s="7">
        <v>13</v>
      </c>
      <c r="O11" s="7">
        <f t="shared" si="6"/>
        <v>14</v>
      </c>
      <c r="P11" s="4">
        <v>98.438999999999993</v>
      </c>
      <c r="Q11" s="4">
        <f>AVERAGE(P11)</f>
        <v>98.438999999999993</v>
      </c>
      <c r="R11" s="4">
        <f t="shared" si="4"/>
        <v>91.859000000000009</v>
      </c>
      <c r="S11" s="8">
        <v>79.352000000000004</v>
      </c>
      <c r="T11" s="6">
        <f t="shared" si="3"/>
        <v>79.002813099999997</v>
      </c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3">
      <c r="A12" s="7">
        <v>22</v>
      </c>
      <c r="B12" s="7">
        <f t="shared" si="0"/>
        <v>23</v>
      </c>
      <c r="C12" s="4">
        <v>30.163</v>
      </c>
      <c r="D12" s="4"/>
      <c r="E12" s="4"/>
      <c r="F12" s="4"/>
      <c r="G12" s="4"/>
      <c r="H12" s="8"/>
      <c r="I12" s="9"/>
      <c r="J12" s="10"/>
      <c r="K12" s="10"/>
      <c r="L12" s="11"/>
      <c r="M12" s="11"/>
      <c r="N12" s="7">
        <v>16</v>
      </c>
      <c r="O12" s="7">
        <f t="shared" si="6"/>
        <v>17</v>
      </c>
      <c r="P12" s="4">
        <v>154.47</v>
      </c>
      <c r="Q12" s="4">
        <f>AVERAGE(P12,P34)</f>
        <v>154.47</v>
      </c>
      <c r="R12" s="4">
        <f t="shared" si="4"/>
        <v>35.828000000000003</v>
      </c>
      <c r="S12" s="8">
        <v>27.001999999999999</v>
      </c>
      <c r="T12" s="6">
        <f t="shared" si="3"/>
        <v>26.496162999999996</v>
      </c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3">
      <c r="A13" s="7">
        <v>23</v>
      </c>
      <c r="B13" s="7">
        <f t="shared" si="0"/>
        <v>24</v>
      </c>
      <c r="C13" s="4">
        <v>29.948</v>
      </c>
      <c r="D13" s="4"/>
      <c r="E13" s="4"/>
      <c r="F13" s="4"/>
      <c r="G13" s="4"/>
      <c r="H13" s="8"/>
      <c r="I13" s="9"/>
      <c r="J13" s="10"/>
      <c r="K13" s="10"/>
      <c r="L13" s="11"/>
      <c r="M13" s="11"/>
      <c r="N13" s="7">
        <v>20</v>
      </c>
      <c r="O13" s="7">
        <f t="shared" si="6"/>
        <v>21</v>
      </c>
      <c r="P13" s="4">
        <v>155.072</v>
      </c>
      <c r="Q13" s="4"/>
      <c r="R13" s="4"/>
      <c r="S13" s="8"/>
      <c r="T13" s="6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3">
      <c r="A14" s="7">
        <v>27</v>
      </c>
      <c r="B14" s="7">
        <f t="shared" si="0"/>
        <v>28</v>
      </c>
      <c r="C14" s="4">
        <v>24.242000000000001</v>
      </c>
      <c r="D14" s="4">
        <f>AVERAGE(C14,C22)</f>
        <v>24.294</v>
      </c>
      <c r="E14" s="4">
        <f>AVERAGE(C14,C22)</f>
        <v>24.294</v>
      </c>
      <c r="F14" s="4">
        <f t="shared" si="5"/>
        <v>7.4379999999999988</v>
      </c>
      <c r="G14" s="4">
        <f>31.732-E14</f>
        <v>7.4379999999999988</v>
      </c>
      <c r="H14" s="8">
        <v>8.1199999999999992</v>
      </c>
      <c r="I14" s="9">
        <v>7.6150000000000002</v>
      </c>
      <c r="J14" s="10">
        <f t="shared" si="1"/>
        <v>6.5974386000000003</v>
      </c>
      <c r="K14" s="10">
        <f t="shared" si="2"/>
        <v>6.6530111999999981</v>
      </c>
      <c r="L14" s="11"/>
      <c r="M14" s="11"/>
      <c r="N14" s="7">
        <v>24</v>
      </c>
      <c r="O14" s="7">
        <f t="shared" si="6"/>
        <v>25</v>
      </c>
      <c r="P14" s="4">
        <v>7.3120000000000003</v>
      </c>
      <c r="Q14" s="4">
        <f>AVERAGE(P14,P19)</f>
        <v>6.7364999999999995</v>
      </c>
      <c r="R14" s="4">
        <f t="shared" si="4"/>
        <v>183.5615</v>
      </c>
      <c r="S14" s="8">
        <v>166.965</v>
      </c>
      <c r="T14" s="6">
        <f t="shared" si="3"/>
        <v>164.93722585</v>
      </c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3">
      <c r="A15" s="7">
        <v>29</v>
      </c>
      <c r="B15" s="7">
        <f t="shared" si="0"/>
        <v>30</v>
      </c>
      <c r="C15" s="4">
        <v>26.846</v>
      </c>
      <c r="D15" s="4">
        <f>AVERAGE(C15,C23)</f>
        <v>26.890999999999998</v>
      </c>
      <c r="E15" s="4">
        <f>AVERAGE(C15,C23)</f>
        <v>26.890999999999998</v>
      </c>
      <c r="F15" s="4">
        <f t="shared" si="5"/>
        <v>4.8410000000000011</v>
      </c>
      <c r="G15" s="4">
        <f>31.732-E15</f>
        <v>4.8410000000000011</v>
      </c>
      <c r="H15" s="8">
        <v>4.8600000000000003</v>
      </c>
      <c r="I15" s="9">
        <v>4.84</v>
      </c>
      <c r="J15" s="10">
        <f t="shared" si="1"/>
        <v>4.3170129000000017</v>
      </c>
      <c r="K15" s="10">
        <f t="shared" si="2"/>
        <v>4.3281768000000014</v>
      </c>
      <c r="L15" s="11"/>
      <c r="M15" s="11"/>
      <c r="N15" s="7">
        <v>28</v>
      </c>
      <c r="O15" s="7">
        <f t="shared" si="6"/>
        <v>29</v>
      </c>
      <c r="P15" s="4">
        <v>129.19499999999999</v>
      </c>
      <c r="Q15" s="4">
        <f>AVERAGE(P15,P20)</f>
        <v>128.34399999999999</v>
      </c>
      <c r="R15" s="4">
        <f t="shared" si="4"/>
        <v>61.954000000000008</v>
      </c>
      <c r="S15" s="8">
        <v>48.85</v>
      </c>
      <c r="T15" s="6">
        <f t="shared" si="3"/>
        <v>50.978837600000006</v>
      </c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3">
      <c r="A16" s="7">
        <v>31</v>
      </c>
      <c r="B16" s="7">
        <f t="shared" si="0"/>
        <v>32</v>
      </c>
      <c r="C16" s="4">
        <v>29.774999999999999</v>
      </c>
      <c r="D16" s="4">
        <f>AVERAGE(C16:C18,C24:C26)</f>
        <v>29.843166666666665</v>
      </c>
      <c r="E16" s="4">
        <f>AVERAGE(C16:C18,C24:C26)</f>
        <v>29.843166666666665</v>
      </c>
      <c r="F16" s="4">
        <f t="shared" si="5"/>
        <v>1.8888333333333343</v>
      </c>
      <c r="G16" s="4">
        <f>31.732-E16</f>
        <v>1.8888333333333343</v>
      </c>
      <c r="H16" s="8">
        <v>1.61</v>
      </c>
      <c r="I16" s="9">
        <v>1.57</v>
      </c>
      <c r="J16" s="10">
        <f t="shared" si="1"/>
        <v>1.7247153500000003</v>
      </c>
      <c r="K16" s="10">
        <f t="shared" si="2"/>
        <v>1.6853972000000006</v>
      </c>
      <c r="L16" s="11"/>
      <c r="M16" s="11"/>
      <c r="N16" s="7">
        <v>30</v>
      </c>
      <c r="O16" s="7">
        <f t="shared" si="6"/>
        <v>31</v>
      </c>
      <c r="P16" s="4">
        <v>167.143</v>
      </c>
      <c r="Q16" s="4">
        <f>AVERAGE(P16,P21)</f>
        <v>166.9725</v>
      </c>
      <c r="R16" s="4">
        <f t="shared" si="4"/>
        <v>23.325500000000005</v>
      </c>
      <c r="S16" s="8">
        <v>15.823</v>
      </c>
      <c r="T16" s="6">
        <f t="shared" si="3"/>
        <v>14.780070249999994</v>
      </c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3">
      <c r="A17" s="7">
        <v>32</v>
      </c>
      <c r="B17" s="7">
        <f t="shared" si="0"/>
        <v>33</v>
      </c>
      <c r="C17" s="4">
        <v>29.94</v>
      </c>
      <c r="D17" s="4"/>
      <c r="E17" s="4"/>
      <c r="F17" s="4"/>
      <c r="G17" s="4"/>
      <c r="H17" s="8"/>
      <c r="I17" s="9"/>
      <c r="J17" s="10"/>
      <c r="K17" s="10"/>
      <c r="L17" s="11"/>
      <c r="M17" s="11"/>
      <c r="N17" s="7">
        <v>34</v>
      </c>
      <c r="O17" s="7">
        <f t="shared" si="6"/>
        <v>35</v>
      </c>
      <c r="P17" s="4">
        <v>-4.8949999999999996</v>
      </c>
      <c r="Q17" s="4">
        <f>AVERAGE(P17,P22)</f>
        <v>-4.59</v>
      </c>
      <c r="R17" s="4">
        <f t="shared" si="4"/>
        <v>194.88800000000001</v>
      </c>
      <c r="S17" s="8">
        <v>173.23</v>
      </c>
      <c r="T17" s="6">
        <f t="shared" si="3"/>
        <v>175.551289</v>
      </c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3">
      <c r="A18" s="7">
        <v>33</v>
      </c>
      <c r="B18" s="7">
        <f t="shared" si="0"/>
        <v>34</v>
      </c>
      <c r="C18" s="4">
        <v>29.827000000000002</v>
      </c>
      <c r="D18" s="4"/>
      <c r="E18" s="4"/>
      <c r="F18" s="4"/>
      <c r="G18" s="4"/>
      <c r="H18" s="8"/>
      <c r="I18" s="9"/>
      <c r="J18" s="10"/>
      <c r="K18" s="10"/>
      <c r="L18" s="11"/>
      <c r="M18" s="11"/>
      <c r="N18" s="7">
        <v>37</v>
      </c>
      <c r="O18" s="7">
        <f t="shared" si="6"/>
        <v>38</v>
      </c>
      <c r="P18" s="4">
        <v>127.488</v>
      </c>
      <c r="Q18" s="4">
        <f>AVERAGE(P18,P23)</f>
        <v>127.6335</v>
      </c>
      <c r="R18" s="4">
        <f t="shared" si="4"/>
        <v>62.664500000000004</v>
      </c>
      <c r="S18" s="8">
        <v>51.445</v>
      </c>
      <c r="T18" s="6">
        <f>Q18*(-0.9371)+171.25</f>
        <v>51.644647149999997</v>
      </c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3">
      <c r="A19" s="7">
        <v>38</v>
      </c>
      <c r="B19" s="7">
        <f t="shared" si="0"/>
        <v>39</v>
      </c>
      <c r="C19" s="4">
        <v>27.433</v>
      </c>
      <c r="D19" s="4">
        <f>AVERAGE(C19:C21,C27:C29)</f>
        <v>27.587</v>
      </c>
      <c r="E19" s="4">
        <f>AVERAGE(C19:C21,C27:C29)</f>
        <v>27.587</v>
      </c>
      <c r="F19" s="4">
        <f t="shared" si="5"/>
        <v>4.1449999999999996</v>
      </c>
      <c r="G19" s="4">
        <f>31.732-E19</f>
        <v>4.1449999999999996</v>
      </c>
      <c r="H19" s="8">
        <v>3.82</v>
      </c>
      <c r="I19" s="9">
        <v>3.81</v>
      </c>
      <c r="J19" s="10">
        <f>D19*(-0.8781)+27.93</f>
        <v>3.7058552999999996</v>
      </c>
      <c r="K19" s="10">
        <f>E19*(-0.8952)+28.401</f>
        <v>3.7051176000000012</v>
      </c>
      <c r="L19" s="11"/>
      <c r="M19" s="11"/>
      <c r="N19" s="7">
        <v>41</v>
      </c>
      <c r="O19" s="7">
        <f t="shared" si="6"/>
        <v>42</v>
      </c>
      <c r="P19" s="4">
        <v>6.1609999999999996</v>
      </c>
      <c r="Q19" s="4"/>
      <c r="R19" s="4"/>
      <c r="S19" s="6"/>
      <c r="T19" s="6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3">
      <c r="A20" s="7">
        <v>39</v>
      </c>
      <c r="B20" s="7">
        <f t="shared" si="0"/>
        <v>40</v>
      </c>
      <c r="C20" s="4">
        <v>27.556999999999999</v>
      </c>
      <c r="D20" s="4"/>
      <c r="E20" s="4"/>
      <c r="F20" s="4"/>
      <c r="G20" s="4"/>
      <c r="H20" s="4"/>
      <c r="I20" s="12"/>
      <c r="J20" s="11"/>
      <c r="K20" s="11"/>
      <c r="L20" s="11"/>
      <c r="M20" s="11"/>
      <c r="N20" s="7">
        <v>45</v>
      </c>
      <c r="O20" s="7">
        <f t="shared" si="6"/>
        <v>46</v>
      </c>
      <c r="P20" s="4">
        <v>127.49299999999999</v>
      </c>
      <c r="Q20" s="4"/>
      <c r="R20" s="4"/>
      <c r="S20" s="13" t="s">
        <v>34</v>
      </c>
      <c r="T20" s="14">
        <f>AVERAGE(ABS(T3-S3),ABS(T4-S4),ABS(T5-S5),ABS(T6-S6),ABS(T9-S9),ABS(T10-S10),ABS(T11-S11),ABS(T12-S12),ABS(T14-S14),ABS(T15-S15),ABS(T16-S16),ABS(T17-S17),ABS(T18-S18))</f>
        <v>0.99181424230769477</v>
      </c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3">
      <c r="A21" s="7">
        <v>40</v>
      </c>
      <c r="B21" s="7">
        <f t="shared" si="0"/>
        <v>41</v>
      </c>
      <c r="C21" s="4">
        <v>27.55</v>
      </c>
      <c r="D21" s="4"/>
      <c r="E21" s="4"/>
      <c r="F21" s="4"/>
      <c r="G21" s="4"/>
      <c r="H21" s="4"/>
      <c r="I21" s="13" t="s">
        <v>35</v>
      </c>
      <c r="J21" s="14">
        <f>AVERAGE(ABS(J3-H3),ABS(J4-H4),ABS(J6-H6),ABS(J7-H7),ABS(J8-H8),ABS(J11-H11),ABS(J15-H15),ABS(J16-H16),ABS(J19-H19))</f>
        <v>0.16075571666666749</v>
      </c>
      <c r="K21" s="14">
        <f>AVERAGE(ABS(K3-I3),ABS(K4-I4),ABS(K6-I6),ABS(K8-I8),ABS(K11-I11),ABS(K15-I15),ABS(K16-I16),ABS(K19-I19))</f>
        <v>0.16093205000000019</v>
      </c>
      <c r="L21" s="11"/>
      <c r="M21" s="11"/>
      <c r="N21" s="7">
        <v>47</v>
      </c>
      <c r="O21" s="7">
        <f t="shared" si="6"/>
        <v>48</v>
      </c>
      <c r="P21" s="4">
        <v>166.80199999999999</v>
      </c>
      <c r="Q21" s="4"/>
      <c r="R21" s="4"/>
      <c r="S21" s="6"/>
      <c r="T21" s="6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3">
      <c r="A22" s="7">
        <v>44</v>
      </c>
      <c r="B22" s="7">
        <f t="shared" si="0"/>
        <v>45</v>
      </c>
      <c r="C22" s="4">
        <v>24.346</v>
      </c>
      <c r="D22" s="4"/>
      <c r="E22" s="4"/>
      <c r="F22" s="4"/>
      <c r="G22" s="4"/>
      <c r="H22" s="4"/>
      <c r="I22" s="13" t="s">
        <v>36</v>
      </c>
      <c r="J22" s="14">
        <f>ABS(J14-H14)</f>
        <v>1.522561399999999</v>
      </c>
      <c r="K22" s="14">
        <f>ABS(K14-I14)</f>
        <v>0.96198880000000209</v>
      </c>
      <c r="L22" s="11"/>
      <c r="M22" s="11"/>
      <c r="N22" s="7">
        <v>51</v>
      </c>
      <c r="O22" s="7">
        <f t="shared" si="6"/>
        <v>52</v>
      </c>
      <c r="P22" s="4">
        <v>-4.2850000000000001</v>
      </c>
      <c r="Q22" s="4"/>
      <c r="R22" s="4"/>
      <c r="S22" s="6"/>
      <c r="T22" s="6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3">
      <c r="A23" s="7">
        <v>46</v>
      </c>
      <c r="B23" s="7">
        <f t="shared" si="0"/>
        <v>47</v>
      </c>
      <c r="C23" s="4">
        <v>26.936</v>
      </c>
      <c r="D23" s="4"/>
      <c r="E23" s="4"/>
      <c r="F23" s="4"/>
      <c r="G23" s="4"/>
      <c r="H23" s="4"/>
      <c r="I23" s="12"/>
      <c r="J23" s="11"/>
      <c r="K23" s="11"/>
      <c r="L23" s="11"/>
      <c r="M23" s="11"/>
      <c r="N23" s="7">
        <v>54</v>
      </c>
      <c r="O23" s="7">
        <f t="shared" si="6"/>
        <v>55</v>
      </c>
      <c r="P23" s="4">
        <v>127.779</v>
      </c>
      <c r="Q23" s="4"/>
      <c r="R23" s="4"/>
      <c r="S23" s="6"/>
      <c r="T23" s="6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3">
      <c r="A24" s="7">
        <v>48</v>
      </c>
      <c r="B24" s="7">
        <f t="shared" si="0"/>
        <v>49</v>
      </c>
      <c r="C24" s="4">
        <v>30.047000000000001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7"/>
      <c r="O24" s="7"/>
      <c r="P24" s="12"/>
      <c r="Q24" s="12"/>
      <c r="R24" s="1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3">
      <c r="A25" s="7">
        <v>49</v>
      </c>
      <c r="B25" s="7">
        <f t="shared" si="0"/>
        <v>50</v>
      </c>
      <c r="C25" s="4">
        <v>29.718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5"/>
      <c r="O25" s="7"/>
      <c r="P25" s="2"/>
      <c r="Q25" s="12"/>
      <c r="R25" s="12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3">
      <c r="A26" s="7">
        <v>50</v>
      </c>
      <c r="B26" s="7">
        <f t="shared" si="0"/>
        <v>51</v>
      </c>
      <c r="C26" s="4">
        <v>29.751999999999999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5"/>
      <c r="O26" s="7"/>
      <c r="P26" s="2"/>
      <c r="Q26" s="12"/>
      <c r="R26" s="12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3">
      <c r="A27" s="7">
        <v>55</v>
      </c>
      <c r="B27" s="7">
        <f t="shared" si="0"/>
        <v>56</v>
      </c>
      <c r="C27" s="4">
        <v>27.773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5"/>
      <c r="O27" s="7"/>
      <c r="P27" s="2"/>
      <c r="Q27" s="12"/>
      <c r="R27" s="1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3">
      <c r="A28" s="7">
        <v>56</v>
      </c>
      <c r="B28" s="7">
        <f t="shared" si="0"/>
        <v>57</v>
      </c>
      <c r="C28" s="4">
        <v>27.609000000000002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5"/>
      <c r="O28" s="7"/>
      <c r="P28" s="2"/>
      <c r="Q28" s="12"/>
      <c r="R28" s="1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3">
      <c r="A29" s="15">
        <v>57</v>
      </c>
      <c r="B29" s="15">
        <f t="shared" si="0"/>
        <v>58</v>
      </c>
      <c r="C29" s="2">
        <v>27.6</v>
      </c>
      <c r="D29" s="2"/>
      <c r="E29" s="12"/>
      <c r="F29" s="12"/>
      <c r="G29" s="12"/>
      <c r="H29" s="12"/>
      <c r="I29" s="12"/>
      <c r="J29" s="11"/>
      <c r="K29" s="11"/>
      <c r="L29" s="11"/>
      <c r="M29" s="11"/>
      <c r="N29" s="15"/>
      <c r="O29" s="7"/>
      <c r="P29" s="2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3">
      <c r="A30" s="16"/>
      <c r="B30" s="15"/>
      <c r="C30" s="12"/>
      <c r="D30" s="12"/>
      <c r="E30" s="12"/>
      <c r="F30" s="12"/>
      <c r="G30" s="12"/>
      <c r="H30" s="12"/>
      <c r="I30" s="12"/>
      <c r="J30" s="11"/>
      <c r="K30" s="11"/>
      <c r="L30" s="11"/>
      <c r="M30" s="11"/>
      <c r="N30" s="15"/>
      <c r="O30" s="7"/>
      <c r="P30" s="2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3">
      <c r="A31" s="15"/>
      <c r="B31" s="15"/>
      <c r="C31" s="2"/>
      <c r="D31" s="12"/>
      <c r="E31" s="12"/>
      <c r="F31" s="12"/>
      <c r="G31" s="12"/>
      <c r="H31" s="12"/>
      <c r="I31" s="12"/>
      <c r="J31" s="11"/>
      <c r="K31" s="11"/>
      <c r="L31" s="11"/>
      <c r="M31" s="11"/>
      <c r="N31" s="15"/>
      <c r="O31" s="7"/>
      <c r="P31" s="2"/>
      <c r="Q31" s="12"/>
      <c r="R31" s="1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3">
      <c r="A32" s="15"/>
      <c r="B32" s="15"/>
      <c r="C32" s="2"/>
      <c r="D32" s="12"/>
      <c r="E32" s="12"/>
      <c r="F32" s="12"/>
      <c r="G32" s="12"/>
      <c r="H32" s="12"/>
      <c r="I32" s="12"/>
      <c r="J32" s="11"/>
      <c r="K32" s="11"/>
      <c r="L32" s="11"/>
      <c r="M32" s="11"/>
      <c r="N32" s="15"/>
      <c r="O32" s="7"/>
      <c r="P32" s="2"/>
      <c r="Q32" s="12"/>
      <c r="R32" s="1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3">
      <c r="A33" s="15"/>
      <c r="B33" s="15"/>
      <c r="C33" s="2"/>
      <c r="D33" s="12"/>
      <c r="E33" s="12"/>
      <c r="F33" s="12"/>
      <c r="G33" s="12"/>
      <c r="H33" s="12"/>
      <c r="I33" s="12"/>
      <c r="J33" s="11"/>
      <c r="K33" s="11"/>
      <c r="L33" s="11"/>
      <c r="M33" s="11"/>
      <c r="N33" s="15"/>
      <c r="O33" s="7"/>
      <c r="P33" s="2"/>
      <c r="Q33" s="12"/>
      <c r="R33" s="1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3">
      <c r="A34" s="15"/>
      <c r="B34" s="15"/>
      <c r="C34" s="2"/>
      <c r="D34" s="12"/>
      <c r="E34" s="12"/>
      <c r="F34" s="12"/>
      <c r="G34" s="12"/>
      <c r="H34" s="12"/>
      <c r="I34" s="12"/>
      <c r="J34" s="11"/>
      <c r="K34" s="11"/>
      <c r="L34" s="11"/>
      <c r="M34" s="11"/>
      <c r="N34" s="15"/>
      <c r="O34" s="7"/>
      <c r="P34" s="2"/>
      <c r="Q34" s="12"/>
      <c r="R34" s="1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3">
      <c r="A35" s="15"/>
      <c r="B35" s="15"/>
      <c r="C35" s="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5"/>
      <c r="O35" s="7"/>
      <c r="P35" s="2"/>
      <c r="Q35" s="12"/>
      <c r="R35" s="12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3">
      <c r="A36" s="15"/>
      <c r="B36" s="15"/>
      <c r="C36" s="2"/>
      <c r="D36" s="12"/>
      <c r="E36" s="12"/>
      <c r="F36" s="12"/>
      <c r="G36" s="12"/>
      <c r="H36" s="12"/>
      <c r="I36" s="12"/>
      <c r="J36" s="11"/>
      <c r="K36" s="11"/>
      <c r="L36" s="11"/>
      <c r="M36" s="11"/>
      <c r="N36" s="15"/>
      <c r="O36" s="7"/>
      <c r="P36" s="2"/>
      <c r="Q36" s="12"/>
      <c r="R36" s="12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3">
      <c r="A37" s="15"/>
      <c r="B37" s="15"/>
      <c r="C37" s="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5"/>
      <c r="O37" s="7"/>
      <c r="P37" s="2"/>
      <c r="Q37" s="12"/>
      <c r="R37" s="1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3">
      <c r="A38" s="15"/>
      <c r="B38" s="15"/>
      <c r="C38" s="2"/>
      <c r="D38" s="12"/>
      <c r="E38" s="12"/>
      <c r="F38" s="12"/>
      <c r="G38" s="12"/>
      <c r="H38" s="12"/>
      <c r="I38" s="12"/>
      <c r="J38" s="11"/>
      <c r="K38" s="11"/>
      <c r="L38" s="11"/>
      <c r="M38" s="11"/>
      <c r="N38" s="15"/>
      <c r="O38" s="7"/>
      <c r="P38" s="2"/>
      <c r="Q38" s="12"/>
      <c r="R38" s="1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3">
      <c r="A39" s="15"/>
      <c r="B39" s="15"/>
      <c r="C39" s="2"/>
      <c r="D39" s="12"/>
      <c r="E39" s="12"/>
      <c r="F39" s="12"/>
      <c r="G39" s="12"/>
      <c r="H39" s="12"/>
      <c r="I39" s="12"/>
      <c r="J39" s="11"/>
      <c r="K39" s="11"/>
      <c r="L39" s="11"/>
      <c r="M39" s="11"/>
      <c r="N39" s="15"/>
      <c r="O39" s="7"/>
      <c r="P39" s="2"/>
      <c r="Q39" s="12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3">
      <c r="A40" s="15"/>
      <c r="B40" s="15"/>
      <c r="C40" s="2"/>
      <c r="D40" s="12"/>
      <c r="E40" s="12"/>
      <c r="F40" s="12"/>
      <c r="G40" s="12"/>
      <c r="H40" s="12"/>
      <c r="I40" s="12"/>
      <c r="J40" s="11"/>
      <c r="K40" s="11"/>
      <c r="L40" s="11"/>
      <c r="M40" s="11"/>
      <c r="N40" s="15"/>
      <c r="O40" s="7"/>
      <c r="P40" s="2"/>
      <c r="Q40" s="12"/>
      <c r="R40" s="1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3">
      <c r="A41" s="15"/>
      <c r="B41" s="15"/>
      <c r="C41" s="2"/>
      <c r="E41" s="12"/>
      <c r="F41" s="12"/>
      <c r="G41" s="12"/>
      <c r="H41" s="12"/>
      <c r="I41" s="12"/>
      <c r="J41" s="11"/>
      <c r="K41" s="11"/>
      <c r="L41" s="11"/>
      <c r="M41" s="11"/>
      <c r="N41" s="15"/>
      <c r="O41" s="7"/>
      <c r="P41" s="2"/>
      <c r="Q41" s="12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3">
      <c r="A42" s="15"/>
      <c r="B42" s="15"/>
      <c r="C42" s="2"/>
      <c r="D42" s="12"/>
      <c r="E42" s="12"/>
      <c r="F42" s="12"/>
      <c r="G42" s="12"/>
      <c r="H42" s="12"/>
      <c r="I42" s="12"/>
      <c r="J42" s="11"/>
      <c r="K42" s="11"/>
      <c r="L42" s="11"/>
      <c r="M42" s="11"/>
      <c r="N42" s="15"/>
      <c r="O42" s="7"/>
      <c r="P42" s="2"/>
      <c r="Q42" s="12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3">
      <c r="A43" s="15"/>
      <c r="B43" s="15"/>
      <c r="C43" s="2"/>
      <c r="D43" s="12"/>
      <c r="E43" s="12"/>
      <c r="F43" s="12"/>
      <c r="G43" s="12"/>
      <c r="H43" s="12"/>
      <c r="I43" s="12"/>
      <c r="J43" s="11"/>
      <c r="K43" s="11"/>
      <c r="L43" s="11"/>
      <c r="M43" s="11"/>
      <c r="N43" s="15"/>
      <c r="O43" s="7"/>
      <c r="P43" s="2"/>
      <c r="Q43" s="12"/>
      <c r="R43" s="1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3">
      <c r="A44" s="15"/>
      <c r="B44" s="15"/>
      <c r="C44" s="2"/>
      <c r="D44" s="12"/>
      <c r="E44" s="12"/>
      <c r="F44" s="12"/>
      <c r="G44" s="12"/>
      <c r="H44" s="12"/>
      <c r="I44" s="12"/>
      <c r="J44" s="11"/>
      <c r="K44" s="11"/>
      <c r="L44" s="11"/>
      <c r="M44" s="11"/>
      <c r="N44" s="15"/>
      <c r="O44" s="7"/>
      <c r="P44" s="2"/>
      <c r="Q44" s="12"/>
      <c r="R44" s="1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3">
      <c r="A45" s="15"/>
      <c r="B45" s="15"/>
      <c r="C45" s="2"/>
      <c r="D45" s="12"/>
      <c r="E45" s="12"/>
      <c r="F45" s="12"/>
      <c r="G45" s="12"/>
      <c r="H45" s="12"/>
      <c r="I45" s="12"/>
      <c r="J45" s="11"/>
      <c r="K45" s="11"/>
      <c r="L45" s="11"/>
      <c r="M45" s="11"/>
      <c r="N45" s="15"/>
      <c r="O45" s="7"/>
      <c r="P45" s="2"/>
      <c r="Q45" s="12"/>
      <c r="R45" s="1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3">
      <c r="A46" s="15"/>
      <c r="B46" s="15"/>
      <c r="C46" s="2"/>
      <c r="D46" s="12"/>
      <c r="E46" s="12"/>
      <c r="F46" s="12"/>
      <c r="G46" s="12"/>
      <c r="H46" s="12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3">
      <c r="A47" s="15"/>
      <c r="B47" s="15"/>
      <c r="C47" s="2"/>
      <c r="D47" s="12"/>
      <c r="E47" s="12"/>
      <c r="F47" s="12"/>
      <c r="G47" s="12"/>
      <c r="H47" s="12"/>
      <c r="I47" s="12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3">
      <c r="A48" s="15"/>
      <c r="B48" s="15"/>
      <c r="C48" s="2"/>
      <c r="D48" s="12"/>
      <c r="E48" s="12"/>
      <c r="F48" s="12"/>
      <c r="G48" s="12"/>
      <c r="H48" s="12"/>
      <c r="I48" s="1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3">
      <c r="A49" s="15"/>
      <c r="B49" s="15"/>
      <c r="C49" s="2"/>
      <c r="D49" s="12"/>
      <c r="E49" s="12"/>
      <c r="F49" s="12"/>
      <c r="G49" s="12"/>
      <c r="H49" s="12"/>
      <c r="I49" s="1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3">
      <c r="A50" s="15"/>
      <c r="B50" s="15"/>
      <c r="C50" s="2"/>
      <c r="D50" s="12"/>
      <c r="E50" s="12"/>
      <c r="F50" s="12"/>
      <c r="G50" s="12"/>
      <c r="H50" s="12"/>
      <c r="I50" s="1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x14ac:dyDescent="0.3">
      <c r="A51" s="15"/>
      <c r="B51" s="15"/>
      <c r="C51" s="2"/>
      <c r="D51" s="12"/>
      <c r="E51" s="12"/>
      <c r="F51" s="12"/>
      <c r="G51" s="12"/>
      <c r="H51" s="12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x14ac:dyDescent="0.3">
      <c r="A52" s="15"/>
      <c r="B52" s="15"/>
      <c r="C52" s="2"/>
      <c r="D52" s="12"/>
      <c r="E52" s="12"/>
      <c r="F52" s="12"/>
      <c r="G52" s="12"/>
      <c r="H52" s="12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x14ac:dyDescent="0.3">
      <c r="A53" s="15"/>
      <c r="B53" s="15"/>
      <c r="C53" s="2"/>
      <c r="D53" s="12"/>
      <c r="E53" s="12"/>
      <c r="F53" s="12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x14ac:dyDescent="0.3">
      <c r="A54" s="15"/>
      <c r="B54" s="15"/>
      <c r="C54" s="2"/>
      <c r="D54" s="12"/>
      <c r="E54" s="12"/>
      <c r="F54" s="12"/>
      <c r="G54" s="12"/>
      <c r="H54" s="12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x14ac:dyDescent="0.3">
      <c r="A55" s="15"/>
      <c r="B55" s="15"/>
      <c r="C55" s="2"/>
      <c r="D55" s="12"/>
      <c r="E55" s="12"/>
      <c r="F55" s="12"/>
      <c r="G55" s="12"/>
      <c r="H55" s="12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x14ac:dyDescent="0.3">
      <c r="A56" s="15"/>
      <c r="B56" s="15"/>
      <c r="C56" s="2"/>
      <c r="D56" s="12"/>
      <c r="E56" s="12"/>
      <c r="F56" s="12"/>
      <c r="G56" s="12"/>
      <c r="H56" s="12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x14ac:dyDescent="0.3">
      <c r="A57" s="15"/>
      <c r="B57" s="15"/>
      <c r="C57" s="2"/>
      <c r="D57" s="12"/>
      <c r="E57" s="12"/>
      <c r="F57" s="12"/>
      <c r="G57" s="12"/>
      <c r="H57" s="12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7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x14ac:dyDescent="0.3">
      <c r="A61" s="7" t="s">
        <v>9</v>
      </c>
      <c r="B61" s="7"/>
      <c r="C61" s="18">
        <v>1</v>
      </c>
      <c r="D61" s="18">
        <v>4</v>
      </c>
      <c r="E61" s="18">
        <v>7</v>
      </c>
      <c r="F61" s="18">
        <v>14</v>
      </c>
      <c r="G61" s="18">
        <v>15</v>
      </c>
      <c r="H61" s="18">
        <v>17</v>
      </c>
      <c r="I61" s="18">
        <v>18</v>
      </c>
      <c r="J61" s="18">
        <v>19</v>
      </c>
      <c r="K61" s="18">
        <v>21</v>
      </c>
      <c r="L61" s="18">
        <v>22</v>
      </c>
      <c r="M61" s="18">
        <v>23</v>
      </c>
      <c r="N61" s="18">
        <v>27</v>
      </c>
      <c r="O61" s="18">
        <v>29</v>
      </c>
      <c r="P61" s="18">
        <v>31</v>
      </c>
      <c r="Q61" s="18">
        <v>32</v>
      </c>
      <c r="R61" s="18">
        <v>33</v>
      </c>
      <c r="S61" s="18">
        <v>38</v>
      </c>
      <c r="T61" s="18">
        <v>39</v>
      </c>
      <c r="U61" s="18">
        <v>40</v>
      </c>
      <c r="V61" s="18">
        <v>44</v>
      </c>
      <c r="W61" s="18">
        <v>46</v>
      </c>
      <c r="X61" s="18">
        <v>48</v>
      </c>
      <c r="Y61" s="18">
        <v>49</v>
      </c>
      <c r="Z61" s="18">
        <v>50</v>
      </c>
      <c r="AA61" s="18">
        <v>55</v>
      </c>
      <c r="AB61" s="18">
        <v>56</v>
      </c>
      <c r="AC61" s="18">
        <v>57</v>
      </c>
    </row>
    <row r="62" spans="1:29" x14ac:dyDescent="0.3">
      <c r="A62" s="7"/>
      <c r="B62" s="7" t="s">
        <v>10</v>
      </c>
      <c r="C62" s="18">
        <f>C61+1</f>
        <v>2</v>
      </c>
      <c r="D62" s="18">
        <f t="shared" ref="D62:V62" si="7">D61+1</f>
        <v>5</v>
      </c>
      <c r="E62" s="18">
        <f t="shared" si="7"/>
        <v>8</v>
      </c>
      <c r="F62" s="18">
        <f t="shared" si="7"/>
        <v>15</v>
      </c>
      <c r="G62" s="18">
        <f t="shared" si="7"/>
        <v>16</v>
      </c>
      <c r="H62" s="18">
        <f t="shared" si="7"/>
        <v>18</v>
      </c>
      <c r="I62" s="18">
        <f t="shared" si="7"/>
        <v>19</v>
      </c>
      <c r="J62" s="18">
        <f t="shared" si="7"/>
        <v>20</v>
      </c>
      <c r="K62" s="18">
        <f t="shared" si="7"/>
        <v>22</v>
      </c>
      <c r="L62" s="18">
        <f t="shared" si="7"/>
        <v>23</v>
      </c>
      <c r="M62" s="18">
        <f t="shared" si="7"/>
        <v>24</v>
      </c>
      <c r="N62" s="18">
        <f t="shared" si="7"/>
        <v>28</v>
      </c>
      <c r="O62" s="18">
        <f t="shared" si="7"/>
        <v>30</v>
      </c>
      <c r="P62" s="18">
        <f t="shared" si="7"/>
        <v>32</v>
      </c>
      <c r="Q62" s="18">
        <f t="shared" si="7"/>
        <v>33</v>
      </c>
      <c r="R62" s="18">
        <f t="shared" si="7"/>
        <v>34</v>
      </c>
      <c r="S62" s="18">
        <f t="shared" si="7"/>
        <v>39</v>
      </c>
      <c r="T62" s="18">
        <f t="shared" si="7"/>
        <v>40</v>
      </c>
      <c r="U62" s="18">
        <f t="shared" si="7"/>
        <v>41</v>
      </c>
      <c r="V62" s="18">
        <f t="shared" si="7"/>
        <v>45</v>
      </c>
      <c r="W62" s="18">
        <f>W61+1</f>
        <v>47</v>
      </c>
      <c r="X62" s="18">
        <f t="shared" ref="X62:AC62" si="8">X61+1</f>
        <v>49</v>
      </c>
      <c r="Y62" s="18">
        <f t="shared" si="8"/>
        <v>50</v>
      </c>
      <c r="Z62" s="18">
        <f t="shared" si="8"/>
        <v>51</v>
      </c>
      <c r="AA62" s="18">
        <f t="shared" si="8"/>
        <v>56</v>
      </c>
      <c r="AB62" s="18">
        <f t="shared" si="8"/>
        <v>57</v>
      </c>
      <c r="AC62" s="18">
        <f t="shared" si="8"/>
        <v>58</v>
      </c>
    </row>
    <row r="63" spans="1:29" x14ac:dyDescent="0.3">
      <c r="A63" s="19">
        <v>1</v>
      </c>
      <c r="B63" s="19">
        <f>A63+1</f>
        <v>2</v>
      </c>
      <c r="C63" s="19">
        <v>0</v>
      </c>
      <c r="D63" s="19">
        <v>0.82099999999999995</v>
      </c>
      <c r="E63" s="19">
        <v>0.97199999999999998</v>
      </c>
      <c r="F63" s="19">
        <v>2E-3</v>
      </c>
      <c r="G63" s="19">
        <v>0</v>
      </c>
      <c r="H63" s="19">
        <v>1.4999999999999999E-2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4.8000000000000001E-2</v>
      </c>
      <c r="O63" s="19">
        <v>-0.09</v>
      </c>
      <c r="P63" s="19">
        <v>1.2E-2</v>
      </c>
      <c r="Q63" s="19">
        <v>2E-3</v>
      </c>
      <c r="R63" s="19">
        <v>0</v>
      </c>
      <c r="S63" s="19">
        <v>0</v>
      </c>
      <c r="T63" s="19">
        <v>0</v>
      </c>
      <c r="U63" s="19">
        <v>0</v>
      </c>
      <c r="V63" s="19">
        <v>-0.315</v>
      </c>
      <c r="W63" s="19">
        <v>-4.1000000000000002E-2</v>
      </c>
      <c r="X63" s="19">
        <v>-2E-3</v>
      </c>
      <c r="Y63" s="19">
        <v>-1E-3</v>
      </c>
      <c r="Z63" s="19">
        <v>6.0000000000000001E-3</v>
      </c>
      <c r="AA63" s="19">
        <v>0</v>
      </c>
      <c r="AB63" s="19">
        <v>0</v>
      </c>
      <c r="AC63" s="19">
        <v>-1E-3</v>
      </c>
    </row>
    <row r="64" spans="1:29" x14ac:dyDescent="0.3">
      <c r="A64" s="19">
        <v>4</v>
      </c>
      <c r="B64" s="19">
        <f t="shared" ref="B64:B89" si="9">A64+1</f>
        <v>5</v>
      </c>
      <c r="C64" s="20">
        <v>0.82099999999999995</v>
      </c>
      <c r="D64" s="19">
        <v>0</v>
      </c>
      <c r="E64" s="19">
        <v>0.73299999999999998</v>
      </c>
      <c r="F64" s="19">
        <v>-2E-3</v>
      </c>
      <c r="G64" s="19">
        <v>8.9999999999999993E-3</v>
      </c>
      <c r="H64" s="19">
        <v>1.4E-2</v>
      </c>
      <c r="I64" s="19">
        <v>8.9999999999999993E-3</v>
      </c>
      <c r="J64" s="19">
        <v>-8.1000000000000003E-2</v>
      </c>
      <c r="K64" s="19">
        <v>7.0000000000000001E-3</v>
      </c>
      <c r="L64" s="19">
        <v>1.0999999999999999E-2</v>
      </c>
      <c r="M64" s="19">
        <v>-3.2000000000000001E-2</v>
      </c>
      <c r="N64" s="19">
        <v>-0.36</v>
      </c>
      <c r="O64" s="19">
        <v>-4.4999999999999998E-2</v>
      </c>
      <c r="P64" s="19">
        <v>5.0000000000000001E-3</v>
      </c>
      <c r="Q64" s="19">
        <v>-3.0000000000000001E-3</v>
      </c>
      <c r="R64" s="19">
        <v>-2E-3</v>
      </c>
      <c r="S64" s="19">
        <v>0</v>
      </c>
      <c r="T64" s="19">
        <v>0</v>
      </c>
      <c r="U64" s="19">
        <v>1E-3</v>
      </c>
      <c r="V64" s="19">
        <v>8.9999999999999993E-3</v>
      </c>
      <c r="W64" s="19">
        <v>-0.06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</row>
    <row r="65" spans="1:29" x14ac:dyDescent="0.3">
      <c r="A65" s="19">
        <v>7</v>
      </c>
      <c r="B65" s="19">
        <f t="shared" si="9"/>
        <v>8</v>
      </c>
      <c r="C65" s="20">
        <v>0.97199999999999998</v>
      </c>
      <c r="D65" s="21">
        <v>0.73299999999999998</v>
      </c>
      <c r="E65" s="19">
        <v>0</v>
      </c>
      <c r="F65" s="19">
        <v>8.9999999999999993E-3</v>
      </c>
      <c r="G65" s="19">
        <v>-4.0000000000000001E-3</v>
      </c>
      <c r="H65" s="19">
        <v>1.9E-2</v>
      </c>
      <c r="I65" s="19">
        <v>0.01</v>
      </c>
      <c r="J65" s="19">
        <v>-8.8999999999999996E-2</v>
      </c>
      <c r="K65" s="19">
        <v>5.0000000000000001E-3</v>
      </c>
      <c r="L65" s="19">
        <v>1.6E-2</v>
      </c>
      <c r="M65" s="19">
        <v>-3.5000000000000003E-2</v>
      </c>
      <c r="N65" s="19">
        <v>0.02</v>
      </c>
      <c r="O65" s="19">
        <v>-5.8999999999999997E-2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0.04</v>
      </c>
      <c r="W65" s="19">
        <v>-8.4000000000000005E-2</v>
      </c>
      <c r="X65" s="19">
        <v>-1E-3</v>
      </c>
      <c r="Y65" s="19">
        <v>2E-3</v>
      </c>
      <c r="Z65" s="19">
        <v>1.0999999999999999E-2</v>
      </c>
      <c r="AA65" s="19">
        <v>0</v>
      </c>
      <c r="AB65" s="19">
        <v>0</v>
      </c>
      <c r="AC65" s="19">
        <v>-1E-3</v>
      </c>
    </row>
    <row r="66" spans="1:29" x14ac:dyDescent="0.3">
      <c r="A66" s="19">
        <v>14</v>
      </c>
      <c r="B66" s="19">
        <f t="shared" si="9"/>
        <v>15</v>
      </c>
      <c r="C66" s="19">
        <v>2E-3</v>
      </c>
      <c r="D66" s="19">
        <v>-2E-3</v>
      </c>
      <c r="E66" s="19">
        <v>8.9999999999999993E-3</v>
      </c>
      <c r="F66" s="19">
        <v>0</v>
      </c>
      <c r="G66" s="19">
        <v>-9.1150000000000002</v>
      </c>
      <c r="H66" s="19">
        <v>-4.2999999999999997E-2</v>
      </c>
      <c r="I66" s="19">
        <v>1.3149999999999999</v>
      </c>
      <c r="J66" s="19">
        <v>-0.39900000000000002</v>
      </c>
      <c r="K66" s="19">
        <v>0.252</v>
      </c>
      <c r="L66" s="19">
        <v>-0.40300000000000002</v>
      </c>
      <c r="M66" s="19">
        <v>-0.25600000000000001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</row>
    <row r="67" spans="1:29" x14ac:dyDescent="0.3">
      <c r="A67" s="19">
        <v>15</v>
      </c>
      <c r="B67" s="19">
        <f t="shared" si="9"/>
        <v>16</v>
      </c>
      <c r="C67" s="19">
        <v>0</v>
      </c>
      <c r="D67" s="19">
        <v>8.9999999999999993E-3</v>
      </c>
      <c r="E67" s="19">
        <v>-4.0000000000000001E-3</v>
      </c>
      <c r="F67" s="22">
        <v>-9.1150000000000002</v>
      </c>
      <c r="G67" s="19">
        <v>0</v>
      </c>
      <c r="H67" s="19">
        <v>-0.33600000000000002</v>
      </c>
      <c r="I67" s="19">
        <v>0.46600000000000003</v>
      </c>
      <c r="J67" s="19">
        <v>-0.29199999999999998</v>
      </c>
      <c r="K67" s="19">
        <v>0.111</v>
      </c>
      <c r="L67" s="19">
        <v>6.0999999999999999E-2</v>
      </c>
      <c r="M67" s="19">
        <v>-0.24299999999999999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</row>
    <row r="68" spans="1:29" x14ac:dyDescent="0.3">
      <c r="A68" s="19">
        <v>17</v>
      </c>
      <c r="B68" s="19">
        <f t="shared" si="9"/>
        <v>18</v>
      </c>
      <c r="C68" s="19">
        <v>1.4999999999999999E-2</v>
      </c>
      <c r="D68" s="19">
        <v>1.4E-2</v>
      </c>
      <c r="E68" s="19">
        <v>1.9E-2</v>
      </c>
      <c r="F68" s="23">
        <v>-4.2999999999999997E-2</v>
      </c>
      <c r="G68" s="23">
        <v>-0.33600000000000002</v>
      </c>
      <c r="H68" s="19">
        <v>0</v>
      </c>
      <c r="I68" s="19">
        <v>-12.534000000000001</v>
      </c>
      <c r="J68" s="19">
        <v>-12.375</v>
      </c>
      <c r="K68" s="19">
        <v>-6.6000000000000003E-2</v>
      </c>
      <c r="L68" s="19">
        <v>3.177</v>
      </c>
      <c r="M68" s="19">
        <v>-9.0999999999999998E-2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</row>
    <row r="69" spans="1:29" x14ac:dyDescent="0.3">
      <c r="A69" s="19">
        <v>18</v>
      </c>
      <c r="B69" s="19">
        <f t="shared" si="9"/>
        <v>19</v>
      </c>
      <c r="C69" s="19">
        <v>0</v>
      </c>
      <c r="D69" s="19">
        <v>8.9999999999999993E-3</v>
      </c>
      <c r="E69" s="19">
        <v>0.01</v>
      </c>
      <c r="F69" s="23">
        <v>1.3149999999999999</v>
      </c>
      <c r="G69" s="23">
        <v>0.46600000000000003</v>
      </c>
      <c r="H69" s="24">
        <v>-12.534000000000001</v>
      </c>
      <c r="I69" s="19">
        <v>0</v>
      </c>
      <c r="J69" s="19">
        <v>-13.077999999999999</v>
      </c>
      <c r="K69" s="19">
        <v>-0.20100000000000001</v>
      </c>
      <c r="L69" s="19">
        <v>-0.18</v>
      </c>
      <c r="M69" s="19">
        <v>-0.20399999999999999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</row>
    <row r="70" spans="1:29" x14ac:dyDescent="0.3">
      <c r="A70" s="19">
        <v>19</v>
      </c>
      <c r="B70" s="19">
        <f t="shared" si="9"/>
        <v>20</v>
      </c>
      <c r="C70" s="19">
        <v>0</v>
      </c>
      <c r="D70" s="19">
        <v>-8.1000000000000003E-2</v>
      </c>
      <c r="E70" s="19">
        <v>-8.8999999999999996E-2</v>
      </c>
      <c r="F70" s="23">
        <v>-0.39900000000000002</v>
      </c>
      <c r="G70" s="23">
        <v>-0.29199999999999998</v>
      </c>
      <c r="H70" s="24">
        <v>-12.375</v>
      </c>
      <c r="I70" s="24">
        <v>-13.077999999999999</v>
      </c>
      <c r="J70" s="19">
        <v>0</v>
      </c>
      <c r="K70" s="19">
        <v>-0.224</v>
      </c>
      <c r="L70" s="19">
        <v>4.5999999999999999E-2</v>
      </c>
      <c r="M70" s="19">
        <v>-0.17299999999999999</v>
      </c>
      <c r="N70" s="19">
        <v>1E-3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</row>
    <row r="71" spans="1:29" x14ac:dyDescent="0.3">
      <c r="A71" s="19">
        <v>21</v>
      </c>
      <c r="B71" s="19">
        <f t="shared" si="9"/>
        <v>22</v>
      </c>
      <c r="C71" s="19">
        <v>0</v>
      </c>
      <c r="D71" s="19">
        <v>7.0000000000000001E-3</v>
      </c>
      <c r="E71" s="19">
        <v>5.0000000000000001E-3</v>
      </c>
      <c r="F71" s="23">
        <v>0.252</v>
      </c>
      <c r="G71" s="23">
        <v>0.111</v>
      </c>
      <c r="H71" s="23">
        <v>-6.6000000000000003E-2</v>
      </c>
      <c r="I71" s="23">
        <v>-0.20100000000000001</v>
      </c>
      <c r="J71" s="23">
        <v>-0.224</v>
      </c>
      <c r="K71" s="19">
        <v>0</v>
      </c>
      <c r="L71" s="19">
        <v>-12.334</v>
      </c>
      <c r="M71" s="19">
        <v>-13.292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</row>
    <row r="72" spans="1:29" x14ac:dyDescent="0.3">
      <c r="A72" s="19">
        <v>22</v>
      </c>
      <c r="B72" s="19">
        <f t="shared" si="9"/>
        <v>23</v>
      </c>
      <c r="C72" s="19">
        <v>0</v>
      </c>
      <c r="D72" s="19">
        <v>1.0999999999999999E-2</v>
      </c>
      <c r="E72" s="19">
        <v>1.6E-2</v>
      </c>
      <c r="F72" s="23">
        <v>-0.40300000000000002</v>
      </c>
      <c r="G72" s="23">
        <v>6.0999999999999999E-2</v>
      </c>
      <c r="H72" s="23">
        <v>3.177</v>
      </c>
      <c r="I72" s="23">
        <v>-0.18</v>
      </c>
      <c r="J72" s="23">
        <v>4.5999999999999999E-2</v>
      </c>
      <c r="K72" s="24">
        <v>-12.334</v>
      </c>
      <c r="L72" s="19">
        <v>0</v>
      </c>
      <c r="M72" s="19">
        <v>-12.62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</row>
    <row r="73" spans="1:29" x14ac:dyDescent="0.3">
      <c r="A73" s="19">
        <v>23</v>
      </c>
      <c r="B73" s="19">
        <f t="shared" si="9"/>
        <v>24</v>
      </c>
      <c r="C73" s="19">
        <v>0</v>
      </c>
      <c r="D73" s="19">
        <v>-3.2000000000000001E-2</v>
      </c>
      <c r="E73" s="19">
        <v>-3.5000000000000003E-2</v>
      </c>
      <c r="F73" s="23">
        <v>-0.25600000000000001</v>
      </c>
      <c r="G73" s="23">
        <v>-0.24299999999999999</v>
      </c>
      <c r="H73" s="23">
        <v>-9.0999999999999998E-2</v>
      </c>
      <c r="I73" s="23">
        <v>-0.20399999999999999</v>
      </c>
      <c r="J73" s="23">
        <v>-0.17299999999999999</v>
      </c>
      <c r="K73" s="24">
        <v>-13.292</v>
      </c>
      <c r="L73" s="24">
        <v>-12.62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</row>
    <row r="74" spans="1:29" x14ac:dyDescent="0.3">
      <c r="A74" s="19">
        <v>27</v>
      </c>
      <c r="B74" s="19">
        <f t="shared" si="9"/>
        <v>28</v>
      </c>
      <c r="C74" s="19">
        <v>4.8000000000000001E-2</v>
      </c>
      <c r="D74" s="19">
        <v>-0.36</v>
      </c>
      <c r="E74" s="19">
        <v>0.02</v>
      </c>
      <c r="F74" s="19">
        <v>0</v>
      </c>
      <c r="G74" s="19">
        <v>0</v>
      </c>
      <c r="H74" s="19">
        <v>0</v>
      </c>
      <c r="I74" s="19">
        <v>0</v>
      </c>
      <c r="J74" s="19">
        <v>1E-3</v>
      </c>
      <c r="K74" s="19">
        <v>0</v>
      </c>
      <c r="L74" s="19">
        <v>0</v>
      </c>
      <c r="M74" s="19">
        <v>0</v>
      </c>
      <c r="N74" s="19">
        <v>0</v>
      </c>
      <c r="O74" s="19">
        <v>3.9630000000000001</v>
      </c>
      <c r="P74" s="19">
        <v>-0.434</v>
      </c>
      <c r="Q74" s="19">
        <v>-0.217</v>
      </c>
      <c r="R74" s="19">
        <v>-0.26</v>
      </c>
      <c r="S74" s="19">
        <v>-3.1E-2</v>
      </c>
      <c r="T74" s="19">
        <v>-1.7999999999999999E-2</v>
      </c>
      <c r="U74" s="19">
        <v>-0.04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</row>
    <row r="75" spans="1:29" x14ac:dyDescent="0.3">
      <c r="A75" s="19">
        <v>29</v>
      </c>
      <c r="B75" s="19">
        <f t="shared" si="9"/>
        <v>30</v>
      </c>
      <c r="C75" s="19">
        <v>-0.09</v>
      </c>
      <c r="D75" s="19">
        <v>-4.4999999999999998E-2</v>
      </c>
      <c r="E75" s="19">
        <v>-5.8999999999999997E-2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5">
        <v>3.9630000000000001</v>
      </c>
      <c r="O75" s="19">
        <v>0</v>
      </c>
      <c r="P75" s="19">
        <v>3.0030000000000001</v>
      </c>
      <c r="Q75" s="19">
        <v>13.48</v>
      </c>
      <c r="R75" s="19">
        <v>4.8090000000000002</v>
      </c>
      <c r="S75" s="19">
        <v>0.11799999999999999</v>
      </c>
      <c r="T75" s="19">
        <v>1.0999999999999999E-2</v>
      </c>
      <c r="U75" s="19">
        <v>0.114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</row>
    <row r="76" spans="1:29" x14ac:dyDescent="0.3">
      <c r="A76" s="19">
        <v>31</v>
      </c>
      <c r="B76" s="19">
        <f t="shared" si="9"/>
        <v>32</v>
      </c>
      <c r="C76" s="19">
        <v>1.2E-2</v>
      </c>
      <c r="D76" s="19">
        <v>5.0000000000000001E-3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6">
        <v>-0.434</v>
      </c>
      <c r="O76" s="27">
        <v>3.0030000000000001</v>
      </c>
      <c r="P76" s="19">
        <v>0</v>
      </c>
      <c r="Q76" s="19">
        <v>-13.135999999999999</v>
      </c>
      <c r="R76" s="19">
        <v>-14.076000000000001</v>
      </c>
      <c r="S76" s="19">
        <v>8.0000000000000002E-3</v>
      </c>
      <c r="T76" s="19">
        <v>-1E-3</v>
      </c>
      <c r="U76" s="19">
        <v>0.02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</row>
    <row r="77" spans="1:29" x14ac:dyDescent="0.3">
      <c r="A77" s="19">
        <v>32</v>
      </c>
      <c r="B77" s="19">
        <f t="shared" si="9"/>
        <v>33</v>
      </c>
      <c r="C77" s="19">
        <v>2E-3</v>
      </c>
      <c r="D77" s="19">
        <v>-3.0000000000000001E-3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6">
        <v>-0.217</v>
      </c>
      <c r="O77" s="27">
        <v>13.48</v>
      </c>
      <c r="P77" s="24">
        <v>-13.135999999999999</v>
      </c>
      <c r="Q77" s="19">
        <v>0</v>
      </c>
      <c r="R77" s="19">
        <v>-11.644</v>
      </c>
      <c r="S77" s="19">
        <v>-2.1999999999999999E-2</v>
      </c>
      <c r="T77" s="19">
        <v>3.0000000000000001E-3</v>
      </c>
      <c r="U77" s="19">
        <v>-2.4E-2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</row>
    <row r="78" spans="1:29" x14ac:dyDescent="0.3">
      <c r="A78" s="19">
        <v>33</v>
      </c>
      <c r="B78" s="19">
        <f t="shared" si="9"/>
        <v>34</v>
      </c>
      <c r="C78" s="19">
        <v>0</v>
      </c>
      <c r="D78" s="19">
        <v>-2E-3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6">
        <v>-0.26</v>
      </c>
      <c r="O78" s="27">
        <v>4.8090000000000002</v>
      </c>
      <c r="P78" s="24">
        <v>-14.076000000000001</v>
      </c>
      <c r="Q78" s="24">
        <v>-11.644</v>
      </c>
      <c r="R78" s="19">
        <v>0</v>
      </c>
      <c r="S78" s="19">
        <v>2.1000000000000001E-2</v>
      </c>
      <c r="T78" s="19">
        <v>3.0000000000000001E-3</v>
      </c>
      <c r="U78" s="19">
        <v>7.8E-2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</row>
    <row r="79" spans="1:29" x14ac:dyDescent="0.3">
      <c r="A79" s="19">
        <v>38</v>
      </c>
      <c r="B79" s="19">
        <f t="shared" si="9"/>
        <v>39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-3.1E-2</v>
      </c>
      <c r="O79" s="19">
        <v>0.11799999999999999</v>
      </c>
      <c r="P79" s="19">
        <v>8.0000000000000002E-3</v>
      </c>
      <c r="Q79" s="19">
        <v>-2.1999999999999999E-2</v>
      </c>
      <c r="R79" s="19">
        <v>2.1000000000000001E-2</v>
      </c>
      <c r="S79" s="19">
        <v>0</v>
      </c>
      <c r="T79" s="19">
        <v>-10.553000000000001</v>
      </c>
      <c r="U79" s="19">
        <v>-10.423999999999999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</row>
    <row r="80" spans="1:29" x14ac:dyDescent="0.3">
      <c r="A80" s="19">
        <v>39</v>
      </c>
      <c r="B80" s="19">
        <f t="shared" si="9"/>
        <v>40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-1.7999999999999999E-2</v>
      </c>
      <c r="O80" s="19">
        <v>1.0999999999999999E-2</v>
      </c>
      <c r="P80" s="19">
        <v>-1E-3</v>
      </c>
      <c r="Q80" s="19">
        <v>3.0000000000000001E-3</v>
      </c>
      <c r="R80" s="19">
        <v>3.0000000000000001E-3</v>
      </c>
      <c r="S80" s="24">
        <v>-10.553000000000001</v>
      </c>
      <c r="T80" s="19">
        <v>0</v>
      </c>
      <c r="U80" s="19">
        <v>-10.468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</row>
    <row r="81" spans="1:29" x14ac:dyDescent="0.3">
      <c r="A81" s="19">
        <v>40</v>
      </c>
      <c r="B81" s="19">
        <f t="shared" si="9"/>
        <v>41</v>
      </c>
      <c r="C81" s="19">
        <v>0</v>
      </c>
      <c r="D81" s="19">
        <v>1E-3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-0.04</v>
      </c>
      <c r="O81" s="19">
        <v>0.114</v>
      </c>
      <c r="P81" s="19">
        <v>0.02</v>
      </c>
      <c r="Q81" s="19">
        <v>-2.4E-2</v>
      </c>
      <c r="R81" s="19">
        <v>7.8E-2</v>
      </c>
      <c r="S81" s="24">
        <v>-10.423999999999999</v>
      </c>
      <c r="T81" s="24">
        <v>-10.468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</row>
    <row r="82" spans="1:29" x14ac:dyDescent="0.3">
      <c r="A82" s="19">
        <v>44</v>
      </c>
      <c r="B82" s="19">
        <f t="shared" si="9"/>
        <v>45</v>
      </c>
      <c r="C82" s="19">
        <v>-0.315</v>
      </c>
      <c r="D82" s="19">
        <v>8.9999999999999993E-3</v>
      </c>
      <c r="E82" s="19">
        <v>0.04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6.1840000000000002</v>
      </c>
      <c r="X82" s="19">
        <v>-0.20300000000000001</v>
      </c>
      <c r="Y82" s="19">
        <v>-0.24099999999999999</v>
      </c>
      <c r="Z82" s="19">
        <v>-0.40500000000000003</v>
      </c>
      <c r="AA82" s="19">
        <v>-4.0000000000000001E-3</v>
      </c>
      <c r="AB82" s="19">
        <v>2E-3</v>
      </c>
      <c r="AC82" s="19">
        <v>-0.02</v>
      </c>
    </row>
    <row r="83" spans="1:29" x14ac:dyDescent="0.3">
      <c r="A83" s="19">
        <v>46</v>
      </c>
      <c r="B83" s="19">
        <f t="shared" si="9"/>
        <v>47</v>
      </c>
      <c r="C83" s="19">
        <v>-4.1000000000000002E-2</v>
      </c>
      <c r="D83" s="19">
        <v>-0.06</v>
      </c>
      <c r="E83" s="19">
        <v>-8.4000000000000005E-2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25">
        <v>6.1840000000000002</v>
      </c>
      <c r="W83" s="19">
        <v>0</v>
      </c>
      <c r="X83" s="19">
        <v>13.648999999999999</v>
      </c>
      <c r="Y83" s="19">
        <v>5.0149999999999997</v>
      </c>
      <c r="Z83" s="19">
        <v>2.9870000000000001</v>
      </c>
      <c r="AA83" s="19">
        <v>0.158</v>
      </c>
      <c r="AB83" s="19">
        <v>0.13300000000000001</v>
      </c>
      <c r="AC83" s="19">
        <v>9.5000000000000001E-2</v>
      </c>
    </row>
    <row r="84" spans="1:29" x14ac:dyDescent="0.3">
      <c r="A84" s="19">
        <v>48</v>
      </c>
      <c r="B84" s="19">
        <f t="shared" si="9"/>
        <v>49</v>
      </c>
      <c r="C84" s="19">
        <v>-2E-3</v>
      </c>
      <c r="D84" s="19">
        <v>0</v>
      </c>
      <c r="E84" s="19">
        <v>-1E-3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26">
        <v>-0.20300000000000001</v>
      </c>
      <c r="W84" s="27">
        <v>13.648999999999999</v>
      </c>
      <c r="X84" s="19">
        <v>0</v>
      </c>
      <c r="Y84" s="19">
        <v>-11.734999999999999</v>
      </c>
      <c r="Z84" s="19">
        <v>-13.170999999999999</v>
      </c>
      <c r="AA84" s="19">
        <v>-1E-3</v>
      </c>
      <c r="AB84" s="19">
        <v>-1.0999999999999999E-2</v>
      </c>
      <c r="AC84" s="19">
        <v>-7.0000000000000001E-3</v>
      </c>
    </row>
    <row r="85" spans="1:29" x14ac:dyDescent="0.3">
      <c r="A85" s="19">
        <v>49</v>
      </c>
      <c r="B85" s="19">
        <f t="shared" si="9"/>
        <v>50</v>
      </c>
      <c r="C85" s="19">
        <v>-1E-3</v>
      </c>
      <c r="D85" s="19">
        <v>0</v>
      </c>
      <c r="E85" s="19">
        <v>2E-3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26">
        <v>-0.24099999999999999</v>
      </c>
      <c r="W85" s="27">
        <v>5.0149999999999997</v>
      </c>
      <c r="X85" s="24">
        <v>-11.734999999999999</v>
      </c>
      <c r="Y85" s="19">
        <v>0</v>
      </c>
      <c r="Z85" s="19">
        <v>-13.938000000000001</v>
      </c>
      <c r="AA85" s="19">
        <v>8.9999999999999993E-3</v>
      </c>
      <c r="AB85" s="19">
        <v>2.5999999999999999E-2</v>
      </c>
      <c r="AC85" s="19">
        <v>0.09</v>
      </c>
    </row>
    <row r="86" spans="1:29" x14ac:dyDescent="0.3">
      <c r="A86" s="19">
        <v>50</v>
      </c>
      <c r="B86" s="19">
        <f t="shared" si="9"/>
        <v>51</v>
      </c>
      <c r="C86" s="19">
        <v>6.0000000000000001E-3</v>
      </c>
      <c r="D86" s="19">
        <v>0</v>
      </c>
      <c r="E86" s="19">
        <v>1.0999999999999999E-2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26">
        <v>-0.40500000000000003</v>
      </c>
      <c r="W86" s="27">
        <v>2.9870000000000001</v>
      </c>
      <c r="X86" s="24">
        <v>-13.170999999999999</v>
      </c>
      <c r="Y86" s="24">
        <v>-13.938000000000001</v>
      </c>
      <c r="Z86" s="19">
        <v>0</v>
      </c>
      <c r="AA86" s="19">
        <v>-1E-3</v>
      </c>
      <c r="AB86" s="19">
        <v>-2.7E-2</v>
      </c>
      <c r="AC86" s="19">
        <v>-2.1000000000000001E-2</v>
      </c>
    </row>
    <row r="87" spans="1:29" x14ac:dyDescent="0.3">
      <c r="A87" s="19">
        <v>55</v>
      </c>
      <c r="B87" s="19">
        <f t="shared" si="9"/>
        <v>56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-4.0000000000000001E-3</v>
      </c>
      <c r="W87" s="19">
        <v>0.158</v>
      </c>
      <c r="X87" s="19">
        <v>-1E-3</v>
      </c>
      <c r="Y87" s="19">
        <v>8.9999999999999993E-3</v>
      </c>
      <c r="Z87" s="19">
        <v>-1E-3</v>
      </c>
      <c r="AA87" s="19">
        <v>0</v>
      </c>
      <c r="AB87" s="19">
        <v>-10.595000000000001</v>
      </c>
      <c r="AC87" s="19">
        <v>-10.324</v>
      </c>
    </row>
    <row r="88" spans="1:29" x14ac:dyDescent="0.3">
      <c r="A88" s="19">
        <v>56</v>
      </c>
      <c r="B88" s="19">
        <f t="shared" si="9"/>
        <v>57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2E-3</v>
      </c>
      <c r="W88" s="19">
        <v>0.13300000000000001</v>
      </c>
      <c r="X88" s="19">
        <v>-1.0999999999999999E-2</v>
      </c>
      <c r="Y88" s="19">
        <v>2.5999999999999999E-2</v>
      </c>
      <c r="Z88" s="19">
        <v>-2.7E-2</v>
      </c>
      <c r="AA88" s="24">
        <v>-10.595000000000001</v>
      </c>
      <c r="AB88" s="19">
        <v>0</v>
      </c>
      <c r="AC88" s="19">
        <v>-10.393000000000001</v>
      </c>
    </row>
    <row r="89" spans="1:29" x14ac:dyDescent="0.3">
      <c r="A89" s="19">
        <v>57</v>
      </c>
      <c r="B89" s="19">
        <f t="shared" si="9"/>
        <v>58</v>
      </c>
      <c r="C89" s="19">
        <v>-1E-3</v>
      </c>
      <c r="D89" s="19">
        <v>0</v>
      </c>
      <c r="E89" s="19">
        <v>-1E-3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-0.02</v>
      </c>
      <c r="W89" s="19">
        <v>9.5000000000000001E-2</v>
      </c>
      <c r="X89" s="19">
        <v>-7.0000000000000001E-3</v>
      </c>
      <c r="Y89" s="19">
        <v>0.09</v>
      </c>
      <c r="Z89" s="19">
        <v>-2.1000000000000001E-2</v>
      </c>
      <c r="AA89" s="24">
        <v>-10.324</v>
      </c>
      <c r="AB89" s="24">
        <v>-10.393000000000001</v>
      </c>
      <c r="AC89" s="19">
        <v>0</v>
      </c>
    </row>
    <row r="90" spans="1:29" x14ac:dyDescent="0.3">
      <c r="B90" s="28"/>
    </row>
    <row r="91" spans="1:29" x14ac:dyDescent="0.3">
      <c r="A91" s="29" t="s">
        <v>37</v>
      </c>
      <c r="B91" s="4">
        <f>MAX(ABS(MIN(C66:E89,F74:M89,N79:R89,S82:U89,V87:Z89)),MAX(C66:E89,F74:M89,N79:R89,S82:U89,V87:Z89))</f>
        <v>0.36</v>
      </c>
    </row>
    <row r="92" spans="1:29" x14ac:dyDescent="0.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29" x14ac:dyDescent="0.3">
      <c r="H93" s="1"/>
      <c r="I93" s="29"/>
      <c r="J93" s="4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29" x14ac:dyDescent="0.3">
      <c r="A94" s="3" t="s">
        <v>11</v>
      </c>
      <c r="C94" s="1"/>
      <c r="D94" s="1"/>
      <c r="E94" s="1"/>
      <c r="F94" s="1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1:29" x14ac:dyDescent="0.3">
      <c r="A95" s="38" t="s">
        <v>12</v>
      </c>
      <c r="B95" s="5" t="s">
        <v>13</v>
      </c>
      <c r="C95" s="34" t="s">
        <v>14</v>
      </c>
      <c r="D95" s="34" t="s">
        <v>15</v>
      </c>
      <c r="E95" s="34" t="s">
        <v>16</v>
      </c>
      <c r="F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1:29" x14ac:dyDescent="0.3">
      <c r="A96" s="38">
        <f>AVERAGE(F67)</f>
        <v>-9.1150000000000002</v>
      </c>
      <c r="B96" s="5">
        <f>AVERAGE(H69,H70,I70)</f>
        <v>-12.662333333333331</v>
      </c>
      <c r="C96" s="34">
        <f>AVERAGE(K72,K73,L73)</f>
        <v>-12.748666666666665</v>
      </c>
      <c r="D96" s="34">
        <f>AVERAGE(P77,P78,Q78,X85,X86,Y86)</f>
        <v>-12.950000000000001</v>
      </c>
      <c r="E96" s="34">
        <f>AVERAGE(S80,S81,T81,AA88,AA89,AB89)</f>
        <v>-10.4595</v>
      </c>
      <c r="F96" s="39"/>
      <c r="G96" s="1"/>
      <c r="H96" s="1"/>
      <c r="I96" s="1"/>
      <c r="J96" s="1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1:29" x14ac:dyDescent="0.3">
      <c r="C97" s="1"/>
      <c r="D97" s="1"/>
      <c r="E97" s="1"/>
      <c r="F97" s="1"/>
      <c r="G97" s="1"/>
      <c r="H97" s="1"/>
      <c r="I97" s="1"/>
      <c r="J97" s="1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1:29" x14ac:dyDescent="0.3">
      <c r="A98" s="3" t="s">
        <v>17</v>
      </c>
      <c r="C98" s="1"/>
      <c r="D98" s="1"/>
      <c r="E98" s="1"/>
      <c r="F98" s="1"/>
      <c r="G98" s="1"/>
      <c r="H98" s="1"/>
      <c r="I98" s="1"/>
      <c r="J98" s="1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1:29" x14ac:dyDescent="0.3">
      <c r="A99" s="35" t="s">
        <v>18</v>
      </c>
      <c r="B99" s="37" t="s">
        <v>19</v>
      </c>
      <c r="C99" s="1"/>
      <c r="D99" s="1"/>
      <c r="E99" s="1"/>
      <c r="F99" s="1"/>
      <c r="G99" s="1"/>
      <c r="H99" s="1"/>
      <c r="I99" s="1"/>
      <c r="J99" s="1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1:29" x14ac:dyDescent="0.3">
      <c r="A100" s="35">
        <f>AVERAGE(N75,V83)</f>
        <v>5.0735000000000001</v>
      </c>
      <c r="B100" s="37">
        <f>AVERAGE(W84:W86,O76:O78)</f>
        <v>7.157166666666666</v>
      </c>
      <c r="C100" s="1"/>
      <c r="D100" s="1"/>
      <c r="E100" s="1"/>
      <c r="F100" s="1"/>
      <c r="G100" s="1"/>
      <c r="H100" s="1"/>
      <c r="I100" s="1"/>
      <c r="J100" s="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1:29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1:29" x14ac:dyDescent="0.3">
      <c r="A102" s="1" t="s">
        <v>20</v>
      </c>
      <c r="B102" s="1"/>
      <c r="C102" s="1"/>
      <c r="D102" s="1"/>
      <c r="E102" s="1"/>
      <c r="F102" s="1"/>
      <c r="G102" s="1"/>
      <c r="H102" s="1"/>
      <c r="I102" s="1"/>
      <c r="J102" s="1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1:29" x14ac:dyDescent="0.3">
      <c r="A103" s="31" t="s">
        <v>21</v>
      </c>
      <c r="B103" s="32" t="s">
        <v>22</v>
      </c>
      <c r="C103" s="33" t="s">
        <v>23</v>
      </c>
      <c r="D103" s="33" t="s">
        <v>24</v>
      </c>
      <c r="E103" s="33" t="s">
        <v>25</v>
      </c>
      <c r="F103" s="36" t="s">
        <v>38</v>
      </c>
      <c r="G103" s="1"/>
      <c r="H103" s="1"/>
      <c r="I103" s="1"/>
      <c r="J103" s="1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1:29" x14ac:dyDescent="0.3">
      <c r="A104" s="31">
        <f>AVERAGE(C64,C65)</f>
        <v>0.89649999999999996</v>
      </c>
      <c r="B104" s="32">
        <f>AVERAGE(D65)</f>
        <v>0.73299999999999998</v>
      </c>
      <c r="C104" s="33">
        <f>AVERAGE(F68:F70,G71:G73)</f>
        <v>0.13366666666666666</v>
      </c>
      <c r="D104" s="33">
        <f>AVERAGE(F71:F73,G68:G70)</f>
        <v>-9.4833333333333339E-2</v>
      </c>
      <c r="E104" s="33">
        <f>AVERAGE(H71:J73)</f>
        <v>0.23155555555555546</v>
      </c>
      <c r="F104" s="40">
        <f>AVERAGE(N76:N78,V84:V86)</f>
        <v>-0.29333333333333333</v>
      </c>
      <c r="G104" s="1"/>
      <c r="H104" s="1"/>
      <c r="I104" s="1"/>
      <c r="J104" s="1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0A94F-2E31-48CB-BEB1-25051B8CB61C}">
  <dimension ref="A1:AC104"/>
  <sheetViews>
    <sheetView topLeftCell="D36" workbookViewId="0">
      <selection activeCell="K19" sqref="K19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7">
        <v>1</v>
      </c>
      <c r="B3" s="7">
        <f t="shared" ref="B3:B29" si="0">A3+1</f>
        <v>2</v>
      </c>
      <c r="C3" s="4">
        <v>22.498000000000001</v>
      </c>
      <c r="D3" s="4">
        <f>AVERAGE(C3)</f>
        <v>22.498000000000001</v>
      </c>
      <c r="E3" s="4">
        <f>AVERAGE(C3)</f>
        <v>22.498000000000001</v>
      </c>
      <c r="F3" s="4">
        <f>31.732-D3</f>
        <v>9.2339999999999982</v>
      </c>
      <c r="G3" s="4">
        <f>31.732-E3</f>
        <v>9.2339999999999982</v>
      </c>
      <c r="H3" s="8">
        <v>8.19</v>
      </c>
      <c r="I3" s="9">
        <v>8.2899999999999991</v>
      </c>
      <c r="J3" s="10">
        <f t="shared" ref="J3:J16" si="1">D3*(-0.8783)+27.936</f>
        <v>8.1760066000000009</v>
      </c>
      <c r="K3" s="10">
        <f t="shared" ref="K3:K16" si="2">E3*(-0.8952)+28.4</f>
        <v>8.2597903999999964</v>
      </c>
      <c r="L3" s="11"/>
      <c r="M3" s="11"/>
      <c r="N3" s="7">
        <v>0</v>
      </c>
      <c r="O3" s="7">
        <v>1</v>
      </c>
      <c r="P3" s="4">
        <v>45.215000000000003</v>
      </c>
      <c r="Q3" s="4">
        <f>AVERAGE(P3)</f>
        <v>45.215000000000003</v>
      </c>
      <c r="R3" s="4">
        <f>190.298-Q3</f>
        <v>145.083</v>
      </c>
      <c r="S3" s="8">
        <v>129.679</v>
      </c>
      <c r="T3" s="6">
        <f t="shared" ref="T3:T17" si="3">Q3*(-0.9359)+171.17</f>
        <v>128.85328149999998</v>
      </c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3">
      <c r="A4" s="7">
        <v>4</v>
      </c>
      <c r="B4" s="7">
        <f t="shared" si="0"/>
        <v>5</v>
      </c>
      <c r="C4" s="4">
        <v>22.140999999999998</v>
      </c>
      <c r="D4" s="4">
        <f>AVERAGE(C4:C5)</f>
        <v>22.218</v>
      </c>
      <c r="E4" s="4">
        <f>AVERAGE(C4:C5)</f>
        <v>22.218</v>
      </c>
      <c r="F4" s="4">
        <f>31.732-D4</f>
        <v>9.5139999999999993</v>
      </c>
      <c r="G4" s="4">
        <f>31.732-E4</f>
        <v>9.5139999999999993</v>
      </c>
      <c r="H4" s="8">
        <v>8.2200000000000006</v>
      </c>
      <c r="I4" s="9">
        <v>8.2899999999999991</v>
      </c>
      <c r="J4" s="10">
        <f t="shared" si="1"/>
        <v>8.4219305999999996</v>
      </c>
      <c r="K4" s="10">
        <f t="shared" si="2"/>
        <v>8.5104463999999993</v>
      </c>
      <c r="L4" s="11"/>
      <c r="M4" s="11"/>
      <c r="N4" s="7">
        <v>2</v>
      </c>
      <c r="O4" s="7">
        <v>3</v>
      </c>
      <c r="P4" s="4">
        <v>40.665999999999997</v>
      </c>
      <c r="Q4" s="4">
        <f>AVERAGE(P4,P8)</f>
        <v>40.127499999999998</v>
      </c>
      <c r="R4" s="4">
        <f t="shared" ref="R4:R18" si="4">190.298-Q4</f>
        <v>150.1705</v>
      </c>
      <c r="S4" s="8">
        <v>134.90299999999999</v>
      </c>
      <c r="T4" s="6">
        <f t="shared" si="3"/>
        <v>133.61467274999998</v>
      </c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3">
      <c r="A5" s="7">
        <v>7</v>
      </c>
      <c r="B5" s="7">
        <f t="shared" si="0"/>
        <v>8</v>
      </c>
      <c r="C5" s="4">
        <v>22.295000000000002</v>
      </c>
      <c r="D5" s="4"/>
      <c r="E5" s="4"/>
      <c r="F5" s="4"/>
      <c r="G5" s="4"/>
      <c r="H5" s="8"/>
      <c r="I5" s="9"/>
      <c r="J5" s="10"/>
      <c r="K5" s="10"/>
      <c r="L5" s="11"/>
      <c r="M5" s="11"/>
      <c r="N5" s="7">
        <v>3</v>
      </c>
      <c r="O5" s="7">
        <v>4</v>
      </c>
      <c r="P5" s="4">
        <v>44.533000000000001</v>
      </c>
      <c r="Q5" s="4">
        <f>AVERAGE(P5,P7)</f>
        <v>43.396500000000003</v>
      </c>
      <c r="R5" s="4">
        <f t="shared" si="4"/>
        <v>146.9015</v>
      </c>
      <c r="S5" s="8">
        <v>129.083</v>
      </c>
      <c r="T5" s="6">
        <f t="shared" si="3"/>
        <v>130.55521564999998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3">
      <c r="A6" s="7">
        <v>14</v>
      </c>
      <c r="B6" s="7">
        <f t="shared" si="0"/>
        <v>15</v>
      </c>
      <c r="C6" s="4">
        <v>26.853000000000002</v>
      </c>
      <c r="D6" s="4">
        <f>AVERAGE(C6)</f>
        <v>26.853000000000002</v>
      </c>
      <c r="E6" s="4">
        <f>AVERAGE(C6,C7)</f>
        <v>26.973500000000001</v>
      </c>
      <c r="F6" s="4">
        <f t="shared" ref="F6:F19" si="5">31.732-D6</f>
        <v>4.8789999999999978</v>
      </c>
      <c r="G6" s="4">
        <f>31.732-E6</f>
        <v>4.758499999999998</v>
      </c>
      <c r="H6" s="8">
        <v>4.1900000000000004</v>
      </c>
      <c r="I6" s="9">
        <v>4.16</v>
      </c>
      <c r="J6" s="10">
        <f t="shared" si="1"/>
        <v>4.3510100999999999</v>
      </c>
      <c r="K6" s="10">
        <f t="shared" si="2"/>
        <v>4.2533227999999959</v>
      </c>
      <c r="L6" s="11"/>
      <c r="M6" s="11"/>
      <c r="N6" s="7">
        <v>5</v>
      </c>
      <c r="O6" s="7">
        <v>6</v>
      </c>
      <c r="P6" s="4">
        <v>46.097000000000001</v>
      </c>
      <c r="Q6" s="4">
        <f>AVERAGE(P6,P28)</f>
        <v>46.097000000000001</v>
      </c>
      <c r="R6" s="4">
        <f t="shared" si="4"/>
        <v>144.20099999999999</v>
      </c>
      <c r="S6" s="8">
        <v>128.334</v>
      </c>
      <c r="T6" s="6">
        <f t="shared" si="3"/>
        <v>128.02781769999999</v>
      </c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3">
      <c r="A7" s="7">
        <v>15</v>
      </c>
      <c r="B7" s="7">
        <f t="shared" si="0"/>
        <v>16</v>
      </c>
      <c r="C7" s="4">
        <v>27.094000000000001</v>
      </c>
      <c r="D7" s="4">
        <f>AVERAGE(C7)</f>
        <v>27.094000000000001</v>
      </c>
      <c r="E7" s="4"/>
      <c r="F7" s="4">
        <f t="shared" si="5"/>
        <v>4.6379999999999981</v>
      </c>
      <c r="G7" s="4"/>
      <c r="H7" s="8">
        <v>4.17</v>
      </c>
      <c r="I7" s="9"/>
      <c r="J7" s="10">
        <f t="shared" si="1"/>
        <v>4.1393397999999983</v>
      </c>
      <c r="K7" s="10"/>
      <c r="L7" s="11"/>
      <c r="M7" s="11"/>
      <c r="N7" s="7">
        <v>6</v>
      </c>
      <c r="O7" s="7">
        <f t="shared" ref="O7:O23" si="6">N7+1</f>
        <v>7</v>
      </c>
      <c r="P7" s="4">
        <v>42.26</v>
      </c>
      <c r="Q7" s="4"/>
      <c r="R7" s="4"/>
      <c r="S7" s="8"/>
      <c r="T7" s="6"/>
      <c r="U7" s="11"/>
      <c r="V7" s="11"/>
      <c r="W7" s="11"/>
      <c r="X7" s="11"/>
      <c r="Y7" s="11"/>
      <c r="Z7" s="11"/>
      <c r="AA7" s="11"/>
      <c r="AB7" s="11"/>
      <c r="AC7" s="11"/>
    </row>
    <row r="8" spans="1:29" x14ac:dyDescent="0.3">
      <c r="A8" s="7">
        <v>17</v>
      </c>
      <c r="B8" s="7">
        <f t="shared" si="0"/>
        <v>18</v>
      </c>
      <c r="C8" s="4">
        <v>29.954999999999998</v>
      </c>
      <c r="D8" s="4">
        <f>AVERAGE(C8:C10)</f>
        <v>29.951999999999998</v>
      </c>
      <c r="E8" s="4">
        <f>AVERAGE(C8:C10)</f>
        <v>29.951999999999998</v>
      </c>
      <c r="F8" s="4">
        <f>31.732-D8</f>
        <v>1.7800000000000011</v>
      </c>
      <c r="G8" s="4">
        <f>31.732-E8</f>
        <v>1.7800000000000011</v>
      </c>
      <c r="H8" s="8">
        <v>1.54</v>
      </c>
      <c r="I8" s="9">
        <v>1.4650000000000001</v>
      </c>
      <c r="J8" s="10">
        <f t="shared" si="1"/>
        <v>1.6291584000000014</v>
      </c>
      <c r="K8" s="10">
        <f t="shared" si="2"/>
        <v>1.5869695999999998</v>
      </c>
      <c r="L8" s="11"/>
      <c r="M8" s="11"/>
      <c r="N8" s="7">
        <v>8</v>
      </c>
      <c r="O8" s="7">
        <f t="shared" si="6"/>
        <v>9</v>
      </c>
      <c r="P8" s="4">
        <v>39.588999999999999</v>
      </c>
      <c r="Q8" s="4"/>
      <c r="R8" s="4"/>
      <c r="S8" s="8"/>
      <c r="T8" s="6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3">
      <c r="A9" s="7">
        <v>18</v>
      </c>
      <c r="B9" s="7">
        <f t="shared" si="0"/>
        <v>19</v>
      </c>
      <c r="C9" s="4">
        <v>30.16</v>
      </c>
      <c r="D9" s="4"/>
      <c r="E9" s="4"/>
      <c r="F9" s="4"/>
      <c r="G9" s="4"/>
      <c r="H9" s="8"/>
      <c r="I9" s="9"/>
      <c r="J9" s="10"/>
      <c r="K9" s="10"/>
      <c r="L9" s="11"/>
      <c r="M9" s="11"/>
      <c r="N9" s="7">
        <v>10</v>
      </c>
      <c r="O9" s="7">
        <f t="shared" si="6"/>
        <v>11</v>
      </c>
      <c r="P9" s="4">
        <v>10.523999999999999</v>
      </c>
      <c r="Q9" s="4">
        <f>AVERAGE(P9)</f>
        <v>10.523999999999999</v>
      </c>
      <c r="R9" s="4">
        <f t="shared" si="4"/>
        <v>179.774</v>
      </c>
      <c r="S9" s="8">
        <v>161.78100000000001</v>
      </c>
      <c r="T9" s="6">
        <f t="shared" si="3"/>
        <v>161.32058839999999</v>
      </c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3">
      <c r="A10" s="7">
        <v>19</v>
      </c>
      <c r="B10" s="7">
        <f t="shared" si="0"/>
        <v>20</v>
      </c>
      <c r="C10" s="4">
        <v>29.741</v>
      </c>
      <c r="D10" s="4"/>
      <c r="E10" s="4"/>
      <c r="F10" s="4"/>
      <c r="G10" s="4"/>
      <c r="H10" s="8"/>
      <c r="I10" s="9"/>
      <c r="J10" s="10"/>
      <c r="K10" s="10"/>
      <c r="L10" s="11"/>
      <c r="M10" s="11"/>
      <c r="N10" s="7">
        <v>12</v>
      </c>
      <c r="O10" s="7">
        <f t="shared" si="6"/>
        <v>13</v>
      </c>
      <c r="P10" s="4">
        <v>110.249</v>
      </c>
      <c r="Q10" s="4">
        <f>AVERAGE(P10)</f>
        <v>110.249</v>
      </c>
      <c r="R10" s="4">
        <f t="shared" si="4"/>
        <v>80.049000000000007</v>
      </c>
      <c r="S10" s="8">
        <v>67.471999999999994</v>
      </c>
      <c r="T10" s="6">
        <f t="shared" si="3"/>
        <v>67.98796089999999</v>
      </c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3">
      <c r="A11" s="7">
        <v>21</v>
      </c>
      <c r="B11" s="7">
        <f t="shared" si="0"/>
        <v>22</v>
      </c>
      <c r="C11" s="4">
        <v>29.963999999999999</v>
      </c>
      <c r="D11" s="4">
        <f>AVERAGE(C11:C13)</f>
        <v>30.070333333333334</v>
      </c>
      <c r="E11" s="4">
        <f>AVERAGE(C11:C13)</f>
        <v>30.070333333333334</v>
      </c>
      <c r="F11" s="4">
        <f t="shared" si="5"/>
        <v>1.6616666666666653</v>
      </c>
      <c r="G11" s="4">
        <f>31.732-E11</f>
        <v>1.6616666666666653</v>
      </c>
      <c r="H11" s="8">
        <v>1.42</v>
      </c>
      <c r="I11" s="9">
        <v>1.41</v>
      </c>
      <c r="J11" s="10">
        <f t="shared" si="1"/>
        <v>1.5252262333333348</v>
      </c>
      <c r="K11" s="10">
        <f t="shared" si="2"/>
        <v>1.481037599999997</v>
      </c>
      <c r="L11" s="11"/>
      <c r="M11" s="11"/>
      <c r="N11" s="7">
        <v>13</v>
      </c>
      <c r="O11" s="7">
        <f t="shared" si="6"/>
        <v>14</v>
      </c>
      <c r="P11" s="4">
        <v>98.426000000000002</v>
      </c>
      <c r="Q11" s="4">
        <f>AVERAGE(P11)</f>
        <v>98.426000000000002</v>
      </c>
      <c r="R11" s="4">
        <f t="shared" si="4"/>
        <v>91.872</v>
      </c>
      <c r="S11" s="8">
        <v>79.352000000000004</v>
      </c>
      <c r="T11" s="6">
        <f t="shared" si="3"/>
        <v>79.053106599999992</v>
      </c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3">
      <c r="A12" s="7">
        <v>22</v>
      </c>
      <c r="B12" s="7">
        <f t="shared" si="0"/>
        <v>23</v>
      </c>
      <c r="C12" s="4">
        <v>30.145</v>
      </c>
      <c r="D12" s="4"/>
      <c r="E12" s="4"/>
      <c r="F12" s="4"/>
      <c r="G12" s="4"/>
      <c r="H12" s="8"/>
      <c r="I12" s="9"/>
      <c r="J12" s="10"/>
      <c r="K12" s="10"/>
      <c r="L12" s="11"/>
      <c r="M12" s="11"/>
      <c r="N12" s="7">
        <v>16</v>
      </c>
      <c r="O12" s="7">
        <f t="shared" si="6"/>
        <v>17</v>
      </c>
      <c r="P12" s="4">
        <v>154.904</v>
      </c>
      <c r="Q12" s="4">
        <f>AVERAGE(P12,P34)</f>
        <v>154.904</v>
      </c>
      <c r="R12" s="4">
        <f t="shared" si="4"/>
        <v>35.394000000000005</v>
      </c>
      <c r="S12" s="8">
        <v>27.001999999999999</v>
      </c>
      <c r="T12" s="6">
        <f t="shared" si="3"/>
        <v>26.195346400000005</v>
      </c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3">
      <c r="A13" s="7">
        <v>23</v>
      </c>
      <c r="B13" s="7">
        <f t="shared" si="0"/>
        <v>24</v>
      </c>
      <c r="C13" s="4">
        <v>30.102</v>
      </c>
      <c r="D13" s="4"/>
      <c r="E13" s="4"/>
      <c r="F13" s="4"/>
      <c r="G13" s="4"/>
      <c r="H13" s="8"/>
      <c r="I13" s="9"/>
      <c r="J13" s="10"/>
      <c r="K13" s="10"/>
      <c r="L13" s="11"/>
      <c r="M13" s="11"/>
      <c r="N13" s="7">
        <v>20</v>
      </c>
      <c r="O13" s="7">
        <f t="shared" si="6"/>
        <v>21</v>
      </c>
      <c r="P13" s="4">
        <v>154.39400000000001</v>
      </c>
      <c r="Q13" s="4"/>
      <c r="R13" s="4"/>
      <c r="S13" s="8"/>
      <c r="T13" s="6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3">
      <c r="A14" s="7">
        <v>27</v>
      </c>
      <c r="B14" s="7">
        <f t="shared" si="0"/>
        <v>28</v>
      </c>
      <c r="C14" s="4">
        <v>24.379000000000001</v>
      </c>
      <c r="D14" s="4">
        <f>AVERAGE(C14,C22)</f>
        <v>24.285</v>
      </c>
      <c r="E14" s="4">
        <f>AVERAGE(C14,C22)</f>
        <v>24.285</v>
      </c>
      <c r="F14" s="4">
        <f t="shared" si="5"/>
        <v>7.4469999999999992</v>
      </c>
      <c r="G14" s="4">
        <f>31.732-E14</f>
        <v>7.4469999999999992</v>
      </c>
      <c r="H14" s="8">
        <v>8.1199999999999992</v>
      </c>
      <c r="I14" s="9">
        <v>7.6150000000000002</v>
      </c>
      <c r="J14" s="10">
        <f t="shared" si="1"/>
        <v>6.6064845000000005</v>
      </c>
      <c r="K14" s="10">
        <f t="shared" si="2"/>
        <v>6.660067999999999</v>
      </c>
      <c r="L14" s="11"/>
      <c r="M14" s="11"/>
      <c r="N14" s="7">
        <v>24</v>
      </c>
      <c r="O14" s="7">
        <f t="shared" si="6"/>
        <v>25</v>
      </c>
      <c r="P14" s="4">
        <v>5.9359999999999999</v>
      </c>
      <c r="Q14" s="4">
        <f>AVERAGE(P14,P19)</f>
        <v>6.5455000000000005</v>
      </c>
      <c r="R14" s="4">
        <f t="shared" si="4"/>
        <v>183.7525</v>
      </c>
      <c r="S14" s="8">
        <v>166.965</v>
      </c>
      <c r="T14" s="6">
        <f t="shared" si="3"/>
        <v>165.04406655</v>
      </c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3">
      <c r="A15" s="7">
        <v>29</v>
      </c>
      <c r="B15" s="7">
        <f t="shared" si="0"/>
        <v>30</v>
      </c>
      <c r="C15" s="4">
        <v>26.824999999999999</v>
      </c>
      <c r="D15" s="4">
        <f>AVERAGE(C15,C23)</f>
        <v>26.878</v>
      </c>
      <c r="E15" s="4">
        <f>AVERAGE(C15,C23)</f>
        <v>26.878</v>
      </c>
      <c r="F15" s="4">
        <f t="shared" si="5"/>
        <v>4.8539999999999992</v>
      </c>
      <c r="G15" s="4">
        <f>31.732-E15</f>
        <v>4.8539999999999992</v>
      </c>
      <c r="H15" s="8">
        <v>4.8600000000000003</v>
      </c>
      <c r="I15" s="9">
        <v>4.84</v>
      </c>
      <c r="J15" s="10">
        <f t="shared" si="1"/>
        <v>4.3290526000000007</v>
      </c>
      <c r="K15" s="10">
        <f t="shared" si="2"/>
        <v>4.3388143999999969</v>
      </c>
      <c r="L15" s="11"/>
      <c r="M15" s="11"/>
      <c r="N15" s="7">
        <v>28</v>
      </c>
      <c r="O15" s="7">
        <f t="shared" si="6"/>
        <v>29</v>
      </c>
      <c r="P15" s="4">
        <v>129.108</v>
      </c>
      <c r="Q15" s="4">
        <f>AVERAGE(P15,P20)</f>
        <v>128.358</v>
      </c>
      <c r="R15" s="4">
        <f t="shared" si="4"/>
        <v>61.94</v>
      </c>
      <c r="S15" s="8">
        <v>48.85</v>
      </c>
      <c r="T15" s="6">
        <f t="shared" si="3"/>
        <v>51.039747799999986</v>
      </c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3">
      <c r="A16" s="7">
        <v>31</v>
      </c>
      <c r="B16" s="7">
        <f t="shared" si="0"/>
        <v>32</v>
      </c>
      <c r="C16" s="4">
        <v>29.765000000000001</v>
      </c>
      <c r="D16" s="4">
        <f>AVERAGE(C16:C18,C24:C26)</f>
        <v>29.837166666666672</v>
      </c>
      <c r="E16" s="4">
        <f>AVERAGE(C16:C18,C24:C26)</f>
        <v>29.837166666666672</v>
      </c>
      <c r="F16" s="4">
        <f t="shared" si="5"/>
        <v>1.8948333333333274</v>
      </c>
      <c r="G16" s="4">
        <f>31.732-E16</f>
        <v>1.8948333333333274</v>
      </c>
      <c r="H16" s="8">
        <v>1.61</v>
      </c>
      <c r="I16" s="9">
        <v>1.57</v>
      </c>
      <c r="J16" s="10">
        <f t="shared" si="1"/>
        <v>1.7300165166666623</v>
      </c>
      <c r="K16" s="10">
        <f t="shared" si="2"/>
        <v>1.6897683999999948</v>
      </c>
      <c r="L16" s="11"/>
      <c r="M16" s="11"/>
      <c r="N16" s="7">
        <v>30</v>
      </c>
      <c r="O16" s="7">
        <f t="shared" si="6"/>
        <v>31</v>
      </c>
      <c r="P16" s="4">
        <v>167.048</v>
      </c>
      <c r="Q16" s="4">
        <f>AVERAGE(P16,P21)</f>
        <v>166.965</v>
      </c>
      <c r="R16" s="4">
        <f t="shared" si="4"/>
        <v>23.332999999999998</v>
      </c>
      <c r="S16" s="8">
        <v>15.823</v>
      </c>
      <c r="T16" s="6">
        <f t="shared" si="3"/>
        <v>14.907456499999995</v>
      </c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3">
      <c r="A17" s="7">
        <v>32</v>
      </c>
      <c r="B17" s="7">
        <f t="shared" si="0"/>
        <v>33</v>
      </c>
      <c r="C17" s="4">
        <v>30.047999999999998</v>
      </c>
      <c r="D17" s="4"/>
      <c r="E17" s="4"/>
      <c r="F17" s="4"/>
      <c r="G17" s="4"/>
      <c r="H17" s="8"/>
      <c r="I17" s="9"/>
      <c r="J17" s="10"/>
      <c r="K17" s="10"/>
      <c r="L17" s="11"/>
      <c r="M17" s="11"/>
      <c r="N17" s="7">
        <v>34</v>
      </c>
      <c r="O17" s="7">
        <f t="shared" si="6"/>
        <v>35</v>
      </c>
      <c r="P17" s="4">
        <v>-5.3179999999999996</v>
      </c>
      <c r="Q17" s="4">
        <f>AVERAGE(P17,P22)</f>
        <v>-4.7134999999999998</v>
      </c>
      <c r="R17" s="4">
        <f t="shared" si="4"/>
        <v>195.01150000000001</v>
      </c>
      <c r="S17" s="8">
        <v>173.23</v>
      </c>
      <c r="T17" s="6">
        <f t="shared" si="3"/>
        <v>175.58136464999998</v>
      </c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3">
      <c r="A18" s="7">
        <v>33</v>
      </c>
      <c r="B18" s="7">
        <f t="shared" si="0"/>
        <v>34</v>
      </c>
      <c r="C18" s="4">
        <v>29.707999999999998</v>
      </c>
      <c r="D18" s="4"/>
      <c r="E18" s="4"/>
      <c r="F18" s="4"/>
      <c r="G18" s="4"/>
      <c r="H18" s="8"/>
      <c r="I18" s="9"/>
      <c r="J18" s="10"/>
      <c r="K18" s="10"/>
      <c r="L18" s="11"/>
      <c r="M18" s="11"/>
      <c r="N18" s="7">
        <v>37</v>
      </c>
      <c r="O18" s="7">
        <f t="shared" si="6"/>
        <v>38</v>
      </c>
      <c r="P18" s="4">
        <v>127.529</v>
      </c>
      <c r="Q18" s="4">
        <f>AVERAGE(P18,P23)</f>
        <v>127.5945</v>
      </c>
      <c r="R18" s="4">
        <f t="shared" si="4"/>
        <v>62.703500000000005</v>
      </c>
      <c r="S18" s="8">
        <v>51.445</v>
      </c>
      <c r="T18" s="6">
        <f>Q18*(-0.9359)+171.17</f>
        <v>51.754307449999999</v>
      </c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3">
      <c r="A19" s="7">
        <v>38</v>
      </c>
      <c r="B19" s="7">
        <f t="shared" si="0"/>
        <v>39</v>
      </c>
      <c r="C19" s="4">
        <v>27.568999999999999</v>
      </c>
      <c r="D19" s="4">
        <f>AVERAGE(C19:C21,C27:C29)</f>
        <v>27.583166666666667</v>
      </c>
      <c r="E19" s="4">
        <f>AVERAGE(C19:C21,C27:C29)</f>
        <v>27.583166666666667</v>
      </c>
      <c r="F19" s="4">
        <f t="shared" si="5"/>
        <v>4.1488333333333323</v>
      </c>
      <c r="G19" s="4">
        <f>31.732-E19</f>
        <v>4.1488333333333323</v>
      </c>
      <c r="H19" s="8">
        <v>3.82</v>
      </c>
      <c r="I19" s="9">
        <v>3.81</v>
      </c>
      <c r="J19" s="10">
        <f>D19*(-0.8783)+27.936</f>
        <v>3.7097047166666677</v>
      </c>
      <c r="K19" s="10">
        <f>E19*(-0.8952)+28.4</f>
        <v>3.707549199999999</v>
      </c>
      <c r="L19" s="11"/>
      <c r="M19" s="11"/>
      <c r="N19" s="7">
        <v>41</v>
      </c>
      <c r="O19" s="7">
        <f t="shared" si="6"/>
        <v>42</v>
      </c>
      <c r="P19" s="4">
        <v>7.1550000000000002</v>
      </c>
      <c r="Q19" s="4"/>
      <c r="R19" s="4"/>
      <c r="S19" s="6"/>
      <c r="T19" s="6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3">
      <c r="A20" s="7">
        <v>39</v>
      </c>
      <c r="B20" s="7">
        <f t="shared" si="0"/>
        <v>40</v>
      </c>
      <c r="C20" s="4">
        <v>27.404</v>
      </c>
      <c r="D20" s="4"/>
      <c r="E20" s="4"/>
      <c r="F20" s="4"/>
      <c r="G20" s="4"/>
      <c r="H20" s="4"/>
      <c r="I20" s="12"/>
      <c r="J20" s="11"/>
      <c r="K20" s="11"/>
      <c r="L20" s="11"/>
      <c r="M20" s="11"/>
      <c r="N20" s="7">
        <v>45</v>
      </c>
      <c r="O20" s="7">
        <f t="shared" si="6"/>
        <v>46</v>
      </c>
      <c r="P20" s="4">
        <v>127.608</v>
      </c>
      <c r="Q20" s="4"/>
      <c r="R20" s="4"/>
      <c r="S20" s="13" t="s">
        <v>34</v>
      </c>
      <c r="T20" s="14">
        <f>AVERAGE(ABS(T3-S3),ABS(T4-S4),ABS(T5-S5),ABS(T6-S6),ABS(T9-S9),ABS(T10-S10),ABS(T11-S11),ABS(T12-S12),ABS(T14-S14),ABS(T15-S15),ABS(T16-S16),ABS(T17-S17),ABS(T18-S18))</f>
        <v>1.0508661576923104</v>
      </c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3">
      <c r="A21" s="7">
        <v>40</v>
      </c>
      <c r="B21" s="7">
        <f t="shared" si="0"/>
        <v>41</v>
      </c>
      <c r="C21" s="4">
        <v>27.547999999999998</v>
      </c>
      <c r="D21" s="4"/>
      <c r="E21" s="4"/>
      <c r="F21" s="4"/>
      <c r="G21" s="4"/>
      <c r="H21" s="4"/>
      <c r="I21" s="13" t="s">
        <v>35</v>
      </c>
      <c r="J21" s="14">
        <f>AVERAGE(ABS(J3-H3),ABS(J4-H4),ABS(J6-H6),ABS(J7-H7),ABS(J8-H8),ABS(J11-H11),ABS(J15-H15),ABS(J16-H16),ABS(J19-H19))</f>
        <v>0.15147090370370322</v>
      </c>
      <c r="K21" s="14">
        <f>AVERAGE(ABS(K3-I3),ABS(K4-I4),ABS(K6-I6),ABS(K8-I8),ABS(K11-I11),ABS(K15-I15),ABS(K16-I16),ABS(K19-I19))</f>
        <v>0.15754884999999927</v>
      </c>
      <c r="L21" s="11"/>
      <c r="M21" s="11"/>
      <c r="N21" s="7">
        <v>47</v>
      </c>
      <c r="O21" s="7">
        <f t="shared" si="6"/>
        <v>48</v>
      </c>
      <c r="P21" s="4">
        <v>166.88200000000001</v>
      </c>
      <c r="Q21" s="4"/>
      <c r="R21" s="4"/>
      <c r="S21" s="6"/>
      <c r="T21" s="6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3">
      <c r="A22" s="7">
        <v>44</v>
      </c>
      <c r="B22" s="7">
        <f t="shared" si="0"/>
        <v>45</v>
      </c>
      <c r="C22" s="4">
        <v>24.190999999999999</v>
      </c>
      <c r="D22" s="4"/>
      <c r="E22" s="4"/>
      <c r="F22" s="4"/>
      <c r="G22" s="4"/>
      <c r="H22" s="4"/>
      <c r="I22" s="13" t="s">
        <v>36</v>
      </c>
      <c r="J22" s="14">
        <f>ABS(J14-H14)</f>
        <v>1.5135154999999987</v>
      </c>
      <c r="K22" s="14">
        <f>ABS(K14-I14)</f>
        <v>0.95493200000000122</v>
      </c>
      <c r="L22" s="11"/>
      <c r="M22" s="11"/>
      <c r="N22" s="7">
        <v>51</v>
      </c>
      <c r="O22" s="7">
        <f t="shared" si="6"/>
        <v>52</v>
      </c>
      <c r="P22" s="4">
        <v>-4.109</v>
      </c>
      <c r="Q22" s="4"/>
      <c r="R22" s="4"/>
      <c r="S22" s="6"/>
      <c r="T22" s="6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3">
      <c r="A23" s="7">
        <v>46</v>
      </c>
      <c r="B23" s="7">
        <f t="shared" si="0"/>
        <v>47</v>
      </c>
      <c r="C23" s="4">
        <v>26.931000000000001</v>
      </c>
      <c r="D23" s="4"/>
      <c r="E23" s="4"/>
      <c r="F23" s="4"/>
      <c r="G23" s="4"/>
      <c r="H23" s="4"/>
      <c r="I23" s="12"/>
      <c r="J23" s="11"/>
      <c r="K23" s="11"/>
      <c r="L23" s="11"/>
      <c r="M23" s="11"/>
      <c r="N23" s="7">
        <v>54</v>
      </c>
      <c r="O23" s="7">
        <f t="shared" si="6"/>
        <v>55</v>
      </c>
      <c r="P23" s="4">
        <v>127.66</v>
      </c>
      <c r="Q23" s="4"/>
      <c r="R23" s="4"/>
      <c r="S23" s="6"/>
      <c r="T23" s="6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3">
      <c r="A24" s="7">
        <v>48</v>
      </c>
      <c r="B24" s="7">
        <f t="shared" si="0"/>
        <v>49</v>
      </c>
      <c r="C24" s="4">
        <v>29.815999999999999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7"/>
      <c r="O24" s="7"/>
      <c r="P24" s="12"/>
      <c r="Q24" s="12"/>
      <c r="R24" s="1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3">
      <c r="A25" s="7">
        <v>49</v>
      </c>
      <c r="B25" s="7">
        <f t="shared" si="0"/>
        <v>50</v>
      </c>
      <c r="C25" s="4">
        <v>29.742999999999999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5"/>
      <c r="O25" s="7"/>
      <c r="P25" s="2"/>
      <c r="Q25" s="12"/>
      <c r="R25" s="12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3">
      <c r="A26" s="7">
        <v>50</v>
      </c>
      <c r="B26" s="7">
        <f t="shared" si="0"/>
        <v>51</v>
      </c>
      <c r="C26" s="4">
        <v>29.943000000000001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5"/>
      <c r="O26" s="7"/>
      <c r="P26" s="2"/>
      <c r="Q26" s="12"/>
      <c r="R26" s="12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3">
      <c r="A27" s="7">
        <v>55</v>
      </c>
      <c r="B27" s="7">
        <f t="shared" si="0"/>
        <v>56</v>
      </c>
      <c r="C27" s="4">
        <v>27.646999999999998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5"/>
      <c r="O27" s="7"/>
      <c r="P27" s="2"/>
      <c r="Q27" s="12"/>
      <c r="R27" s="1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3">
      <c r="A28" s="7">
        <v>56</v>
      </c>
      <c r="B28" s="7">
        <f t="shared" si="0"/>
        <v>57</v>
      </c>
      <c r="C28" s="4">
        <v>27.588999999999999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5"/>
      <c r="O28" s="7"/>
      <c r="P28" s="2"/>
      <c r="Q28" s="12"/>
      <c r="R28" s="1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3">
      <c r="A29" s="15">
        <v>57</v>
      </c>
      <c r="B29" s="15">
        <f t="shared" si="0"/>
        <v>58</v>
      </c>
      <c r="C29" s="2">
        <v>27.742000000000001</v>
      </c>
      <c r="D29" s="2"/>
      <c r="E29" s="12"/>
      <c r="F29" s="12"/>
      <c r="G29" s="12"/>
      <c r="H29" s="12"/>
      <c r="I29" s="12"/>
      <c r="J29" s="11"/>
      <c r="K29" s="11"/>
      <c r="L29" s="11"/>
      <c r="M29" s="11"/>
      <c r="N29" s="15"/>
      <c r="O29" s="7"/>
      <c r="P29" s="2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3">
      <c r="A30" s="16"/>
      <c r="B30" s="15"/>
      <c r="C30" s="12"/>
      <c r="D30" s="12"/>
      <c r="E30" s="12"/>
      <c r="F30" s="12"/>
      <c r="G30" s="12"/>
      <c r="H30" s="12"/>
      <c r="I30" s="12"/>
      <c r="J30" s="11"/>
      <c r="K30" s="11"/>
      <c r="L30" s="11"/>
      <c r="M30" s="11"/>
      <c r="N30" s="15"/>
      <c r="O30" s="7"/>
      <c r="P30" s="2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3">
      <c r="A31" s="15"/>
      <c r="B31" s="15"/>
      <c r="C31" s="2"/>
      <c r="D31" s="12"/>
      <c r="E31" s="12"/>
      <c r="F31" s="12"/>
      <c r="G31" s="12"/>
      <c r="H31" s="12"/>
      <c r="I31" s="12"/>
      <c r="J31" s="11"/>
      <c r="K31" s="11"/>
      <c r="L31" s="11"/>
      <c r="M31" s="11"/>
      <c r="N31" s="15"/>
      <c r="O31" s="7"/>
      <c r="P31" s="2"/>
      <c r="Q31" s="12"/>
      <c r="R31" s="1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3">
      <c r="A32" s="15"/>
      <c r="B32" s="15"/>
      <c r="C32" s="2"/>
      <c r="D32" s="12"/>
      <c r="E32" s="12"/>
      <c r="F32" s="12"/>
      <c r="G32" s="12"/>
      <c r="H32" s="12"/>
      <c r="I32" s="12"/>
      <c r="J32" s="11"/>
      <c r="K32" s="11"/>
      <c r="L32" s="11"/>
      <c r="M32" s="11"/>
      <c r="N32" s="15"/>
      <c r="O32" s="7"/>
      <c r="P32" s="2"/>
      <c r="Q32" s="12"/>
      <c r="R32" s="1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3">
      <c r="A33" s="15"/>
      <c r="B33" s="15"/>
      <c r="C33" s="2"/>
      <c r="D33" s="12"/>
      <c r="E33" s="12"/>
      <c r="F33" s="12"/>
      <c r="G33" s="12"/>
      <c r="H33" s="12"/>
      <c r="I33" s="12"/>
      <c r="J33" s="11"/>
      <c r="K33" s="11"/>
      <c r="L33" s="11"/>
      <c r="M33" s="11"/>
      <c r="N33" s="15"/>
      <c r="O33" s="7"/>
      <c r="P33" s="2"/>
      <c r="Q33" s="12"/>
      <c r="R33" s="1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3">
      <c r="A34" s="15"/>
      <c r="B34" s="15"/>
      <c r="C34" s="2"/>
      <c r="D34" s="12"/>
      <c r="E34" s="12"/>
      <c r="F34" s="12"/>
      <c r="G34" s="12"/>
      <c r="H34" s="12"/>
      <c r="I34" s="12"/>
      <c r="J34" s="11"/>
      <c r="K34" s="11"/>
      <c r="L34" s="11"/>
      <c r="M34" s="11"/>
      <c r="N34" s="15"/>
      <c r="O34" s="7"/>
      <c r="P34" s="2"/>
      <c r="Q34" s="12"/>
      <c r="R34" s="1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3">
      <c r="A35" s="15"/>
      <c r="B35" s="15"/>
      <c r="C35" s="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5"/>
      <c r="O35" s="7"/>
      <c r="P35" s="2"/>
      <c r="Q35" s="12"/>
      <c r="R35" s="12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3">
      <c r="A36" s="15"/>
      <c r="B36" s="15"/>
      <c r="C36" s="2"/>
      <c r="D36" s="12"/>
      <c r="E36" s="12"/>
      <c r="F36" s="12"/>
      <c r="G36" s="12"/>
      <c r="H36" s="12"/>
      <c r="I36" s="12"/>
      <c r="J36" s="11"/>
      <c r="K36" s="11"/>
      <c r="L36" s="11"/>
      <c r="M36" s="11"/>
      <c r="N36" s="15"/>
      <c r="O36" s="7"/>
      <c r="P36" s="2"/>
      <c r="Q36" s="12"/>
      <c r="R36" s="12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3">
      <c r="A37" s="15"/>
      <c r="B37" s="15"/>
      <c r="C37" s="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5"/>
      <c r="O37" s="7"/>
      <c r="P37" s="2"/>
      <c r="Q37" s="12"/>
      <c r="R37" s="1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3">
      <c r="A38" s="15"/>
      <c r="B38" s="15"/>
      <c r="C38" s="2"/>
      <c r="D38" s="12"/>
      <c r="E38" s="12"/>
      <c r="F38" s="12"/>
      <c r="G38" s="12"/>
      <c r="H38" s="12"/>
      <c r="I38" s="12"/>
      <c r="J38" s="11"/>
      <c r="K38" s="11"/>
      <c r="L38" s="11"/>
      <c r="M38" s="11"/>
      <c r="N38" s="15"/>
      <c r="O38" s="7"/>
      <c r="P38" s="2"/>
      <c r="Q38" s="12"/>
      <c r="R38" s="1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3">
      <c r="A39" s="15"/>
      <c r="B39" s="15"/>
      <c r="C39" s="2"/>
      <c r="D39" s="12"/>
      <c r="E39" s="12"/>
      <c r="F39" s="12"/>
      <c r="G39" s="12"/>
      <c r="H39" s="12"/>
      <c r="I39" s="12"/>
      <c r="J39" s="11"/>
      <c r="K39" s="11"/>
      <c r="L39" s="11"/>
      <c r="M39" s="11"/>
      <c r="N39" s="15"/>
      <c r="O39" s="7"/>
      <c r="P39" s="2"/>
      <c r="Q39" s="12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3">
      <c r="A40" s="15"/>
      <c r="B40" s="15"/>
      <c r="C40" s="2"/>
      <c r="D40" s="12"/>
      <c r="E40" s="12"/>
      <c r="F40" s="12"/>
      <c r="G40" s="12"/>
      <c r="H40" s="12"/>
      <c r="I40" s="12"/>
      <c r="J40" s="11"/>
      <c r="K40" s="11"/>
      <c r="L40" s="11"/>
      <c r="M40" s="11"/>
      <c r="N40" s="15"/>
      <c r="O40" s="7"/>
      <c r="P40" s="2"/>
      <c r="Q40" s="12"/>
      <c r="R40" s="1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3">
      <c r="A41" s="15"/>
      <c r="B41" s="15"/>
      <c r="C41" s="2"/>
      <c r="E41" s="12"/>
      <c r="F41" s="12"/>
      <c r="G41" s="12"/>
      <c r="H41" s="12"/>
      <c r="I41" s="12"/>
      <c r="J41" s="11"/>
      <c r="K41" s="11"/>
      <c r="L41" s="11"/>
      <c r="M41" s="11"/>
      <c r="N41" s="15"/>
      <c r="O41" s="7"/>
      <c r="P41" s="2"/>
      <c r="Q41" s="12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3">
      <c r="A42" s="15"/>
      <c r="B42" s="15"/>
      <c r="C42" s="2"/>
      <c r="D42" s="12"/>
      <c r="E42" s="12"/>
      <c r="F42" s="12"/>
      <c r="G42" s="12"/>
      <c r="H42" s="12"/>
      <c r="I42" s="12"/>
      <c r="J42" s="11"/>
      <c r="K42" s="11"/>
      <c r="L42" s="11"/>
      <c r="M42" s="11"/>
      <c r="N42" s="15"/>
      <c r="O42" s="7"/>
      <c r="P42" s="2"/>
      <c r="Q42" s="12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3">
      <c r="A43" s="15"/>
      <c r="B43" s="15"/>
      <c r="C43" s="2"/>
      <c r="D43" s="12"/>
      <c r="E43" s="12"/>
      <c r="F43" s="12"/>
      <c r="G43" s="12"/>
      <c r="H43" s="12"/>
      <c r="I43" s="12"/>
      <c r="J43" s="11"/>
      <c r="K43" s="11"/>
      <c r="L43" s="11"/>
      <c r="M43" s="11"/>
      <c r="N43" s="15"/>
      <c r="O43" s="7"/>
      <c r="P43" s="2"/>
      <c r="Q43" s="12"/>
      <c r="R43" s="1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3">
      <c r="A44" s="15"/>
      <c r="B44" s="15"/>
      <c r="C44" s="2"/>
      <c r="D44" s="12"/>
      <c r="E44" s="12"/>
      <c r="F44" s="12"/>
      <c r="G44" s="12"/>
      <c r="H44" s="12"/>
      <c r="I44" s="12"/>
      <c r="J44" s="11"/>
      <c r="K44" s="11"/>
      <c r="L44" s="11"/>
      <c r="M44" s="11"/>
      <c r="N44" s="15"/>
      <c r="O44" s="7"/>
      <c r="P44" s="2"/>
      <c r="Q44" s="12"/>
      <c r="R44" s="1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3">
      <c r="A45" s="15"/>
      <c r="B45" s="15"/>
      <c r="C45" s="2"/>
      <c r="D45" s="12"/>
      <c r="E45" s="12"/>
      <c r="F45" s="12"/>
      <c r="G45" s="12"/>
      <c r="H45" s="12"/>
      <c r="I45" s="12"/>
      <c r="J45" s="11"/>
      <c r="K45" s="11"/>
      <c r="L45" s="11"/>
      <c r="M45" s="11"/>
      <c r="N45" s="15"/>
      <c r="O45" s="7"/>
      <c r="P45" s="2"/>
      <c r="Q45" s="12"/>
      <c r="R45" s="1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3">
      <c r="A46" s="15"/>
      <c r="B46" s="15"/>
      <c r="C46" s="2"/>
      <c r="D46" s="12"/>
      <c r="E46" s="12"/>
      <c r="F46" s="12"/>
      <c r="G46" s="12"/>
      <c r="H46" s="12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3">
      <c r="A47" s="15"/>
      <c r="B47" s="15"/>
      <c r="C47" s="2"/>
      <c r="D47" s="12"/>
      <c r="E47" s="12"/>
      <c r="F47" s="12"/>
      <c r="G47" s="12"/>
      <c r="H47" s="12"/>
      <c r="I47" s="12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3">
      <c r="A48" s="15"/>
      <c r="B48" s="15"/>
      <c r="C48" s="2"/>
      <c r="D48" s="12"/>
      <c r="E48" s="12"/>
      <c r="F48" s="12"/>
      <c r="G48" s="12"/>
      <c r="H48" s="12"/>
      <c r="I48" s="1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3">
      <c r="A49" s="15"/>
      <c r="B49" s="15"/>
      <c r="C49" s="2"/>
      <c r="D49" s="12"/>
      <c r="E49" s="12"/>
      <c r="F49" s="12"/>
      <c r="G49" s="12"/>
      <c r="H49" s="12"/>
      <c r="I49" s="1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3">
      <c r="A50" s="15"/>
      <c r="B50" s="15"/>
      <c r="C50" s="2"/>
      <c r="D50" s="12"/>
      <c r="E50" s="12"/>
      <c r="F50" s="12"/>
      <c r="G50" s="12"/>
      <c r="H50" s="12"/>
      <c r="I50" s="1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x14ac:dyDescent="0.3">
      <c r="A51" s="15"/>
      <c r="B51" s="15"/>
      <c r="C51" s="2"/>
      <c r="D51" s="12"/>
      <c r="E51" s="12"/>
      <c r="F51" s="12"/>
      <c r="G51" s="12"/>
      <c r="H51" s="12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x14ac:dyDescent="0.3">
      <c r="A52" s="15"/>
      <c r="B52" s="15"/>
      <c r="C52" s="2"/>
      <c r="D52" s="12"/>
      <c r="E52" s="12"/>
      <c r="F52" s="12"/>
      <c r="G52" s="12"/>
      <c r="H52" s="12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x14ac:dyDescent="0.3">
      <c r="A53" s="15"/>
      <c r="B53" s="15"/>
      <c r="C53" s="2"/>
      <c r="D53" s="12"/>
      <c r="E53" s="12"/>
      <c r="F53" s="12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x14ac:dyDescent="0.3">
      <c r="A54" s="15"/>
      <c r="B54" s="15"/>
      <c r="C54" s="2"/>
      <c r="D54" s="12"/>
      <c r="E54" s="12"/>
      <c r="F54" s="12"/>
      <c r="G54" s="12"/>
      <c r="H54" s="12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x14ac:dyDescent="0.3">
      <c r="A55" s="15"/>
      <c r="B55" s="15"/>
      <c r="C55" s="2"/>
      <c r="D55" s="12"/>
      <c r="E55" s="12"/>
      <c r="F55" s="12"/>
      <c r="G55" s="12"/>
      <c r="H55" s="12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x14ac:dyDescent="0.3">
      <c r="A56" s="15"/>
      <c r="B56" s="15"/>
      <c r="C56" s="2"/>
      <c r="D56" s="12"/>
      <c r="E56" s="12"/>
      <c r="F56" s="12"/>
      <c r="G56" s="12"/>
      <c r="H56" s="12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x14ac:dyDescent="0.3">
      <c r="A57" s="15"/>
      <c r="B57" s="15"/>
      <c r="C57" s="2"/>
      <c r="D57" s="12"/>
      <c r="E57" s="12"/>
      <c r="F57" s="12"/>
      <c r="G57" s="12"/>
      <c r="H57" s="12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7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x14ac:dyDescent="0.3">
      <c r="A61" s="7" t="s">
        <v>9</v>
      </c>
      <c r="B61" s="7"/>
      <c r="C61" s="18">
        <v>1</v>
      </c>
      <c r="D61" s="18">
        <v>4</v>
      </c>
      <c r="E61" s="18">
        <v>7</v>
      </c>
      <c r="F61" s="18">
        <v>14</v>
      </c>
      <c r="G61" s="18">
        <v>15</v>
      </c>
      <c r="H61" s="18">
        <v>17</v>
      </c>
      <c r="I61" s="18">
        <v>18</v>
      </c>
      <c r="J61" s="18">
        <v>19</v>
      </c>
      <c r="K61" s="18">
        <v>21</v>
      </c>
      <c r="L61" s="18">
        <v>22</v>
      </c>
      <c r="M61" s="18">
        <v>23</v>
      </c>
      <c r="N61" s="18">
        <v>27</v>
      </c>
      <c r="O61" s="18">
        <v>29</v>
      </c>
      <c r="P61" s="18">
        <v>31</v>
      </c>
      <c r="Q61" s="18">
        <v>32</v>
      </c>
      <c r="R61" s="18">
        <v>33</v>
      </c>
      <c r="S61" s="18">
        <v>38</v>
      </c>
      <c r="T61" s="18">
        <v>39</v>
      </c>
      <c r="U61" s="18">
        <v>40</v>
      </c>
      <c r="V61" s="18">
        <v>44</v>
      </c>
      <c r="W61" s="18">
        <v>46</v>
      </c>
      <c r="X61" s="18">
        <v>48</v>
      </c>
      <c r="Y61" s="18">
        <v>49</v>
      </c>
      <c r="Z61" s="18">
        <v>50</v>
      </c>
      <c r="AA61" s="18">
        <v>55</v>
      </c>
      <c r="AB61" s="18">
        <v>56</v>
      </c>
      <c r="AC61" s="18">
        <v>57</v>
      </c>
    </row>
    <row r="62" spans="1:29" x14ac:dyDescent="0.3">
      <c r="A62" s="7"/>
      <c r="B62" s="7" t="s">
        <v>10</v>
      </c>
      <c r="C62" s="18">
        <f>C61+1</f>
        <v>2</v>
      </c>
      <c r="D62" s="18">
        <f t="shared" ref="D62:V62" si="7">D61+1</f>
        <v>5</v>
      </c>
      <c r="E62" s="18">
        <f t="shared" si="7"/>
        <v>8</v>
      </c>
      <c r="F62" s="18">
        <f t="shared" si="7"/>
        <v>15</v>
      </c>
      <c r="G62" s="18">
        <f t="shared" si="7"/>
        <v>16</v>
      </c>
      <c r="H62" s="18">
        <f t="shared" si="7"/>
        <v>18</v>
      </c>
      <c r="I62" s="18">
        <f t="shared" si="7"/>
        <v>19</v>
      </c>
      <c r="J62" s="18">
        <f t="shared" si="7"/>
        <v>20</v>
      </c>
      <c r="K62" s="18">
        <f t="shared" si="7"/>
        <v>22</v>
      </c>
      <c r="L62" s="18">
        <f t="shared" si="7"/>
        <v>23</v>
      </c>
      <c r="M62" s="18">
        <f t="shared" si="7"/>
        <v>24</v>
      </c>
      <c r="N62" s="18">
        <f t="shared" si="7"/>
        <v>28</v>
      </c>
      <c r="O62" s="18">
        <f t="shared" si="7"/>
        <v>30</v>
      </c>
      <c r="P62" s="18">
        <f t="shared" si="7"/>
        <v>32</v>
      </c>
      <c r="Q62" s="18">
        <f t="shared" si="7"/>
        <v>33</v>
      </c>
      <c r="R62" s="18">
        <f t="shared" si="7"/>
        <v>34</v>
      </c>
      <c r="S62" s="18">
        <f t="shared" si="7"/>
        <v>39</v>
      </c>
      <c r="T62" s="18">
        <f t="shared" si="7"/>
        <v>40</v>
      </c>
      <c r="U62" s="18">
        <f t="shared" si="7"/>
        <v>41</v>
      </c>
      <c r="V62" s="18">
        <f t="shared" si="7"/>
        <v>45</v>
      </c>
      <c r="W62" s="18">
        <f>W61+1</f>
        <v>47</v>
      </c>
      <c r="X62" s="18">
        <f t="shared" ref="X62:AC62" si="8">X61+1</f>
        <v>49</v>
      </c>
      <c r="Y62" s="18">
        <f t="shared" si="8"/>
        <v>50</v>
      </c>
      <c r="Z62" s="18">
        <f t="shared" si="8"/>
        <v>51</v>
      </c>
      <c r="AA62" s="18">
        <f t="shared" si="8"/>
        <v>56</v>
      </c>
      <c r="AB62" s="18">
        <f t="shared" si="8"/>
        <v>57</v>
      </c>
      <c r="AC62" s="18">
        <f t="shared" si="8"/>
        <v>58</v>
      </c>
    </row>
    <row r="63" spans="1:29" x14ac:dyDescent="0.3">
      <c r="A63" s="19">
        <v>1</v>
      </c>
      <c r="B63" s="19">
        <f>A63+1</f>
        <v>2</v>
      </c>
      <c r="C63" s="19">
        <v>0</v>
      </c>
      <c r="D63" s="19">
        <v>0.78900000000000003</v>
      </c>
      <c r="E63" s="19">
        <v>0.97399999999999998</v>
      </c>
      <c r="F63" s="19">
        <v>0</v>
      </c>
      <c r="G63" s="19">
        <v>3.0000000000000001E-3</v>
      </c>
      <c r="H63" s="19">
        <v>0</v>
      </c>
      <c r="I63" s="19">
        <v>0</v>
      </c>
      <c r="J63" s="19">
        <v>0</v>
      </c>
      <c r="K63" s="19">
        <v>0</v>
      </c>
      <c r="L63" s="19">
        <v>1.4999999999999999E-2</v>
      </c>
      <c r="M63" s="19">
        <v>0</v>
      </c>
      <c r="N63" s="19">
        <v>3.4000000000000002E-2</v>
      </c>
      <c r="O63" s="19">
        <v>-0.08</v>
      </c>
      <c r="P63" s="19">
        <v>1.0999999999999999E-2</v>
      </c>
      <c r="Q63" s="19">
        <v>-1E-3</v>
      </c>
      <c r="R63" s="19">
        <v>2E-3</v>
      </c>
      <c r="S63" s="19">
        <v>0</v>
      </c>
      <c r="T63" s="19">
        <v>0</v>
      </c>
      <c r="U63" s="19">
        <v>0</v>
      </c>
      <c r="V63" s="19">
        <v>-0.33800000000000002</v>
      </c>
      <c r="W63" s="19">
        <v>-3.9E-2</v>
      </c>
      <c r="X63" s="19">
        <v>-2E-3</v>
      </c>
      <c r="Y63" s="19">
        <v>6.0000000000000001E-3</v>
      </c>
      <c r="Z63" s="19">
        <v>-3.0000000000000001E-3</v>
      </c>
      <c r="AA63" s="19">
        <v>0</v>
      </c>
      <c r="AB63" s="19">
        <v>0</v>
      </c>
      <c r="AC63" s="19">
        <v>0</v>
      </c>
    </row>
    <row r="64" spans="1:29" x14ac:dyDescent="0.3">
      <c r="A64" s="19">
        <v>4</v>
      </c>
      <c r="B64" s="19">
        <f t="shared" ref="B64:B89" si="9">A64+1</f>
        <v>5</v>
      </c>
      <c r="C64" s="20">
        <v>0.78900000000000003</v>
      </c>
      <c r="D64" s="19">
        <v>0</v>
      </c>
      <c r="E64" s="19">
        <v>0.76300000000000001</v>
      </c>
      <c r="F64" s="19">
        <v>8.0000000000000002E-3</v>
      </c>
      <c r="G64" s="19">
        <v>-1E-3</v>
      </c>
      <c r="H64" s="19">
        <v>-3.4000000000000002E-2</v>
      </c>
      <c r="I64" s="19">
        <v>1.0999999999999999E-2</v>
      </c>
      <c r="J64" s="19">
        <v>8.0000000000000002E-3</v>
      </c>
      <c r="K64" s="19">
        <v>8.9999999999999993E-3</v>
      </c>
      <c r="L64" s="19">
        <v>1.4E-2</v>
      </c>
      <c r="M64" s="19">
        <v>-7.8E-2</v>
      </c>
      <c r="N64" s="19">
        <v>-0.32100000000000001</v>
      </c>
      <c r="O64" s="19">
        <v>-3.7999999999999999E-2</v>
      </c>
      <c r="P64" s="19">
        <v>5.0000000000000001E-3</v>
      </c>
      <c r="Q64" s="19">
        <v>-2E-3</v>
      </c>
      <c r="R64" s="19">
        <v>-1E-3</v>
      </c>
      <c r="S64" s="19">
        <v>0</v>
      </c>
      <c r="T64" s="19">
        <v>0</v>
      </c>
      <c r="U64" s="19">
        <v>0</v>
      </c>
      <c r="V64" s="19">
        <v>2.3E-2</v>
      </c>
      <c r="W64" s="19">
        <v>-6.2E-2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</row>
    <row r="65" spans="1:29" x14ac:dyDescent="0.3">
      <c r="A65" s="19">
        <v>7</v>
      </c>
      <c r="B65" s="19">
        <f t="shared" si="9"/>
        <v>8</v>
      </c>
      <c r="C65" s="20">
        <v>0.97399999999999998</v>
      </c>
      <c r="D65" s="21">
        <v>0.76300000000000001</v>
      </c>
      <c r="E65" s="19">
        <v>0</v>
      </c>
      <c r="F65" s="19">
        <v>-4.0000000000000001E-3</v>
      </c>
      <c r="G65" s="19">
        <v>8.9999999999999993E-3</v>
      </c>
      <c r="H65" s="19">
        <v>-3.7999999999999999E-2</v>
      </c>
      <c r="I65" s="19">
        <v>1.6E-2</v>
      </c>
      <c r="J65" s="19">
        <v>5.0000000000000001E-3</v>
      </c>
      <c r="K65" s="19">
        <v>0.01</v>
      </c>
      <c r="L65" s="19">
        <v>1.9E-2</v>
      </c>
      <c r="M65" s="19">
        <v>-8.5999999999999993E-2</v>
      </c>
      <c r="N65" s="19">
        <v>6.0000000000000001E-3</v>
      </c>
      <c r="O65" s="19">
        <v>-5.7000000000000002E-2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4.8000000000000001E-2</v>
      </c>
      <c r="W65" s="19">
        <v>-8.5999999999999993E-2</v>
      </c>
      <c r="X65" s="19">
        <v>0</v>
      </c>
      <c r="Y65" s="19">
        <v>1.2E-2</v>
      </c>
      <c r="Z65" s="19">
        <v>2E-3</v>
      </c>
      <c r="AA65" s="19">
        <v>0</v>
      </c>
      <c r="AB65" s="19">
        <v>0</v>
      </c>
      <c r="AC65" s="19">
        <v>0</v>
      </c>
    </row>
    <row r="66" spans="1:29" x14ac:dyDescent="0.3">
      <c r="A66" s="19">
        <v>14</v>
      </c>
      <c r="B66" s="19">
        <f t="shared" si="9"/>
        <v>15</v>
      </c>
      <c r="C66" s="19">
        <v>0</v>
      </c>
      <c r="D66" s="19">
        <v>8.0000000000000002E-3</v>
      </c>
      <c r="E66" s="19">
        <v>-4.0000000000000001E-3</v>
      </c>
      <c r="F66" s="19">
        <v>0</v>
      </c>
      <c r="G66" s="19">
        <v>-9.02</v>
      </c>
      <c r="H66" s="19">
        <v>-0.248</v>
      </c>
      <c r="I66" s="19">
        <v>6.5000000000000002E-2</v>
      </c>
      <c r="J66" s="19">
        <v>0.151</v>
      </c>
      <c r="K66" s="19">
        <v>0.46500000000000002</v>
      </c>
      <c r="L66" s="19">
        <v>-0.33700000000000002</v>
      </c>
      <c r="M66" s="19">
        <v>-0.30399999999999999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</row>
    <row r="67" spans="1:29" x14ac:dyDescent="0.3">
      <c r="A67" s="19">
        <v>15</v>
      </c>
      <c r="B67" s="19">
        <f t="shared" si="9"/>
        <v>16</v>
      </c>
      <c r="C67" s="19">
        <v>3.0000000000000001E-3</v>
      </c>
      <c r="D67" s="19">
        <v>-1E-3</v>
      </c>
      <c r="E67" s="19">
        <v>8.9999999999999993E-3</v>
      </c>
      <c r="F67" s="22">
        <v>-9.02</v>
      </c>
      <c r="G67" s="19">
        <v>0</v>
      </c>
      <c r="H67" s="19">
        <v>-0.25700000000000001</v>
      </c>
      <c r="I67" s="19">
        <v>-0.40100000000000002</v>
      </c>
      <c r="J67" s="19">
        <v>0.26800000000000002</v>
      </c>
      <c r="K67" s="19">
        <v>1.272</v>
      </c>
      <c r="L67" s="19">
        <v>-3.5999999999999997E-2</v>
      </c>
      <c r="M67" s="19">
        <v>-0.39800000000000002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</row>
    <row r="68" spans="1:29" x14ac:dyDescent="0.3">
      <c r="A68" s="19">
        <v>17</v>
      </c>
      <c r="B68" s="19">
        <f t="shared" si="9"/>
        <v>18</v>
      </c>
      <c r="C68" s="19">
        <v>0</v>
      </c>
      <c r="D68" s="19">
        <v>-3.4000000000000002E-2</v>
      </c>
      <c r="E68" s="19">
        <v>-3.7999999999999999E-2</v>
      </c>
      <c r="F68" s="23">
        <v>-0.248</v>
      </c>
      <c r="G68" s="23">
        <v>-0.25700000000000001</v>
      </c>
      <c r="H68" s="19">
        <v>0</v>
      </c>
      <c r="I68" s="19">
        <v>-12.526</v>
      </c>
      <c r="J68" s="19">
        <v>-13.233000000000001</v>
      </c>
      <c r="K68" s="19">
        <v>-0.189</v>
      </c>
      <c r="L68" s="19">
        <v>-6.2E-2</v>
      </c>
      <c r="M68" s="19">
        <v>-0.153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</row>
    <row r="69" spans="1:29" x14ac:dyDescent="0.3">
      <c r="A69" s="19">
        <v>18</v>
      </c>
      <c r="B69" s="19">
        <f t="shared" si="9"/>
        <v>19</v>
      </c>
      <c r="C69" s="19">
        <v>0</v>
      </c>
      <c r="D69" s="19">
        <v>1.0999999999999999E-2</v>
      </c>
      <c r="E69" s="19">
        <v>1.6E-2</v>
      </c>
      <c r="F69" s="23">
        <v>6.5000000000000002E-2</v>
      </c>
      <c r="G69" s="23">
        <v>-0.40100000000000002</v>
      </c>
      <c r="H69" s="24">
        <v>-12.526</v>
      </c>
      <c r="I69" s="19">
        <v>0</v>
      </c>
      <c r="J69" s="19">
        <v>-12.353</v>
      </c>
      <c r="K69" s="19">
        <v>-0.18099999999999999</v>
      </c>
      <c r="L69" s="19">
        <v>3.1859999999999999</v>
      </c>
      <c r="M69" s="19">
        <v>4.8000000000000001E-2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</row>
    <row r="70" spans="1:29" x14ac:dyDescent="0.3">
      <c r="A70" s="19">
        <v>19</v>
      </c>
      <c r="B70" s="19">
        <f t="shared" si="9"/>
        <v>20</v>
      </c>
      <c r="C70" s="19">
        <v>0</v>
      </c>
      <c r="D70" s="19">
        <v>8.0000000000000002E-3</v>
      </c>
      <c r="E70" s="19">
        <v>5.0000000000000001E-3</v>
      </c>
      <c r="F70" s="23">
        <v>0.151</v>
      </c>
      <c r="G70" s="23">
        <v>0.26800000000000002</v>
      </c>
      <c r="H70" s="24">
        <v>-13.233000000000001</v>
      </c>
      <c r="I70" s="24">
        <v>-12.353</v>
      </c>
      <c r="J70" s="19">
        <v>0</v>
      </c>
      <c r="K70" s="19">
        <v>-0.184</v>
      </c>
      <c r="L70" s="19">
        <v>-5.0999999999999997E-2</v>
      </c>
      <c r="M70" s="19">
        <v>-0.20799999999999999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</row>
    <row r="71" spans="1:29" x14ac:dyDescent="0.3">
      <c r="A71" s="19">
        <v>21</v>
      </c>
      <c r="B71" s="19">
        <f t="shared" si="9"/>
        <v>22</v>
      </c>
      <c r="C71" s="19">
        <v>0</v>
      </c>
      <c r="D71" s="19">
        <v>8.9999999999999993E-3</v>
      </c>
      <c r="E71" s="19">
        <v>0.01</v>
      </c>
      <c r="F71" s="23">
        <v>0.46500000000000002</v>
      </c>
      <c r="G71" s="23">
        <v>1.272</v>
      </c>
      <c r="H71" s="23">
        <v>-0.189</v>
      </c>
      <c r="I71" s="23">
        <v>-0.18099999999999999</v>
      </c>
      <c r="J71" s="23">
        <v>-0.184</v>
      </c>
      <c r="K71" s="19">
        <v>0</v>
      </c>
      <c r="L71" s="19">
        <v>-12.516999999999999</v>
      </c>
      <c r="M71" s="19">
        <v>-13.079000000000001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</row>
    <row r="72" spans="1:29" x14ac:dyDescent="0.3">
      <c r="A72" s="19">
        <v>22</v>
      </c>
      <c r="B72" s="19">
        <f t="shared" si="9"/>
        <v>23</v>
      </c>
      <c r="C72" s="19">
        <v>1.4999999999999999E-2</v>
      </c>
      <c r="D72" s="19">
        <v>1.4E-2</v>
      </c>
      <c r="E72" s="19">
        <v>1.9E-2</v>
      </c>
      <c r="F72" s="23">
        <v>-0.33700000000000002</v>
      </c>
      <c r="G72" s="23">
        <v>-3.5999999999999997E-2</v>
      </c>
      <c r="H72" s="23">
        <v>-6.2E-2</v>
      </c>
      <c r="I72" s="23">
        <v>3.1859999999999999</v>
      </c>
      <c r="J72" s="23">
        <v>-5.0999999999999997E-2</v>
      </c>
      <c r="K72" s="24">
        <v>-12.516999999999999</v>
      </c>
      <c r="L72" s="19">
        <v>0</v>
      </c>
      <c r="M72" s="19">
        <v>-12.414999999999999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</row>
    <row r="73" spans="1:29" x14ac:dyDescent="0.3">
      <c r="A73" s="19">
        <v>23</v>
      </c>
      <c r="B73" s="19">
        <f t="shared" si="9"/>
        <v>24</v>
      </c>
      <c r="C73" s="19">
        <v>0</v>
      </c>
      <c r="D73" s="19">
        <v>-7.8E-2</v>
      </c>
      <c r="E73" s="19">
        <v>-8.5999999999999993E-2</v>
      </c>
      <c r="F73" s="23">
        <v>-0.30399999999999999</v>
      </c>
      <c r="G73" s="23">
        <v>-0.39800000000000002</v>
      </c>
      <c r="H73" s="23">
        <v>-0.153</v>
      </c>
      <c r="I73" s="23">
        <v>4.8000000000000001E-2</v>
      </c>
      <c r="J73" s="23">
        <v>-0.20799999999999999</v>
      </c>
      <c r="K73" s="24">
        <v>-13.079000000000001</v>
      </c>
      <c r="L73" s="24">
        <v>-12.414999999999999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</row>
    <row r="74" spans="1:29" x14ac:dyDescent="0.3">
      <c r="A74" s="19">
        <v>27</v>
      </c>
      <c r="B74" s="19">
        <f t="shared" si="9"/>
        <v>28</v>
      </c>
      <c r="C74" s="19">
        <v>3.4000000000000002E-2</v>
      </c>
      <c r="D74" s="19">
        <v>-0.32100000000000001</v>
      </c>
      <c r="E74" s="19">
        <v>6.0000000000000001E-3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6.548</v>
      </c>
      <c r="P74" s="19">
        <v>-0.40500000000000003</v>
      </c>
      <c r="Q74" s="19">
        <v>-0.189</v>
      </c>
      <c r="R74" s="19">
        <v>-0.22700000000000001</v>
      </c>
      <c r="S74" s="19">
        <v>-2.4E-2</v>
      </c>
      <c r="T74" s="19">
        <v>-2.1000000000000001E-2</v>
      </c>
      <c r="U74" s="19">
        <v>-0.02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</row>
    <row r="75" spans="1:29" x14ac:dyDescent="0.3">
      <c r="A75" s="19">
        <v>29</v>
      </c>
      <c r="B75" s="19">
        <f t="shared" si="9"/>
        <v>30</v>
      </c>
      <c r="C75" s="19">
        <v>-0.08</v>
      </c>
      <c r="D75" s="19">
        <v>-3.7999999999999999E-2</v>
      </c>
      <c r="E75" s="19">
        <v>-5.7000000000000002E-2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5">
        <v>6.548</v>
      </c>
      <c r="O75" s="19">
        <v>0</v>
      </c>
      <c r="P75" s="19">
        <v>3.097</v>
      </c>
      <c r="Q75" s="19">
        <v>13.457000000000001</v>
      </c>
      <c r="R75" s="19">
        <v>4.7830000000000004</v>
      </c>
      <c r="S75" s="19">
        <v>0.115</v>
      </c>
      <c r="T75" s="19">
        <v>0.124</v>
      </c>
      <c r="U75" s="19">
        <v>1.4999999999999999E-2</v>
      </c>
      <c r="V75" s="19">
        <v>1E-3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</row>
    <row r="76" spans="1:29" x14ac:dyDescent="0.3">
      <c r="A76" s="19">
        <v>31</v>
      </c>
      <c r="B76" s="19">
        <f t="shared" si="9"/>
        <v>32</v>
      </c>
      <c r="C76" s="19">
        <v>1.0999999999999999E-2</v>
      </c>
      <c r="D76" s="19">
        <v>5.0000000000000001E-3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6">
        <v>-0.40500000000000003</v>
      </c>
      <c r="O76" s="27">
        <v>3.097</v>
      </c>
      <c r="P76" s="19">
        <v>0</v>
      </c>
      <c r="Q76" s="19">
        <v>-13.206</v>
      </c>
      <c r="R76" s="19">
        <v>-13.952999999999999</v>
      </c>
      <c r="S76" s="19">
        <v>0.02</v>
      </c>
      <c r="T76" s="19">
        <v>8.9999999999999993E-3</v>
      </c>
      <c r="U76" s="19">
        <v>-1E-3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</row>
    <row r="77" spans="1:29" x14ac:dyDescent="0.3">
      <c r="A77" s="19">
        <v>32</v>
      </c>
      <c r="B77" s="19">
        <f t="shared" si="9"/>
        <v>33</v>
      </c>
      <c r="C77" s="19">
        <v>-1E-3</v>
      </c>
      <c r="D77" s="19">
        <v>-2E-3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6">
        <v>-0.189</v>
      </c>
      <c r="O77" s="27">
        <v>13.457000000000001</v>
      </c>
      <c r="P77" s="24">
        <v>-13.206</v>
      </c>
      <c r="Q77" s="19">
        <v>0</v>
      </c>
      <c r="R77" s="19">
        <v>-11.776999999999999</v>
      </c>
      <c r="S77" s="19">
        <v>-2.4E-2</v>
      </c>
      <c r="T77" s="19">
        <v>-2.1000000000000001E-2</v>
      </c>
      <c r="U77" s="19">
        <v>2E-3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</row>
    <row r="78" spans="1:29" x14ac:dyDescent="0.3">
      <c r="A78" s="19">
        <v>33</v>
      </c>
      <c r="B78" s="19">
        <f t="shared" si="9"/>
        <v>34</v>
      </c>
      <c r="C78" s="19">
        <v>2E-3</v>
      </c>
      <c r="D78" s="19">
        <v>-1E-3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6">
        <v>-0.22700000000000001</v>
      </c>
      <c r="O78" s="27">
        <v>4.7830000000000004</v>
      </c>
      <c r="P78" s="24">
        <v>-13.952999999999999</v>
      </c>
      <c r="Q78" s="24">
        <v>-11.776999999999999</v>
      </c>
      <c r="R78" s="19">
        <v>0</v>
      </c>
      <c r="S78" s="19">
        <v>7.9000000000000001E-2</v>
      </c>
      <c r="T78" s="19">
        <v>2.1000000000000001E-2</v>
      </c>
      <c r="U78" s="19">
        <v>2E-3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</row>
    <row r="79" spans="1:29" x14ac:dyDescent="0.3">
      <c r="A79" s="19">
        <v>38</v>
      </c>
      <c r="B79" s="19">
        <f t="shared" si="9"/>
        <v>39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-2.4E-2</v>
      </c>
      <c r="O79" s="19">
        <v>0.115</v>
      </c>
      <c r="P79" s="19">
        <v>0.02</v>
      </c>
      <c r="Q79" s="19">
        <v>-2.4E-2</v>
      </c>
      <c r="R79" s="19">
        <v>7.9000000000000001E-2</v>
      </c>
      <c r="S79" s="19">
        <v>0</v>
      </c>
      <c r="T79" s="19">
        <v>-10.407</v>
      </c>
      <c r="U79" s="19">
        <v>-10.455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</row>
    <row r="80" spans="1:29" x14ac:dyDescent="0.3">
      <c r="A80" s="19">
        <v>39</v>
      </c>
      <c r="B80" s="19">
        <f t="shared" si="9"/>
        <v>40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-2.1000000000000001E-2</v>
      </c>
      <c r="O80" s="19">
        <v>0.124</v>
      </c>
      <c r="P80" s="19">
        <v>8.9999999999999993E-3</v>
      </c>
      <c r="Q80" s="19">
        <v>-2.1000000000000001E-2</v>
      </c>
      <c r="R80" s="19">
        <v>2.1000000000000001E-2</v>
      </c>
      <c r="S80" s="24">
        <v>-10.407</v>
      </c>
      <c r="T80" s="19">
        <v>0</v>
      </c>
      <c r="U80" s="19">
        <v>-10.535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</row>
    <row r="81" spans="1:29" x14ac:dyDescent="0.3">
      <c r="A81" s="19">
        <v>40</v>
      </c>
      <c r="B81" s="19">
        <f t="shared" si="9"/>
        <v>41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-0.02</v>
      </c>
      <c r="O81" s="19">
        <v>1.4999999999999999E-2</v>
      </c>
      <c r="P81" s="19">
        <v>-1E-3</v>
      </c>
      <c r="Q81" s="19">
        <v>2E-3</v>
      </c>
      <c r="R81" s="19">
        <v>2E-3</v>
      </c>
      <c r="S81" s="24">
        <v>-10.455</v>
      </c>
      <c r="T81" s="24">
        <v>-10.535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</row>
    <row r="82" spans="1:29" x14ac:dyDescent="0.3">
      <c r="A82" s="19">
        <v>44</v>
      </c>
      <c r="B82" s="19">
        <f t="shared" si="9"/>
        <v>45</v>
      </c>
      <c r="C82" s="19">
        <v>-0.33800000000000002</v>
      </c>
      <c r="D82" s="19">
        <v>2.3E-2</v>
      </c>
      <c r="E82" s="19">
        <v>4.8000000000000001E-2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1E-3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3.9060000000000001</v>
      </c>
      <c r="X82" s="19">
        <v>-0.246</v>
      </c>
      <c r="Y82" s="19">
        <v>-0.41</v>
      </c>
      <c r="Z82" s="19">
        <v>-0.224</v>
      </c>
      <c r="AA82" s="19">
        <v>3.0000000000000001E-3</v>
      </c>
      <c r="AB82" s="19">
        <v>-2.4E-2</v>
      </c>
      <c r="AC82" s="19">
        <v>-8.9999999999999993E-3</v>
      </c>
    </row>
    <row r="83" spans="1:29" x14ac:dyDescent="0.3">
      <c r="A83" s="19">
        <v>46</v>
      </c>
      <c r="B83" s="19">
        <f t="shared" si="9"/>
        <v>47</v>
      </c>
      <c r="C83" s="19">
        <v>-3.9E-2</v>
      </c>
      <c r="D83" s="19">
        <v>-6.2E-2</v>
      </c>
      <c r="E83" s="19">
        <v>-8.5999999999999993E-2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25">
        <v>3.9060000000000001</v>
      </c>
      <c r="W83" s="19">
        <v>0</v>
      </c>
      <c r="X83" s="19">
        <v>5.1020000000000003</v>
      </c>
      <c r="Y83" s="19">
        <v>2.907</v>
      </c>
      <c r="Z83" s="19">
        <v>13.712999999999999</v>
      </c>
      <c r="AA83" s="19">
        <v>0.13300000000000001</v>
      </c>
      <c r="AB83" s="19">
        <v>0.107</v>
      </c>
      <c r="AC83" s="19">
        <v>0.16300000000000001</v>
      </c>
    </row>
    <row r="84" spans="1:29" x14ac:dyDescent="0.3">
      <c r="A84" s="19">
        <v>48</v>
      </c>
      <c r="B84" s="19">
        <f t="shared" si="9"/>
        <v>49</v>
      </c>
      <c r="C84" s="19">
        <v>-2E-3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26">
        <v>-0.246</v>
      </c>
      <c r="W84" s="27">
        <v>5.1020000000000003</v>
      </c>
      <c r="X84" s="19">
        <v>0</v>
      </c>
      <c r="Y84" s="19">
        <v>-14.086</v>
      </c>
      <c r="Z84" s="19">
        <v>-11.683</v>
      </c>
      <c r="AA84" s="19">
        <v>2.5999999999999999E-2</v>
      </c>
      <c r="AB84" s="19">
        <v>9.1999999999999998E-2</v>
      </c>
      <c r="AC84" s="19">
        <v>8.0000000000000002E-3</v>
      </c>
    </row>
    <row r="85" spans="1:29" x14ac:dyDescent="0.3">
      <c r="A85" s="19">
        <v>49</v>
      </c>
      <c r="B85" s="19">
        <f t="shared" si="9"/>
        <v>50</v>
      </c>
      <c r="C85" s="19">
        <v>6.0000000000000001E-3</v>
      </c>
      <c r="D85" s="19">
        <v>0</v>
      </c>
      <c r="E85" s="19">
        <v>1.2E-2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26">
        <v>-0.41</v>
      </c>
      <c r="W85" s="27">
        <v>2.907</v>
      </c>
      <c r="X85" s="24">
        <v>-14.086</v>
      </c>
      <c r="Y85" s="19">
        <v>0</v>
      </c>
      <c r="Z85" s="19">
        <v>-13.125</v>
      </c>
      <c r="AA85" s="19">
        <v>-2.8000000000000001E-2</v>
      </c>
      <c r="AB85" s="19">
        <v>-2.3E-2</v>
      </c>
      <c r="AC85" s="19">
        <v>-1E-3</v>
      </c>
    </row>
    <row r="86" spans="1:29" x14ac:dyDescent="0.3">
      <c r="A86" s="19">
        <v>50</v>
      </c>
      <c r="B86" s="19">
        <f t="shared" si="9"/>
        <v>51</v>
      </c>
      <c r="C86" s="19">
        <v>-3.0000000000000001E-3</v>
      </c>
      <c r="D86" s="19">
        <v>0</v>
      </c>
      <c r="E86" s="19">
        <v>2E-3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26">
        <v>-0.224</v>
      </c>
      <c r="W86" s="27">
        <v>13.712999999999999</v>
      </c>
      <c r="X86" s="24">
        <v>-11.683</v>
      </c>
      <c r="Y86" s="24">
        <v>-13.125</v>
      </c>
      <c r="Z86" s="19">
        <v>0</v>
      </c>
      <c r="AA86" s="19">
        <v>-1.2E-2</v>
      </c>
      <c r="AB86" s="19">
        <v>-8.0000000000000002E-3</v>
      </c>
      <c r="AC86" s="19">
        <v>-1E-3</v>
      </c>
    </row>
    <row r="87" spans="1:29" x14ac:dyDescent="0.3">
      <c r="A87" s="19">
        <v>55</v>
      </c>
      <c r="B87" s="19">
        <f t="shared" si="9"/>
        <v>56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3.0000000000000001E-3</v>
      </c>
      <c r="W87" s="19">
        <v>0.13300000000000001</v>
      </c>
      <c r="X87" s="19">
        <v>2.5999999999999999E-2</v>
      </c>
      <c r="Y87" s="19">
        <v>-2.8000000000000001E-2</v>
      </c>
      <c r="Z87" s="19">
        <v>-1.2E-2</v>
      </c>
      <c r="AA87" s="19">
        <v>0</v>
      </c>
      <c r="AB87" s="19">
        <v>-10.427</v>
      </c>
      <c r="AC87" s="19">
        <v>-10.6</v>
      </c>
    </row>
    <row r="88" spans="1:29" x14ac:dyDescent="0.3">
      <c r="A88" s="19">
        <v>56</v>
      </c>
      <c r="B88" s="19">
        <f t="shared" si="9"/>
        <v>57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-2.4E-2</v>
      </c>
      <c r="W88" s="19">
        <v>0.107</v>
      </c>
      <c r="X88" s="19">
        <v>9.1999999999999998E-2</v>
      </c>
      <c r="Y88" s="19">
        <v>-2.3E-2</v>
      </c>
      <c r="Z88" s="19">
        <v>-8.0000000000000002E-3</v>
      </c>
      <c r="AA88" s="24">
        <v>-10.427</v>
      </c>
      <c r="AB88" s="19">
        <v>0</v>
      </c>
      <c r="AC88" s="19">
        <v>-10.324999999999999</v>
      </c>
    </row>
    <row r="89" spans="1:29" x14ac:dyDescent="0.3">
      <c r="A89" s="19">
        <v>57</v>
      </c>
      <c r="B89" s="19">
        <f t="shared" si="9"/>
        <v>58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-8.9999999999999993E-3</v>
      </c>
      <c r="W89" s="19">
        <v>0.16300000000000001</v>
      </c>
      <c r="X89" s="19">
        <v>8.0000000000000002E-3</v>
      </c>
      <c r="Y89" s="19">
        <v>-1E-3</v>
      </c>
      <c r="Z89" s="19">
        <v>-1E-3</v>
      </c>
      <c r="AA89" s="24">
        <v>-10.6</v>
      </c>
      <c r="AB89" s="24">
        <v>-10.324999999999999</v>
      </c>
      <c r="AC89" s="19">
        <v>0</v>
      </c>
    </row>
    <row r="90" spans="1:29" x14ac:dyDescent="0.3">
      <c r="B90" s="28"/>
    </row>
    <row r="91" spans="1:29" x14ac:dyDescent="0.3">
      <c r="A91" s="29" t="s">
        <v>37</v>
      </c>
      <c r="B91" s="4">
        <f>MAX(ABS(MIN(C66:E89,F74:M89,N79:R89,S82:U89,V87:Z89)),MAX(C66:E89,F74:M89,N79:R89,S82:U89,V87:Z89))</f>
        <v>0.33800000000000002</v>
      </c>
    </row>
    <row r="92" spans="1:29" x14ac:dyDescent="0.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29" x14ac:dyDescent="0.3">
      <c r="H93" s="1"/>
      <c r="I93" s="29"/>
      <c r="J93" s="4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29" x14ac:dyDescent="0.3">
      <c r="A94" s="3" t="s">
        <v>11</v>
      </c>
      <c r="C94" s="1"/>
      <c r="D94" s="1"/>
      <c r="E94" s="1"/>
      <c r="F94" s="1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1:29" x14ac:dyDescent="0.3">
      <c r="A95" s="38" t="s">
        <v>12</v>
      </c>
      <c r="B95" s="5" t="s">
        <v>13</v>
      </c>
      <c r="C95" s="34" t="s">
        <v>14</v>
      </c>
      <c r="D95" s="34" t="s">
        <v>15</v>
      </c>
      <c r="E95" s="34" t="s">
        <v>16</v>
      </c>
      <c r="F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1:29" x14ac:dyDescent="0.3">
      <c r="A96" s="38">
        <f>AVERAGE(F67)</f>
        <v>-9.02</v>
      </c>
      <c r="B96" s="5">
        <f>AVERAGE(H69,H70,I70)</f>
        <v>-12.704000000000001</v>
      </c>
      <c r="C96" s="34">
        <f>AVERAGE(K72,K73,L73)</f>
        <v>-12.670333333333332</v>
      </c>
      <c r="D96" s="34">
        <f>AVERAGE(P77,P78,Q78,X85,X86,Y86)</f>
        <v>-12.971666666666666</v>
      </c>
      <c r="E96" s="34">
        <f>AVERAGE(S80,S81,T81,AA88,AA89,AB89)</f>
        <v>-10.458166666666665</v>
      </c>
      <c r="F96" s="39"/>
      <c r="G96" s="1"/>
      <c r="H96" s="1"/>
      <c r="I96" s="1"/>
      <c r="J96" s="1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1:29" x14ac:dyDescent="0.3">
      <c r="C97" s="1"/>
      <c r="D97" s="1"/>
      <c r="E97" s="1"/>
      <c r="F97" s="1"/>
      <c r="G97" s="1"/>
      <c r="H97" s="1"/>
      <c r="I97" s="1"/>
      <c r="J97" s="1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1:29" x14ac:dyDescent="0.3">
      <c r="A98" s="3" t="s">
        <v>17</v>
      </c>
      <c r="C98" s="1"/>
      <c r="D98" s="1"/>
      <c r="E98" s="1"/>
      <c r="F98" s="1"/>
      <c r="G98" s="1"/>
      <c r="H98" s="1"/>
      <c r="I98" s="1"/>
      <c r="J98" s="1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1:29" x14ac:dyDescent="0.3">
      <c r="A99" s="35" t="s">
        <v>18</v>
      </c>
      <c r="B99" s="37" t="s">
        <v>19</v>
      </c>
      <c r="C99" s="1"/>
      <c r="D99" s="1"/>
      <c r="E99" s="1"/>
      <c r="F99" s="1"/>
      <c r="G99" s="1"/>
      <c r="H99" s="1"/>
      <c r="I99" s="1"/>
      <c r="J99" s="1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1:29" x14ac:dyDescent="0.3">
      <c r="A100" s="35">
        <f>AVERAGE(N75,V83)</f>
        <v>5.2270000000000003</v>
      </c>
      <c r="B100" s="37">
        <f>AVERAGE(W84:W86,O76:O78)</f>
        <v>7.1765000000000008</v>
      </c>
      <c r="C100" s="1"/>
      <c r="D100" s="1"/>
      <c r="E100" s="1"/>
      <c r="F100" s="1"/>
      <c r="G100" s="1"/>
      <c r="H100" s="1"/>
      <c r="I100" s="1"/>
      <c r="J100" s="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1:29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1:29" x14ac:dyDescent="0.3">
      <c r="A102" s="1" t="s">
        <v>20</v>
      </c>
      <c r="B102" s="1"/>
      <c r="C102" s="1"/>
      <c r="D102" s="1"/>
      <c r="E102" s="1"/>
      <c r="F102" s="1"/>
      <c r="G102" s="1"/>
      <c r="H102" s="1"/>
      <c r="I102" s="1"/>
      <c r="J102" s="1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1:29" x14ac:dyDescent="0.3">
      <c r="A103" s="31" t="s">
        <v>21</v>
      </c>
      <c r="B103" s="32" t="s">
        <v>22</v>
      </c>
      <c r="C103" s="33" t="s">
        <v>23</v>
      </c>
      <c r="D103" s="33" t="s">
        <v>24</v>
      </c>
      <c r="E103" s="33" t="s">
        <v>25</v>
      </c>
      <c r="F103" s="36" t="s">
        <v>38</v>
      </c>
      <c r="G103" s="1"/>
      <c r="H103" s="1"/>
      <c r="I103" s="1"/>
      <c r="J103" s="1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1:29" x14ac:dyDescent="0.3">
      <c r="A104" s="31">
        <f>AVERAGE(C64,C65)</f>
        <v>0.88149999999999995</v>
      </c>
      <c r="B104" s="32">
        <f>AVERAGE(D65)</f>
        <v>0.76300000000000001</v>
      </c>
      <c r="C104" s="33">
        <f>AVERAGE(F68:F70,G71:G73)</f>
        <v>0.13433333333333333</v>
      </c>
      <c r="D104" s="33">
        <f>AVERAGE(F71:F73,G68:G70)</f>
        <v>-9.4333333333333338E-2</v>
      </c>
      <c r="E104" s="33">
        <f>AVERAGE(H71:J73)</f>
        <v>0.24511111111111106</v>
      </c>
      <c r="F104" s="40">
        <f>AVERAGE(N76:N78,V84:V86)</f>
        <v>-0.28350000000000003</v>
      </c>
      <c r="G104" s="1"/>
      <c r="H104" s="1"/>
      <c r="I104" s="1"/>
      <c r="J104" s="1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5CEC2-54CF-402B-B7DB-3B57C2FCCAFA}">
  <dimension ref="A1:AC104"/>
  <sheetViews>
    <sheetView topLeftCell="D28" workbookViewId="0">
      <selection activeCell="K12" sqref="K12:K13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7">
        <v>1</v>
      </c>
      <c r="B3" s="7">
        <f t="shared" ref="B3:B29" si="0">A3+1</f>
        <v>2</v>
      </c>
      <c r="C3" s="4">
        <v>22.344999999999999</v>
      </c>
      <c r="D3" s="4">
        <f>AVERAGE(C3)</f>
        <v>22.344999999999999</v>
      </c>
      <c r="E3" s="4">
        <f>AVERAGE(C3)</f>
        <v>22.344999999999999</v>
      </c>
      <c r="F3" s="4">
        <f>31.732-D3</f>
        <v>9.3870000000000005</v>
      </c>
      <c r="G3" s="4">
        <f>31.732-E3</f>
        <v>9.3870000000000005</v>
      </c>
      <c r="H3" s="8">
        <v>8.19</v>
      </c>
      <c r="I3" s="9">
        <v>8.2899999999999991</v>
      </c>
      <c r="J3" s="10">
        <f t="shared" ref="J3:J16" si="1">D3*(-0.8796)+27.973</f>
        <v>8.3183379999999971</v>
      </c>
      <c r="K3" s="10">
        <f t="shared" ref="K3:K16" si="2">E3*(-0.8968)+28.445</f>
        <v>8.4060039999999994</v>
      </c>
      <c r="L3" s="11"/>
      <c r="M3" s="11"/>
      <c r="N3" s="7">
        <v>0</v>
      </c>
      <c r="O3" s="7">
        <v>1</v>
      </c>
      <c r="P3" s="4">
        <v>40.956000000000003</v>
      </c>
      <c r="Q3" s="4">
        <f>AVERAGE(P3)</f>
        <v>40.956000000000003</v>
      </c>
      <c r="R3" s="4">
        <f>190.298-Q3</f>
        <v>149.34199999999998</v>
      </c>
      <c r="S3" s="8">
        <v>129.679</v>
      </c>
      <c r="T3" s="6">
        <f t="shared" ref="T3:T17" si="3">Q3*(-0.934)+170.72</f>
        <v>132.467096</v>
      </c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3">
      <c r="A4" s="7">
        <v>4</v>
      </c>
      <c r="B4" s="7">
        <f t="shared" si="0"/>
        <v>5</v>
      </c>
      <c r="C4" s="4">
        <v>22.623999999999999</v>
      </c>
      <c r="D4" s="4">
        <f>AVERAGE(C4:C5)</f>
        <v>22.3855</v>
      </c>
      <c r="E4" s="4">
        <f>AVERAGE(C4:C5)</f>
        <v>22.3855</v>
      </c>
      <c r="F4" s="4">
        <f>31.732-D4</f>
        <v>9.3464999999999989</v>
      </c>
      <c r="G4" s="4">
        <f>31.732-E4</f>
        <v>9.3464999999999989</v>
      </c>
      <c r="H4" s="8">
        <v>8.2200000000000006</v>
      </c>
      <c r="I4" s="9">
        <v>8.2899999999999991</v>
      </c>
      <c r="J4" s="10">
        <f t="shared" si="1"/>
        <v>8.2827141999999974</v>
      </c>
      <c r="K4" s="10">
        <f t="shared" si="2"/>
        <v>8.3696835999999983</v>
      </c>
      <c r="L4" s="11"/>
      <c r="M4" s="11"/>
      <c r="N4" s="7">
        <v>2</v>
      </c>
      <c r="O4" s="7">
        <v>3</v>
      </c>
      <c r="P4" s="4">
        <v>39.116999999999997</v>
      </c>
      <c r="Q4" s="4">
        <f>AVERAGE(P4,P8)</f>
        <v>39.097999999999999</v>
      </c>
      <c r="R4" s="4">
        <f t="shared" ref="R4:R18" si="4">190.298-Q4</f>
        <v>151.19999999999999</v>
      </c>
      <c r="S4" s="8">
        <v>134.90299999999999</v>
      </c>
      <c r="T4" s="6">
        <f t="shared" si="3"/>
        <v>134.20246800000001</v>
      </c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3">
      <c r="A5" s="7">
        <v>7</v>
      </c>
      <c r="B5" s="7">
        <f t="shared" si="0"/>
        <v>8</v>
      </c>
      <c r="C5" s="4">
        <v>22.146999999999998</v>
      </c>
      <c r="D5" s="4"/>
      <c r="E5" s="4"/>
      <c r="F5" s="4"/>
      <c r="G5" s="4"/>
      <c r="H5" s="8"/>
      <c r="I5" s="9"/>
      <c r="J5" s="10"/>
      <c r="K5" s="10"/>
      <c r="L5" s="11"/>
      <c r="M5" s="11"/>
      <c r="N5" s="7">
        <v>3</v>
      </c>
      <c r="O5" s="7">
        <v>4</v>
      </c>
      <c r="P5" s="4">
        <v>46.015999999999998</v>
      </c>
      <c r="Q5" s="4">
        <f>AVERAGE(P5,P7)</f>
        <v>45.157499999999999</v>
      </c>
      <c r="R5" s="4">
        <f t="shared" si="4"/>
        <v>145.1405</v>
      </c>
      <c r="S5" s="8">
        <v>129.083</v>
      </c>
      <c r="T5" s="6">
        <f t="shared" si="3"/>
        <v>128.54289499999999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3">
      <c r="A6" s="7">
        <v>14</v>
      </c>
      <c r="B6" s="7">
        <f t="shared" si="0"/>
        <v>15</v>
      </c>
      <c r="C6" s="4">
        <v>27.091999999999999</v>
      </c>
      <c r="D6" s="4">
        <f>AVERAGE(C6)</f>
        <v>27.091999999999999</v>
      </c>
      <c r="E6" s="4">
        <f>AVERAGE(C6,C7)</f>
        <v>26.9695</v>
      </c>
      <c r="F6" s="4">
        <f t="shared" ref="F6:F19" si="5">31.732-D6</f>
        <v>4.6400000000000006</v>
      </c>
      <c r="G6" s="4">
        <f>31.732-E6</f>
        <v>4.7624999999999993</v>
      </c>
      <c r="H6" s="8">
        <v>4.1900000000000004</v>
      </c>
      <c r="I6" s="9">
        <v>4.16</v>
      </c>
      <c r="J6" s="10">
        <f t="shared" si="1"/>
        <v>4.1428767999999998</v>
      </c>
      <c r="K6" s="10">
        <f t="shared" si="2"/>
        <v>4.2587523999999988</v>
      </c>
      <c r="L6" s="11"/>
      <c r="M6" s="11"/>
      <c r="N6" s="7">
        <v>5</v>
      </c>
      <c r="O6" s="7">
        <v>6</v>
      </c>
      <c r="P6" s="4">
        <v>46.841000000000001</v>
      </c>
      <c r="Q6" s="4">
        <f>AVERAGE(P6,P28)</f>
        <v>46.841000000000001</v>
      </c>
      <c r="R6" s="4">
        <f t="shared" si="4"/>
        <v>143.45699999999999</v>
      </c>
      <c r="S6" s="8">
        <v>128.334</v>
      </c>
      <c r="T6" s="6">
        <f t="shared" si="3"/>
        <v>126.970506</v>
      </c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3">
      <c r="A7" s="7">
        <v>15</v>
      </c>
      <c r="B7" s="7">
        <f t="shared" si="0"/>
        <v>16</v>
      </c>
      <c r="C7" s="4">
        <v>26.847000000000001</v>
      </c>
      <c r="D7" s="4">
        <f>AVERAGE(C7)</f>
        <v>26.847000000000001</v>
      </c>
      <c r="E7" s="4"/>
      <c r="F7" s="4">
        <f t="shared" si="5"/>
        <v>4.884999999999998</v>
      </c>
      <c r="G7" s="4"/>
      <c r="H7" s="8">
        <v>4.17</v>
      </c>
      <c r="I7" s="9"/>
      <c r="J7" s="10">
        <f t="shared" si="1"/>
        <v>4.358378799999997</v>
      </c>
      <c r="K7" s="10"/>
      <c r="L7" s="11"/>
      <c r="M7" s="11"/>
      <c r="N7" s="7">
        <v>6</v>
      </c>
      <c r="O7" s="7">
        <f t="shared" ref="O7:O23" si="6">N7+1</f>
        <v>7</v>
      </c>
      <c r="P7" s="4">
        <v>44.298999999999999</v>
      </c>
      <c r="Q7" s="4"/>
      <c r="R7" s="4"/>
      <c r="S7" s="8"/>
      <c r="T7" s="6"/>
      <c r="U7" s="11"/>
      <c r="V7" s="11"/>
      <c r="W7" s="11"/>
      <c r="X7" s="11"/>
      <c r="Y7" s="11"/>
      <c r="Z7" s="11"/>
      <c r="AA7" s="11"/>
      <c r="AB7" s="11"/>
      <c r="AC7" s="11"/>
    </row>
    <row r="8" spans="1:29" x14ac:dyDescent="0.3">
      <c r="A8" s="7">
        <v>17</v>
      </c>
      <c r="B8" s="7">
        <f t="shared" si="0"/>
        <v>18</v>
      </c>
      <c r="C8" s="4">
        <v>30.123000000000001</v>
      </c>
      <c r="D8" s="4">
        <f>AVERAGE(C8:C10)</f>
        <v>30.039666666666665</v>
      </c>
      <c r="E8" s="4">
        <f>AVERAGE(C8:C10)</f>
        <v>30.039666666666665</v>
      </c>
      <c r="F8" s="4">
        <f>31.732-D8</f>
        <v>1.6923333333333339</v>
      </c>
      <c r="G8" s="4">
        <f>31.732-E8</f>
        <v>1.6923333333333339</v>
      </c>
      <c r="H8" s="8">
        <v>1.54</v>
      </c>
      <c r="I8" s="9">
        <v>1.4650000000000001</v>
      </c>
      <c r="J8" s="10">
        <f t="shared" si="1"/>
        <v>1.5501091999999979</v>
      </c>
      <c r="K8" s="10">
        <f t="shared" si="2"/>
        <v>1.5054269333333323</v>
      </c>
      <c r="L8" s="11"/>
      <c r="M8" s="11"/>
      <c r="N8" s="7">
        <v>8</v>
      </c>
      <c r="O8" s="7">
        <f t="shared" si="6"/>
        <v>9</v>
      </c>
      <c r="P8" s="4">
        <v>39.079000000000001</v>
      </c>
      <c r="Q8" s="4"/>
      <c r="R8" s="4"/>
      <c r="S8" s="8"/>
      <c r="T8" s="6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3">
      <c r="A9" s="7">
        <v>18</v>
      </c>
      <c r="B9" s="7">
        <f t="shared" si="0"/>
        <v>19</v>
      </c>
      <c r="C9" s="4">
        <v>29.925000000000001</v>
      </c>
      <c r="D9" s="4"/>
      <c r="E9" s="4"/>
      <c r="F9" s="4"/>
      <c r="G9" s="4"/>
      <c r="H9" s="8"/>
      <c r="I9" s="9"/>
      <c r="J9" s="10"/>
      <c r="K9" s="10"/>
      <c r="L9" s="11"/>
      <c r="M9" s="11"/>
      <c r="N9" s="7">
        <v>10</v>
      </c>
      <c r="O9" s="7">
        <f t="shared" si="6"/>
        <v>11</v>
      </c>
      <c r="P9" s="4">
        <v>10.967000000000001</v>
      </c>
      <c r="Q9" s="4">
        <f>AVERAGE(P9)</f>
        <v>10.967000000000001</v>
      </c>
      <c r="R9" s="4">
        <f t="shared" si="4"/>
        <v>179.33099999999999</v>
      </c>
      <c r="S9" s="8">
        <v>161.78100000000001</v>
      </c>
      <c r="T9" s="6">
        <f t="shared" si="3"/>
        <v>160.476822</v>
      </c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3">
      <c r="A10" s="7">
        <v>19</v>
      </c>
      <c r="B10" s="7">
        <f t="shared" si="0"/>
        <v>20</v>
      </c>
      <c r="C10" s="4">
        <v>30.071000000000002</v>
      </c>
      <c r="D10" s="4"/>
      <c r="E10" s="4"/>
      <c r="F10" s="4"/>
      <c r="G10" s="4"/>
      <c r="H10" s="8"/>
      <c r="I10" s="9"/>
      <c r="J10" s="10"/>
      <c r="K10" s="10"/>
      <c r="L10" s="11"/>
      <c r="M10" s="11"/>
      <c r="N10" s="7">
        <v>12</v>
      </c>
      <c r="O10" s="7">
        <f t="shared" si="6"/>
        <v>13</v>
      </c>
      <c r="P10" s="4">
        <v>110.06699999999999</v>
      </c>
      <c r="Q10" s="4">
        <f>AVERAGE(P10)</f>
        <v>110.06699999999999</v>
      </c>
      <c r="R10" s="4">
        <f t="shared" si="4"/>
        <v>80.231000000000009</v>
      </c>
      <c r="S10" s="8">
        <v>67.471999999999994</v>
      </c>
      <c r="T10" s="6">
        <f t="shared" si="3"/>
        <v>67.917422000000002</v>
      </c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3">
      <c r="A11" s="7">
        <v>21</v>
      </c>
      <c r="B11" s="7">
        <f t="shared" si="0"/>
        <v>22</v>
      </c>
      <c r="C11" s="4">
        <v>29.734000000000002</v>
      </c>
      <c r="D11" s="4">
        <f>AVERAGE(C11:C13)</f>
        <v>29.953666666666667</v>
      </c>
      <c r="E11" s="4">
        <f>AVERAGE(C11:C13)</f>
        <v>29.953666666666667</v>
      </c>
      <c r="F11" s="4">
        <f t="shared" si="5"/>
        <v>1.7783333333333324</v>
      </c>
      <c r="G11" s="4">
        <f>31.732-E11</f>
        <v>1.7783333333333324</v>
      </c>
      <c r="H11" s="8">
        <v>1.42</v>
      </c>
      <c r="I11" s="9">
        <v>1.41</v>
      </c>
      <c r="J11" s="10">
        <f t="shared" si="1"/>
        <v>1.6257547999999957</v>
      </c>
      <c r="K11" s="10">
        <f t="shared" si="2"/>
        <v>1.5825517333333323</v>
      </c>
      <c r="L11" s="11"/>
      <c r="M11" s="11"/>
      <c r="N11" s="7">
        <v>13</v>
      </c>
      <c r="O11" s="7">
        <f t="shared" si="6"/>
        <v>14</v>
      </c>
      <c r="P11" s="4">
        <v>98.418000000000006</v>
      </c>
      <c r="Q11" s="4">
        <f>AVERAGE(P11)</f>
        <v>98.418000000000006</v>
      </c>
      <c r="R11" s="4">
        <f t="shared" si="4"/>
        <v>91.88</v>
      </c>
      <c r="S11" s="8">
        <v>79.352000000000004</v>
      </c>
      <c r="T11" s="6">
        <f t="shared" si="3"/>
        <v>78.79758799999999</v>
      </c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3">
      <c r="A12" s="7">
        <v>22</v>
      </c>
      <c r="B12" s="7">
        <f t="shared" si="0"/>
        <v>23</v>
      </c>
      <c r="C12" s="4">
        <v>30.166</v>
      </c>
      <c r="D12" s="4"/>
      <c r="E12" s="4"/>
      <c r="F12" s="4"/>
      <c r="G12" s="4"/>
      <c r="H12" s="8"/>
      <c r="I12" s="9"/>
      <c r="J12" s="10"/>
      <c r="K12" s="10"/>
      <c r="L12" s="11"/>
      <c r="M12" s="11"/>
      <c r="N12" s="7">
        <v>16</v>
      </c>
      <c r="O12" s="7">
        <f t="shared" si="6"/>
        <v>17</v>
      </c>
      <c r="P12" s="4">
        <v>154.251</v>
      </c>
      <c r="Q12" s="4">
        <f>AVERAGE(P12,P34)</f>
        <v>154.251</v>
      </c>
      <c r="R12" s="4">
        <f t="shared" si="4"/>
        <v>36.046999999999997</v>
      </c>
      <c r="S12" s="8">
        <v>27.001999999999999</v>
      </c>
      <c r="T12" s="6">
        <f t="shared" si="3"/>
        <v>26.649565999999993</v>
      </c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3">
      <c r="A13" s="7">
        <v>23</v>
      </c>
      <c r="B13" s="7">
        <f t="shared" si="0"/>
        <v>24</v>
      </c>
      <c r="C13" s="4">
        <v>29.960999999999999</v>
      </c>
      <c r="D13" s="4"/>
      <c r="E13" s="4"/>
      <c r="F13" s="4"/>
      <c r="G13" s="4"/>
      <c r="H13" s="8"/>
      <c r="I13" s="9"/>
      <c r="J13" s="10"/>
      <c r="K13" s="10"/>
      <c r="L13" s="11"/>
      <c r="M13" s="11"/>
      <c r="N13" s="7">
        <v>20</v>
      </c>
      <c r="O13" s="7">
        <f t="shared" si="6"/>
        <v>21</v>
      </c>
      <c r="P13" s="4">
        <v>154.714</v>
      </c>
      <c r="Q13" s="4"/>
      <c r="R13" s="4"/>
      <c r="S13" s="8"/>
      <c r="T13" s="6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3">
      <c r="A14" s="7">
        <v>27</v>
      </c>
      <c r="B14" s="7">
        <f t="shared" si="0"/>
        <v>28</v>
      </c>
      <c r="C14" s="4">
        <v>24.515000000000001</v>
      </c>
      <c r="D14" s="4">
        <f>AVERAGE(C14,C22)</f>
        <v>24.499500000000001</v>
      </c>
      <c r="E14" s="4">
        <f>AVERAGE(C14,C22)</f>
        <v>24.499500000000001</v>
      </c>
      <c r="F14" s="4">
        <f t="shared" si="5"/>
        <v>7.2324999999999982</v>
      </c>
      <c r="G14" s="4">
        <f>31.732-E14</f>
        <v>7.2324999999999982</v>
      </c>
      <c r="H14" s="8">
        <v>8.1199999999999992</v>
      </c>
      <c r="I14" s="9">
        <v>7.6150000000000002</v>
      </c>
      <c r="J14" s="10">
        <f t="shared" si="1"/>
        <v>6.4232397999999975</v>
      </c>
      <c r="K14" s="10">
        <f t="shared" si="2"/>
        <v>6.4738483999999978</v>
      </c>
      <c r="L14" s="11"/>
      <c r="M14" s="11"/>
      <c r="N14" s="7">
        <v>24</v>
      </c>
      <c r="O14" s="7">
        <f t="shared" si="6"/>
        <v>25</v>
      </c>
      <c r="P14" s="4">
        <v>5.577</v>
      </c>
      <c r="Q14" s="4">
        <f>AVERAGE(P14,P19)</f>
        <v>5.4444999999999997</v>
      </c>
      <c r="R14" s="4">
        <f t="shared" si="4"/>
        <v>184.8535</v>
      </c>
      <c r="S14" s="8">
        <v>166.965</v>
      </c>
      <c r="T14" s="6">
        <f t="shared" si="3"/>
        <v>165.634837</v>
      </c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3">
      <c r="A15" s="7">
        <v>29</v>
      </c>
      <c r="B15" s="7">
        <f t="shared" si="0"/>
        <v>30</v>
      </c>
      <c r="C15" s="4">
        <v>26.943999999999999</v>
      </c>
      <c r="D15" s="4">
        <f>AVERAGE(C15,C23)</f>
        <v>26.888999999999999</v>
      </c>
      <c r="E15" s="4">
        <f>AVERAGE(C15,C23)</f>
        <v>26.888999999999999</v>
      </c>
      <c r="F15" s="4">
        <f t="shared" si="5"/>
        <v>4.843</v>
      </c>
      <c r="G15" s="4">
        <f>31.732-E15</f>
        <v>4.843</v>
      </c>
      <c r="H15" s="8">
        <v>4.8600000000000003</v>
      </c>
      <c r="I15" s="9">
        <v>4.84</v>
      </c>
      <c r="J15" s="10">
        <f t="shared" si="1"/>
        <v>4.3214355999999974</v>
      </c>
      <c r="K15" s="10">
        <f t="shared" si="2"/>
        <v>4.330944800000001</v>
      </c>
      <c r="L15" s="11"/>
      <c r="M15" s="11"/>
      <c r="N15" s="7">
        <v>28</v>
      </c>
      <c r="O15" s="7">
        <f t="shared" si="6"/>
        <v>29</v>
      </c>
      <c r="P15" s="4">
        <v>127.468</v>
      </c>
      <c r="Q15" s="4">
        <f>AVERAGE(P15,P20)</f>
        <v>128.28800000000001</v>
      </c>
      <c r="R15" s="4">
        <f t="shared" si="4"/>
        <v>62.009999999999991</v>
      </c>
      <c r="S15" s="8">
        <v>48.85</v>
      </c>
      <c r="T15" s="6">
        <f t="shared" si="3"/>
        <v>50.899007999999981</v>
      </c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3">
      <c r="A16" s="7">
        <v>31</v>
      </c>
      <c r="B16" s="7">
        <f t="shared" si="0"/>
        <v>32</v>
      </c>
      <c r="C16" s="4">
        <v>29.733000000000001</v>
      </c>
      <c r="D16" s="4">
        <f>AVERAGE(C16:C18,C24:C26)</f>
        <v>29.858333333333334</v>
      </c>
      <c r="E16" s="4">
        <f>AVERAGE(C16:C18,C24:C26)</f>
        <v>29.858333333333334</v>
      </c>
      <c r="F16" s="4">
        <f t="shared" si="5"/>
        <v>1.873666666666665</v>
      </c>
      <c r="G16" s="4">
        <f>31.732-E16</f>
        <v>1.873666666666665</v>
      </c>
      <c r="H16" s="8">
        <v>1.61</v>
      </c>
      <c r="I16" s="9">
        <v>1.57</v>
      </c>
      <c r="J16" s="10">
        <f t="shared" si="1"/>
        <v>1.7096099999999979</v>
      </c>
      <c r="K16" s="10">
        <f t="shared" si="2"/>
        <v>1.6680466666666653</v>
      </c>
      <c r="L16" s="11"/>
      <c r="M16" s="11"/>
      <c r="N16" s="7">
        <v>30</v>
      </c>
      <c r="O16" s="7">
        <f t="shared" si="6"/>
        <v>31</v>
      </c>
      <c r="P16" s="4">
        <v>166.816</v>
      </c>
      <c r="Q16" s="4">
        <f>AVERAGE(P16,P21)</f>
        <v>166.94049999999999</v>
      </c>
      <c r="R16" s="4">
        <f t="shared" si="4"/>
        <v>23.357500000000016</v>
      </c>
      <c r="S16" s="8">
        <v>15.823</v>
      </c>
      <c r="T16" s="6">
        <f t="shared" si="3"/>
        <v>14.797573</v>
      </c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3">
      <c r="A17" s="7">
        <v>32</v>
      </c>
      <c r="B17" s="7">
        <f t="shared" si="0"/>
        <v>33</v>
      </c>
      <c r="C17" s="4">
        <v>29.742000000000001</v>
      </c>
      <c r="D17" s="4"/>
      <c r="E17" s="4"/>
      <c r="F17" s="4"/>
      <c r="G17" s="4"/>
      <c r="H17" s="8"/>
      <c r="I17" s="9"/>
      <c r="J17" s="10"/>
      <c r="K17" s="10"/>
      <c r="L17" s="11"/>
      <c r="M17" s="11"/>
      <c r="N17" s="7">
        <v>34</v>
      </c>
      <c r="O17" s="7">
        <f t="shared" si="6"/>
        <v>35</v>
      </c>
      <c r="P17" s="4">
        <v>-4.1849999999999996</v>
      </c>
      <c r="Q17" s="4">
        <f>AVERAGE(P17,P22)</f>
        <v>-4.7270000000000003</v>
      </c>
      <c r="R17" s="4">
        <f t="shared" si="4"/>
        <v>195.02500000000001</v>
      </c>
      <c r="S17" s="8">
        <v>173.23</v>
      </c>
      <c r="T17" s="6">
        <f t="shared" si="3"/>
        <v>175.135018</v>
      </c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3">
      <c r="A18" s="7">
        <v>33</v>
      </c>
      <c r="B18" s="7">
        <f t="shared" si="0"/>
        <v>34</v>
      </c>
      <c r="C18" s="4">
        <v>30.085000000000001</v>
      </c>
      <c r="D18" s="4"/>
      <c r="E18" s="4"/>
      <c r="F18" s="4"/>
      <c r="G18" s="4"/>
      <c r="H18" s="8"/>
      <c r="I18" s="9"/>
      <c r="J18" s="10"/>
      <c r="K18" s="10"/>
      <c r="L18" s="11"/>
      <c r="M18" s="11"/>
      <c r="N18" s="7">
        <v>37</v>
      </c>
      <c r="O18" s="7">
        <f t="shared" si="6"/>
        <v>38</v>
      </c>
      <c r="P18" s="4">
        <v>127.717</v>
      </c>
      <c r="Q18" s="4">
        <f>AVERAGE(P18,P23)</f>
        <v>127.64349999999999</v>
      </c>
      <c r="R18" s="4">
        <f t="shared" si="4"/>
        <v>62.654500000000013</v>
      </c>
      <c r="S18" s="8">
        <v>51.445</v>
      </c>
      <c r="T18" s="6">
        <f>Q18*(-0.934)+170.72</f>
        <v>51.500971000000007</v>
      </c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3">
      <c r="A19" s="7">
        <v>38</v>
      </c>
      <c r="B19" s="7">
        <f t="shared" si="0"/>
        <v>39</v>
      </c>
      <c r="C19" s="4">
        <v>27.577000000000002</v>
      </c>
      <c r="D19" s="4">
        <f>AVERAGE(C19:C21,C27:C29)</f>
        <v>27.583666666666669</v>
      </c>
      <c r="E19" s="4">
        <f>AVERAGE(C19:C21,C27:C29)</f>
        <v>27.583666666666669</v>
      </c>
      <c r="F19" s="4">
        <f t="shared" si="5"/>
        <v>4.1483333333333299</v>
      </c>
      <c r="G19" s="4">
        <f>31.732-E19</f>
        <v>4.1483333333333299</v>
      </c>
      <c r="H19" s="8">
        <v>3.82</v>
      </c>
      <c r="I19" s="9">
        <v>3.81</v>
      </c>
      <c r="J19" s="10">
        <f>D19*(-0.8796)+27.973</f>
        <v>3.7104067999999941</v>
      </c>
      <c r="K19" s="10">
        <f>E19*(-0.8968)+28.445</f>
        <v>3.7079677333333301</v>
      </c>
      <c r="L19" s="11"/>
      <c r="M19" s="11"/>
      <c r="N19" s="7">
        <v>41</v>
      </c>
      <c r="O19" s="7">
        <f t="shared" si="6"/>
        <v>42</v>
      </c>
      <c r="P19" s="4">
        <v>5.3120000000000003</v>
      </c>
      <c r="Q19" s="4"/>
      <c r="R19" s="4"/>
      <c r="S19" s="6"/>
      <c r="T19" s="6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3">
      <c r="A20" s="7">
        <v>39</v>
      </c>
      <c r="B20" s="7">
        <f t="shared" si="0"/>
        <v>40</v>
      </c>
      <c r="C20" s="4">
        <v>27.617999999999999</v>
      </c>
      <c r="D20" s="4"/>
      <c r="E20" s="4"/>
      <c r="F20" s="4"/>
      <c r="G20" s="4"/>
      <c r="H20" s="4"/>
      <c r="I20" s="12"/>
      <c r="J20" s="11"/>
      <c r="K20" s="11"/>
      <c r="L20" s="11"/>
      <c r="M20" s="11"/>
      <c r="N20" s="7">
        <v>45</v>
      </c>
      <c r="O20" s="7">
        <f t="shared" si="6"/>
        <v>46</v>
      </c>
      <c r="P20" s="4">
        <v>129.108</v>
      </c>
      <c r="Q20" s="4"/>
      <c r="R20" s="4"/>
      <c r="S20" s="13" t="s">
        <v>34</v>
      </c>
      <c r="T20" s="14">
        <f>AVERAGE(ABS(T3-S3),ABS(T4-S4),ABS(T5-S5),ABS(T6-S6),ABS(T9-S9),ABS(T10-S10),ABS(T11-S11),ABS(T12-S12),ABS(T14-S14),ABS(T15-S15),ABS(T16-S16),ABS(T17-S17),ABS(T18-S18))</f>
        <v>1.1087892307692326</v>
      </c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3">
      <c r="A21" s="7">
        <v>40</v>
      </c>
      <c r="B21" s="7">
        <f t="shared" si="0"/>
        <v>41</v>
      </c>
      <c r="C21" s="4">
        <v>27.757000000000001</v>
      </c>
      <c r="D21" s="4"/>
      <c r="E21" s="4"/>
      <c r="F21" s="4"/>
      <c r="G21" s="4"/>
      <c r="H21" s="4"/>
      <c r="I21" s="13" t="s">
        <v>35</v>
      </c>
      <c r="J21" s="14">
        <f>AVERAGE(ABS(J3-H3),ABS(J4-H4),ABS(J6-H6),ABS(J7-H7),ABS(J8-H8),ABS(J11-H11),ABS(J15-H15),ABS(J16-H16),ABS(J19-H19))</f>
        <v>0.15446508888888799</v>
      </c>
      <c r="K21" s="14">
        <f>AVERAGE(ABS(K3-I3),ABS(K4-I4),ABS(K6-I6),ABS(K8-I8),ABS(K11-I11),ABS(K15-I15),ABS(K16-I16),ABS(K19-I19))</f>
        <v>0.1520690999999996</v>
      </c>
      <c r="L21" s="11"/>
      <c r="M21" s="11"/>
      <c r="N21" s="7">
        <v>47</v>
      </c>
      <c r="O21" s="7">
        <f t="shared" si="6"/>
        <v>48</v>
      </c>
      <c r="P21" s="4">
        <v>167.065</v>
      </c>
      <c r="Q21" s="4"/>
      <c r="R21" s="4"/>
      <c r="S21" s="6"/>
      <c r="T21" s="6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3">
      <c r="A22" s="7">
        <v>44</v>
      </c>
      <c r="B22" s="7">
        <f t="shared" si="0"/>
        <v>45</v>
      </c>
      <c r="C22" s="4">
        <v>24.484000000000002</v>
      </c>
      <c r="D22" s="4"/>
      <c r="E22" s="4"/>
      <c r="F22" s="4"/>
      <c r="G22" s="4"/>
      <c r="H22" s="4"/>
      <c r="I22" s="13" t="s">
        <v>36</v>
      </c>
      <c r="J22" s="14">
        <f>ABS(J14-H14)</f>
        <v>1.6967602000000017</v>
      </c>
      <c r="K22" s="14">
        <f>ABS(K14-I14)</f>
        <v>1.1411516000000024</v>
      </c>
      <c r="L22" s="11"/>
      <c r="M22" s="11"/>
      <c r="N22" s="7">
        <v>51</v>
      </c>
      <c r="O22" s="7">
        <f t="shared" si="6"/>
        <v>52</v>
      </c>
      <c r="P22" s="4">
        <v>-5.2690000000000001</v>
      </c>
      <c r="Q22" s="4"/>
      <c r="R22" s="4"/>
      <c r="S22" s="6"/>
      <c r="T22" s="6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3">
      <c r="A23" s="7">
        <v>46</v>
      </c>
      <c r="B23" s="7">
        <f t="shared" si="0"/>
        <v>47</v>
      </c>
      <c r="C23" s="4">
        <v>26.834</v>
      </c>
      <c r="D23" s="4"/>
      <c r="E23" s="4"/>
      <c r="F23" s="4"/>
      <c r="G23" s="4"/>
      <c r="H23" s="4"/>
      <c r="I23" s="12"/>
      <c r="J23" s="11"/>
      <c r="K23" s="11"/>
      <c r="L23" s="11"/>
      <c r="M23" s="11"/>
      <c r="N23" s="7">
        <v>54</v>
      </c>
      <c r="O23" s="7">
        <f t="shared" si="6"/>
        <v>55</v>
      </c>
      <c r="P23" s="4">
        <v>127.57</v>
      </c>
      <c r="Q23" s="4"/>
      <c r="R23" s="4"/>
      <c r="S23" s="6"/>
      <c r="T23" s="6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3">
      <c r="A24" s="7">
        <v>48</v>
      </c>
      <c r="B24" s="7">
        <f t="shared" si="0"/>
        <v>49</v>
      </c>
      <c r="C24" s="4">
        <v>30.084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7"/>
      <c r="O24" s="7"/>
      <c r="P24" s="12"/>
      <c r="Q24" s="12"/>
      <c r="R24" s="1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3">
      <c r="A25" s="7">
        <v>49</v>
      </c>
      <c r="B25" s="7">
        <f t="shared" si="0"/>
        <v>50</v>
      </c>
      <c r="C25" s="4">
        <v>29.727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5"/>
      <c r="O25" s="7"/>
      <c r="P25" s="2"/>
      <c r="Q25" s="12"/>
      <c r="R25" s="12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3">
      <c r="A26" s="7">
        <v>50</v>
      </c>
      <c r="B26" s="7">
        <f t="shared" si="0"/>
        <v>51</v>
      </c>
      <c r="C26" s="4">
        <v>29.779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5"/>
      <c r="O26" s="7"/>
      <c r="P26" s="2"/>
      <c r="Q26" s="12"/>
      <c r="R26" s="12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3">
      <c r="A27" s="7">
        <v>55</v>
      </c>
      <c r="B27" s="7">
        <f t="shared" si="0"/>
        <v>56</v>
      </c>
      <c r="C27" s="4">
        <v>27.561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5"/>
      <c r="O27" s="7"/>
      <c r="P27" s="2"/>
      <c r="Q27" s="12"/>
      <c r="R27" s="1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3">
      <c r="A28" s="7">
        <v>56</v>
      </c>
      <c r="B28" s="7">
        <f t="shared" si="0"/>
        <v>57</v>
      </c>
      <c r="C28" s="4">
        <v>27.577000000000002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5"/>
      <c r="O28" s="7"/>
      <c r="P28" s="2"/>
      <c r="Q28" s="12"/>
      <c r="R28" s="1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3">
      <c r="A29" s="15">
        <v>57</v>
      </c>
      <c r="B29" s="15">
        <f t="shared" si="0"/>
        <v>58</v>
      </c>
      <c r="C29" s="2">
        <v>27.411999999999999</v>
      </c>
      <c r="D29" s="2"/>
      <c r="E29" s="12"/>
      <c r="F29" s="12"/>
      <c r="G29" s="12"/>
      <c r="H29" s="12"/>
      <c r="I29" s="12"/>
      <c r="J29" s="11"/>
      <c r="K29" s="11"/>
      <c r="L29" s="11"/>
      <c r="M29" s="11"/>
      <c r="N29" s="15"/>
      <c r="O29" s="7"/>
      <c r="P29" s="2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3">
      <c r="A30" s="16"/>
      <c r="B30" s="15"/>
      <c r="C30" s="12"/>
      <c r="D30" s="12"/>
      <c r="E30" s="12"/>
      <c r="F30" s="12"/>
      <c r="G30" s="12"/>
      <c r="H30" s="12"/>
      <c r="I30" s="12"/>
      <c r="J30" s="11"/>
      <c r="K30" s="11"/>
      <c r="L30" s="11"/>
      <c r="M30" s="11"/>
      <c r="N30" s="15"/>
      <c r="O30" s="7"/>
      <c r="P30" s="2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3">
      <c r="A31" s="15"/>
      <c r="B31" s="15"/>
      <c r="C31" s="2"/>
      <c r="D31" s="12"/>
      <c r="E31" s="12"/>
      <c r="F31" s="12"/>
      <c r="G31" s="12"/>
      <c r="H31" s="12"/>
      <c r="I31" s="12"/>
      <c r="J31" s="11"/>
      <c r="K31" s="11"/>
      <c r="L31" s="11"/>
      <c r="M31" s="11"/>
      <c r="N31" s="15"/>
      <c r="O31" s="7"/>
      <c r="P31" s="2"/>
      <c r="Q31" s="12"/>
      <c r="R31" s="1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3">
      <c r="A32" s="15"/>
      <c r="B32" s="15"/>
      <c r="C32" s="2"/>
      <c r="D32" s="12"/>
      <c r="E32" s="12"/>
      <c r="F32" s="12"/>
      <c r="G32" s="12"/>
      <c r="H32" s="12"/>
      <c r="I32" s="12"/>
      <c r="J32" s="11"/>
      <c r="K32" s="11"/>
      <c r="L32" s="11"/>
      <c r="M32" s="11"/>
      <c r="N32" s="15"/>
      <c r="O32" s="7"/>
      <c r="P32" s="2"/>
      <c r="Q32" s="12"/>
      <c r="R32" s="1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3">
      <c r="A33" s="15"/>
      <c r="B33" s="15"/>
      <c r="C33" s="2"/>
      <c r="D33" s="12"/>
      <c r="E33" s="12"/>
      <c r="F33" s="12"/>
      <c r="G33" s="12"/>
      <c r="H33" s="12"/>
      <c r="I33" s="12"/>
      <c r="J33" s="11"/>
      <c r="K33" s="11"/>
      <c r="L33" s="11"/>
      <c r="M33" s="11"/>
      <c r="N33" s="15"/>
      <c r="O33" s="7"/>
      <c r="P33" s="2"/>
      <c r="Q33" s="12"/>
      <c r="R33" s="1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3">
      <c r="A34" s="15"/>
      <c r="B34" s="15"/>
      <c r="C34" s="2"/>
      <c r="D34" s="12"/>
      <c r="E34" s="12"/>
      <c r="F34" s="12"/>
      <c r="G34" s="12"/>
      <c r="H34" s="12"/>
      <c r="I34" s="12"/>
      <c r="J34" s="11"/>
      <c r="K34" s="11"/>
      <c r="L34" s="11"/>
      <c r="M34" s="11"/>
      <c r="N34" s="15"/>
      <c r="O34" s="7"/>
      <c r="P34" s="2"/>
      <c r="Q34" s="12"/>
      <c r="R34" s="1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3">
      <c r="A35" s="15"/>
      <c r="B35" s="15"/>
      <c r="C35" s="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5"/>
      <c r="O35" s="7"/>
      <c r="P35" s="2"/>
      <c r="Q35" s="12"/>
      <c r="R35" s="12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3">
      <c r="A36" s="15"/>
      <c r="B36" s="15"/>
      <c r="C36" s="2"/>
      <c r="D36" s="12"/>
      <c r="E36" s="12"/>
      <c r="F36" s="12"/>
      <c r="G36" s="12"/>
      <c r="H36" s="12"/>
      <c r="I36" s="12"/>
      <c r="J36" s="11"/>
      <c r="K36" s="11"/>
      <c r="L36" s="11"/>
      <c r="M36" s="11"/>
      <c r="N36" s="15"/>
      <c r="O36" s="7"/>
      <c r="P36" s="2"/>
      <c r="Q36" s="12"/>
      <c r="R36" s="12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3">
      <c r="A37" s="15"/>
      <c r="B37" s="15"/>
      <c r="C37" s="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5"/>
      <c r="O37" s="7"/>
      <c r="P37" s="2"/>
      <c r="Q37" s="12"/>
      <c r="R37" s="1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3">
      <c r="A38" s="15"/>
      <c r="B38" s="15"/>
      <c r="C38" s="2"/>
      <c r="D38" s="12"/>
      <c r="E38" s="12"/>
      <c r="F38" s="12"/>
      <c r="G38" s="12"/>
      <c r="H38" s="12"/>
      <c r="I38" s="12"/>
      <c r="J38" s="11"/>
      <c r="K38" s="11"/>
      <c r="L38" s="11"/>
      <c r="M38" s="11"/>
      <c r="N38" s="15"/>
      <c r="O38" s="7"/>
      <c r="P38" s="2"/>
      <c r="Q38" s="12"/>
      <c r="R38" s="1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3">
      <c r="A39" s="15"/>
      <c r="B39" s="15"/>
      <c r="C39" s="2"/>
      <c r="D39" s="12"/>
      <c r="E39" s="12"/>
      <c r="F39" s="12"/>
      <c r="G39" s="12"/>
      <c r="H39" s="12"/>
      <c r="I39" s="12"/>
      <c r="J39" s="11"/>
      <c r="K39" s="11"/>
      <c r="L39" s="11"/>
      <c r="M39" s="11"/>
      <c r="N39" s="15"/>
      <c r="O39" s="7"/>
      <c r="P39" s="2"/>
      <c r="Q39" s="12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3">
      <c r="A40" s="15"/>
      <c r="B40" s="15"/>
      <c r="C40" s="2"/>
      <c r="D40" s="12"/>
      <c r="E40" s="12"/>
      <c r="F40" s="12"/>
      <c r="G40" s="12"/>
      <c r="H40" s="12"/>
      <c r="I40" s="12"/>
      <c r="J40" s="11"/>
      <c r="K40" s="11"/>
      <c r="L40" s="11"/>
      <c r="M40" s="11"/>
      <c r="N40" s="15"/>
      <c r="O40" s="7"/>
      <c r="P40" s="2"/>
      <c r="Q40" s="12"/>
      <c r="R40" s="1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3">
      <c r="A41" s="15"/>
      <c r="B41" s="15"/>
      <c r="C41" s="2"/>
      <c r="E41" s="12"/>
      <c r="F41" s="12"/>
      <c r="G41" s="12"/>
      <c r="H41" s="12"/>
      <c r="I41" s="12"/>
      <c r="J41" s="11"/>
      <c r="K41" s="11"/>
      <c r="L41" s="11"/>
      <c r="M41" s="11"/>
      <c r="N41" s="15"/>
      <c r="O41" s="7"/>
      <c r="P41" s="2"/>
      <c r="Q41" s="12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3">
      <c r="A42" s="15"/>
      <c r="B42" s="15"/>
      <c r="C42" s="2"/>
      <c r="D42" s="12"/>
      <c r="E42" s="12"/>
      <c r="F42" s="12"/>
      <c r="G42" s="12"/>
      <c r="H42" s="12"/>
      <c r="I42" s="12"/>
      <c r="J42" s="11"/>
      <c r="K42" s="11"/>
      <c r="L42" s="11"/>
      <c r="M42" s="11"/>
      <c r="N42" s="15"/>
      <c r="O42" s="7"/>
      <c r="P42" s="2"/>
      <c r="Q42" s="12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3">
      <c r="A43" s="15"/>
      <c r="B43" s="15"/>
      <c r="C43" s="2"/>
      <c r="D43" s="12"/>
      <c r="E43" s="12"/>
      <c r="F43" s="12"/>
      <c r="G43" s="12"/>
      <c r="H43" s="12"/>
      <c r="I43" s="12"/>
      <c r="J43" s="11"/>
      <c r="K43" s="11"/>
      <c r="L43" s="11"/>
      <c r="M43" s="11"/>
      <c r="N43" s="15"/>
      <c r="O43" s="7"/>
      <c r="P43" s="2"/>
      <c r="Q43" s="12"/>
      <c r="R43" s="1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3">
      <c r="A44" s="15"/>
      <c r="B44" s="15"/>
      <c r="C44" s="2"/>
      <c r="D44" s="12"/>
      <c r="E44" s="12"/>
      <c r="F44" s="12"/>
      <c r="G44" s="12"/>
      <c r="H44" s="12"/>
      <c r="I44" s="12"/>
      <c r="J44" s="11"/>
      <c r="K44" s="11"/>
      <c r="L44" s="11"/>
      <c r="M44" s="11"/>
      <c r="N44" s="15"/>
      <c r="O44" s="7"/>
      <c r="P44" s="2"/>
      <c r="Q44" s="12"/>
      <c r="R44" s="1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3">
      <c r="A45" s="15"/>
      <c r="B45" s="15"/>
      <c r="C45" s="2"/>
      <c r="D45" s="12"/>
      <c r="E45" s="12"/>
      <c r="F45" s="12"/>
      <c r="G45" s="12"/>
      <c r="H45" s="12"/>
      <c r="I45" s="12"/>
      <c r="J45" s="11"/>
      <c r="K45" s="11"/>
      <c r="L45" s="11"/>
      <c r="M45" s="11"/>
      <c r="N45" s="15"/>
      <c r="O45" s="7"/>
      <c r="P45" s="2"/>
      <c r="Q45" s="12"/>
      <c r="R45" s="1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3">
      <c r="A46" s="15"/>
      <c r="B46" s="15"/>
      <c r="C46" s="2"/>
      <c r="D46" s="12"/>
      <c r="E46" s="12"/>
      <c r="F46" s="12"/>
      <c r="G46" s="12"/>
      <c r="H46" s="12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3">
      <c r="A47" s="15"/>
      <c r="B47" s="15"/>
      <c r="C47" s="2"/>
      <c r="D47" s="12"/>
      <c r="E47" s="12"/>
      <c r="F47" s="12"/>
      <c r="G47" s="12"/>
      <c r="H47" s="12"/>
      <c r="I47" s="12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3">
      <c r="A48" s="15"/>
      <c r="B48" s="15"/>
      <c r="C48" s="2"/>
      <c r="D48" s="12"/>
      <c r="E48" s="12"/>
      <c r="F48" s="12"/>
      <c r="G48" s="12"/>
      <c r="H48" s="12"/>
      <c r="I48" s="1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3">
      <c r="A49" s="15"/>
      <c r="B49" s="15"/>
      <c r="C49" s="2"/>
      <c r="D49" s="12"/>
      <c r="E49" s="12"/>
      <c r="F49" s="12"/>
      <c r="G49" s="12"/>
      <c r="H49" s="12"/>
      <c r="I49" s="1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3">
      <c r="A50" s="15"/>
      <c r="B50" s="15"/>
      <c r="C50" s="2"/>
      <c r="D50" s="12"/>
      <c r="E50" s="12"/>
      <c r="F50" s="12"/>
      <c r="G50" s="12"/>
      <c r="H50" s="12"/>
      <c r="I50" s="1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x14ac:dyDescent="0.3">
      <c r="A51" s="15"/>
      <c r="B51" s="15"/>
      <c r="C51" s="2"/>
      <c r="D51" s="12"/>
      <c r="E51" s="12"/>
      <c r="F51" s="12"/>
      <c r="G51" s="12"/>
      <c r="H51" s="12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x14ac:dyDescent="0.3">
      <c r="A52" s="15"/>
      <c r="B52" s="15"/>
      <c r="C52" s="2"/>
      <c r="D52" s="12"/>
      <c r="E52" s="12"/>
      <c r="F52" s="12"/>
      <c r="G52" s="12"/>
      <c r="H52" s="12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x14ac:dyDescent="0.3">
      <c r="A53" s="15"/>
      <c r="B53" s="15"/>
      <c r="C53" s="2"/>
      <c r="D53" s="12"/>
      <c r="E53" s="12"/>
      <c r="F53" s="12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x14ac:dyDescent="0.3">
      <c r="A54" s="15"/>
      <c r="B54" s="15"/>
      <c r="C54" s="2"/>
      <c r="D54" s="12"/>
      <c r="E54" s="12"/>
      <c r="F54" s="12"/>
      <c r="G54" s="12"/>
      <c r="H54" s="12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x14ac:dyDescent="0.3">
      <c r="A55" s="15"/>
      <c r="B55" s="15"/>
      <c r="C55" s="2"/>
      <c r="D55" s="12"/>
      <c r="E55" s="12"/>
      <c r="F55" s="12"/>
      <c r="G55" s="12"/>
      <c r="H55" s="12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x14ac:dyDescent="0.3">
      <c r="A56" s="15"/>
      <c r="B56" s="15"/>
      <c r="C56" s="2"/>
      <c r="D56" s="12"/>
      <c r="E56" s="12"/>
      <c r="F56" s="12"/>
      <c r="G56" s="12"/>
      <c r="H56" s="12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x14ac:dyDescent="0.3">
      <c r="A57" s="15"/>
      <c r="B57" s="15"/>
      <c r="C57" s="2"/>
      <c r="D57" s="12"/>
      <c r="E57" s="12"/>
      <c r="F57" s="12"/>
      <c r="G57" s="12"/>
      <c r="H57" s="12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7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x14ac:dyDescent="0.3">
      <c r="A61" s="7" t="s">
        <v>9</v>
      </c>
      <c r="B61" s="7"/>
      <c r="C61" s="18">
        <v>1</v>
      </c>
      <c r="D61" s="18">
        <v>4</v>
      </c>
      <c r="E61" s="18">
        <v>7</v>
      </c>
      <c r="F61" s="18">
        <v>14</v>
      </c>
      <c r="G61" s="18">
        <v>15</v>
      </c>
      <c r="H61" s="18">
        <v>17</v>
      </c>
      <c r="I61" s="18">
        <v>18</v>
      </c>
      <c r="J61" s="18">
        <v>19</v>
      </c>
      <c r="K61" s="18">
        <v>21</v>
      </c>
      <c r="L61" s="18">
        <v>22</v>
      </c>
      <c r="M61" s="18">
        <v>23</v>
      </c>
      <c r="N61" s="18">
        <v>27</v>
      </c>
      <c r="O61" s="18">
        <v>29</v>
      </c>
      <c r="P61" s="18">
        <v>31</v>
      </c>
      <c r="Q61" s="18">
        <v>32</v>
      </c>
      <c r="R61" s="18">
        <v>33</v>
      </c>
      <c r="S61" s="18">
        <v>38</v>
      </c>
      <c r="T61" s="18">
        <v>39</v>
      </c>
      <c r="U61" s="18">
        <v>40</v>
      </c>
      <c r="V61" s="18">
        <v>44</v>
      </c>
      <c r="W61" s="18">
        <v>46</v>
      </c>
      <c r="X61" s="18">
        <v>48</v>
      </c>
      <c r="Y61" s="18">
        <v>49</v>
      </c>
      <c r="Z61" s="18">
        <v>50</v>
      </c>
      <c r="AA61" s="18">
        <v>55</v>
      </c>
      <c r="AB61" s="18">
        <v>56</v>
      </c>
      <c r="AC61" s="18">
        <v>57</v>
      </c>
    </row>
    <row r="62" spans="1:29" x14ac:dyDescent="0.3">
      <c r="A62" s="7"/>
      <c r="B62" s="7" t="s">
        <v>10</v>
      </c>
      <c r="C62" s="18">
        <f>C61+1</f>
        <v>2</v>
      </c>
      <c r="D62" s="18">
        <f t="shared" ref="D62:V62" si="7">D61+1</f>
        <v>5</v>
      </c>
      <c r="E62" s="18">
        <f t="shared" si="7"/>
        <v>8</v>
      </c>
      <c r="F62" s="18">
        <f t="shared" si="7"/>
        <v>15</v>
      </c>
      <c r="G62" s="18">
        <f t="shared" si="7"/>
        <v>16</v>
      </c>
      <c r="H62" s="18">
        <f t="shared" si="7"/>
        <v>18</v>
      </c>
      <c r="I62" s="18">
        <f t="shared" si="7"/>
        <v>19</v>
      </c>
      <c r="J62" s="18">
        <f t="shared" si="7"/>
        <v>20</v>
      </c>
      <c r="K62" s="18">
        <f t="shared" si="7"/>
        <v>22</v>
      </c>
      <c r="L62" s="18">
        <f t="shared" si="7"/>
        <v>23</v>
      </c>
      <c r="M62" s="18">
        <f t="shared" si="7"/>
        <v>24</v>
      </c>
      <c r="N62" s="18">
        <f t="shared" si="7"/>
        <v>28</v>
      </c>
      <c r="O62" s="18">
        <f t="shared" si="7"/>
        <v>30</v>
      </c>
      <c r="P62" s="18">
        <f t="shared" si="7"/>
        <v>32</v>
      </c>
      <c r="Q62" s="18">
        <f t="shared" si="7"/>
        <v>33</v>
      </c>
      <c r="R62" s="18">
        <f t="shared" si="7"/>
        <v>34</v>
      </c>
      <c r="S62" s="18">
        <f t="shared" si="7"/>
        <v>39</v>
      </c>
      <c r="T62" s="18">
        <f t="shared" si="7"/>
        <v>40</v>
      </c>
      <c r="U62" s="18">
        <f t="shared" si="7"/>
        <v>41</v>
      </c>
      <c r="V62" s="18">
        <f t="shared" si="7"/>
        <v>45</v>
      </c>
      <c r="W62" s="18">
        <f>W61+1</f>
        <v>47</v>
      </c>
      <c r="X62" s="18">
        <f t="shared" ref="X62:AC62" si="8">X61+1</f>
        <v>49</v>
      </c>
      <c r="Y62" s="18">
        <f t="shared" si="8"/>
        <v>50</v>
      </c>
      <c r="Z62" s="18">
        <f t="shared" si="8"/>
        <v>51</v>
      </c>
      <c r="AA62" s="18">
        <f t="shared" si="8"/>
        <v>56</v>
      </c>
      <c r="AB62" s="18">
        <f t="shared" si="8"/>
        <v>57</v>
      </c>
      <c r="AC62" s="18">
        <f t="shared" si="8"/>
        <v>58</v>
      </c>
    </row>
    <row r="63" spans="1:29" x14ac:dyDescent="0.3">
      <c r="A63" s="19">
        <v>1</v>
      </c>
      <c r="B63" s="19">
        <f>A63+1</f>
        <v>2</v>
      </c>
      <c r="C63" s="19">
        <v>0</v>
      </c>
      <c r="D63" s="19">
        <v>0.93899999999999995</v>
      </c>
      <c r="E63" s="19">
        <v>0.97799999999999998</v>
      </c>
      <c r="F63" s="19">
        <v>1E-3</v>
      </c>
      <c r="G63" s="19">
        <v>0</v>
      </c>
      <c r="H63" s="19">
        <v>1.4999999999999999E-2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3.9E-2</v>
      </c>
      <c r="O63" s="19">
        <v>-8.5000000000000006E-2</v>
      </c>
      <c r="P63" s="19">
        <v>3.0000000000000001E-3</v>
      </c>
      <c r="Q63" s="19">
        <v>0.01</v>
      </c>
      <c r="R63" s="19">
        <v>-1E-3</v>
      </c>
      <c r="S63" s="19">
        <v>0</v>
      </c>
      <c r="T63" s="19">
        <v>0</v>
      </c>
      <c r="U63" s="19">
        <v>0</v>
      </c>
      <c r="V63" s="19">
        <v>3.7999999999999999E-2</v>
      </c>
      <c r="W63" s="19">
        <v>-7.8E-2</v>
      </c>
      <c r="X63" s="19">
        <v>-1E-3</v>
      </c>
      <c r="Y63" s="19">
        <v>3.0000000000000001E-3</v>
      </c>
      <c r="Z63" s="19">
        <v>0.01</v>
      </c>
      <c r="AA63" s="19">
        <v>0</v>
      </c>
      <c r="AB63" s="19">
        <v>0</v>
      </c>
      <c r="AC63" s="19">
        <v>0</v>
      </c>
    </row>
    <row r="64" spans="1:29" x14ac:dyDescent="0.3">
      <c r="A64" s="19">
        <v>4</v>
      </c>
      <c r="B64" s="19">
        <f t="shared" ref="B64:B89" si="9">A64+1</f>
        <v>5</v>
      </c>
      <c r="C64" s="20">
        <v>0.93899999999999995</v>
      </c>
      <c r="D64" s="19">
        <v>0</v>
      </c>
      <c r="E64" s="19">
        <v>0.64100000000000001</v>
      </c>
      <c r="F64" s="19">
        <v>8.9999999999999993E-3</v>
      </c>
      <c r="G64" s="19">
        <v>-4.0000000000000001E-3</v>
      </c>
      <c r="H64" s="19">
        <v>1.7999999999999999E-2</v>
      </c>
      <c r="I64" s="19">
        <v>8.0000000000000002E-3</v>
      </c>
      <c r="J64" s="19">
        <v>-8.2000000000000003E-2</v>
      </c>
      <c r="K64" s="19">
        <v>5.0000000000000001E-3</v>
      </c>
      <c r="L64" s="19">
        <v>1.6E-2</v>
      </c>
      <c r="M64" s="19">
        <v>-3.9E-2</v>
      </c>
      <c r="N64" s="19">
        <v>-0.30199999999999999</v>
      </c>
      <c r="O64" s="19">
        <v>-0.04</v>
      </c>
      <c r="P64" s="19">
        <v>-1E-3</v>
      </c>
      <c r="Q64" s="19">
        <v>5.0000000000000001E-3</v>
      </c>
      <c r="R64" s="19">
        <v>-2E-3</v>
      </c>
      <c r="S64" s="19">
        <v>0</v>
      </c>
      <c r="T64" s="19">
        <v>-1E-3</v>
      </c>
      <c r="U64" s="19">
        <v>0</v>
      </c>
      <c r="V64" s="19">
        <v>3.0000000000000001E-3</v>
      </c>
      <c r="W64" s="19">
        <v>-5.2999999999999999E-2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</row>
    <row r="65" spans="1:29" x14ac:dyDescent="0.3">
      <c r="A65" s="19">
        <v>7</v>
      </c>
      <c r="B65" s="19">
        <f t="shared" si="9"/>
        <v>8</v>
      </c>
      <c r="C65" s="20">
        <v>0.97799999999999998</v>
      </c>
      <c r="D65" s="21">
        <v>0.64100000000000001</v>
      </c>
      <c r="E65" s="19">
        <v>0</v>
      </c>
      <c r="F65" s="19">
        <v>3.0000000000000001E-3</v>
      </c>
      <c r="G65" s="19">
        <v>2E-3</v>
      </c>
      <c r="H65" s="19">
        <v>1.4E-2</v>
      </c>
      <c r="I65" s="19">
        <v>0.01</v>
      </c>
      <c r="J65" s="19">
        <v>-7.8E-2</v>
      </c>
      <c r="K65" s="19">
        <v>8.0000000000000002E-3</v>
      </c>
      <c r="L65" s="19">
        <v>1.0999999999999999E-2</v>
      </c>
      <c r="M65" s="19">
        <v>-3.6999999999999998E-2</v>
      </c>
      <c r="N65" s="19">
        <v>5.0000000000000001E-3</v>
      </c>
      <c r="O65" s="19">
        <v>-5.8000000000000003E-2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-0.30499999999999999</v>
      </c>
      <c r="W65" s="19">
        <v>-3.5999999999999997E-2</v>
      </c>
      <c r="X65" s="19">
        <v>-2E-3</v>
      </c>
      <c r="Y65" s="19">
        <v>-1E-3</v>
      </c>
      <c r="Z65" s="19">
        <v>5.0000000000000001E-3</v>
      </c>
      <c r="AA65" s="19">
        <v>0</v>
      </c>
      <c r="AB65" s="19">
        <v>0</v>
      </c>
      <c r="AC65" s="19">
        <v>0</v>
      </c>
    </row>
    <row r="66" spans="1:29" x14ac:dyDescent="0.3">
      <c r="A66" s="19">
        <v>14</v>
      </c>
      <c r="B66" s="19">
        <f t="shared" si="9"/>
        <v>15</v>
      </c>
      <c r="C66" s="19">
        <v>1E-3</v>
      </c>
      <c r="D66" s="19">
        <v>8.9999999999999993E-3</v>
      </c>
      <c r="E66" s="19">
        <v>3.0000000000000001E-3</v>
      </c>
      <c r="F66" s="19">
        <v>0</v>
      </c>
      <c r="G66" s="19">
        <v>-9.0909999999999993</v>
      </c>
      <c r="H66" s="19">
        <v>-2.1999999999999999E-2</v>
      </c>
      <c r="I66" s="19">
        <v>1.218</v>
      </c>
      <c r="J66" s="19">
        <v>-0.39600000000000002</v>
      </c>
      <c r="K66" s="19">
        <v>0.27600000000000002</v>
      </c>
      <c r="L66" s="19">
        <v>-0.39600000000000002</v>
      </c>
      <c r="M66" s="19">
        <v>-0.27900000000000003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</row>
    <row r="67" spans="1:29" x14ac:dyDescent="0.3">
      <c r="A67" s="19">
        <v>15</v>
      </c>
      <c r="B67" s="19">
        <f t="shared" si="9"/>
        <v>16</v>
      </c>
      <c r="C67" s="19">
        <v>0</v>
      </c>
      <c r="D67" s="19">
        <v>-4.0000000000000001E-3</v>
      </c>
      <c r="E67" s="19">
        <v>2E-3</v>
      </c>
      <c r="F67" s="22">
        <v>-9.0909999999999993</v>
      </c>
      <c r="G67" s="19">
        <v>0</v>
      </c>
      <c r="H67" s="19">
        <v>-0.33</v>
      </c>
      <c r="I67" s="19">
        <v>0.47499999999999998</v>
      </c>
      <c r="J67" s="19">
        <v>-0.29499999999999998</v>
      </c>
      <c r="K67" s="19">
        <v>0.20599999999999999</v>
      </c>
      <c r="L67" s="19">
        <v>7.0000000000000007E-2</v>
      </c>
      <c r="M67" s="19">
        <v>-0.252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</row>
    <row r="68" spans="1:29" x14ac:dyDescent="0.3">
      <c r="A68" s="19">
        <v>17</v>
      </c>
      <c r="B68" s="19">
        <f t="shared" si="9"/>
        <v>18</v>
      </c>
      <c r="C68" s="19">
        <v>1.4999999999999999E-2</v>
      </c>
      <c r="D68" s="19">
        <v>1.7999999999999999E-2</v>
      </c>
      <c r="E68" s="19">
        <v>1.4E-2</v>
      </c>
      <c r="F68" s="23">
        <v>-2.1999999999999999E-2</v>
      </c>
      <c r="G68" s="23">
        <v>-0.33</v>
      </c>
      <c r="H68" s="19">
        <v>0</v>
      </c>
      <c r="I68" s="19">
        <v>-12.494</v>
      </c>
      <c r="J68" s="19">
        <v>-12.337999999999999</v>
      </c>
      <c r="K68" s="19">
        <v>-6.2E-2</v>
      </c>
      <c r="L68" s="19">
        <v>3.1920000000000002</v>
      </c>
      <c r="M68" s="19">
        <v>-8.1000000000000003E-2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</row>
    <row r="69" spans="1:29" x14ac:dyDescent="0.3">
      <c r="A69" s="19">
        <v>18</v>
      </c>
      <c r="B69" s="19">
        <f t="shared" si="9"/>
        <v>19</v>
      </c>
      <c r="C69" s="19">
        <v>0</v>
      </c>
      <c r="D69" s="19">
        <v>8.0000000000000002E-3</v>
      </c>
      <c r="E69" s="19">
        <v>0.01</v>
      </c>
      <c r="F69" s="23">
        <v>1.218</v>
      </c>
      <c r="G69" s="23">
        <v>0.47499999999999998</v>
      </c>
      <c r="H69" s="24">
        <v>-12.494</v>
      </c>
      <c r="I69" s="19">
        <v>0</v>
      </c>
      <c r="J69" s="19">
        <v>-13.099</v>
      </c>
      <c r="K69" s="19">
        <v>-0.184</v>
      </c>
      <c r="L69" s="19">
        <v>-0.17100000000000001</v>
      </c>
      <c r="M69" s="19">
        <v>-0.20699999999999999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</row>
    <row r="70" spans="1:29" x14ac:dyDescent="0.3">
      <c r="A70" s="19">
        <v>19</v>
      </c>
      <c r="B70" s="19">
        <f t="shared" si="9"/>
        <v>20</v>
      </c>
      <c r="C70" s="19">
        <v>0</v>
      </c>
      <c r="D70" s="19">
        <v>-8.2000000000000003E-2</v>
      </c>
      <c r="E70" s="19">
        <v>-7.8E-2</v>
      </c>
      <c r="F70" s="23">
        <v>-0.39600000000000002</v>
      </c>
      <c r="G70" s="23">
        <v>-0.29499999999999998</v>
      </c>
      <c r="H70" s="24">
        <v>-12.337999999999999</v>
      </c>
      <c r="I70" s="24">
        <v>-13.099</v>
      </c>
      <c r="J70" s="19">
        <v>0</v>
      </c>
      <c r="K70" s="19">
        <v>-0.222</v>
      </c>
      <c r="L70" s="19">
        <v>5.0999999999999997E-2</v>
      </c>
      <c r="M70" s="19">
        <v>-0.16400000000000001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</row>
    <row r="71" spans="1:29" x14ac:dyDescent="0.3">
      <c r="A71" s="19">
        <v>21</v>
      </c>
      <c r="B71" s="19">
        <f t="shared" si="9"/>
        <v>22</v>
      </c>
      <c r="C71" s="19">
        <v>0</v>
      </c>
      <c r="D71" s="19">
        <v>5.0000000000000001E-3</v>
      </c>
      <c r="E71" s="19">
        <v>8.0000000000000002E-3</v>
      </c>
      <c r="F71" s="23">
        <v>0.27600000000000002</v>
      </c>
      <c r="G71" s="23">
        <v>0.20599999999999999</v>
      </c>
      <c r="H71" s="23">
        <v>-6.2E-2</v>
      </c>
      <c r="I71" s="23">
        <v>-0.184</v>
      </c>
      <c r="J71" s="23">
        <v>-0.222</v>
      </c>
      <c r="K71" s="19">
        <v>0</v>
      </c>
      <c r="L71" s="19">
        <v>-12.369</v>
      </c>
      <c r="M71" s="19">
        <v>-13.244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</row>
    <row r="72" spans="1:29" x14ac:dyDescent="0.3">
      <c r="A72" s="19">
        <v>22</v>
      </c>
      <c r="B72" s="19">
        <f t="shared" si="9"/>
        <v>23</v>
      </c>
      <c r="C72" s="19">
        <v>0</v>
      </c>
      <c r="D72" s="19">
        <v>1.6E-2</v>
      </c>
      <c r="E72" s="19">
        <v>1.0999999999999999E-2</v>
      </c>
      <c r="F72" s="23">
        <v>-0.39600000000000002</v>
      </c>
      <c r="G72" s="23">
        <v>7.0000000000000007E-2</v>
      </c>
      <c r="H72" s="23">
        <v>3.1920000000000002</v>
      </c>
      <c r="I72" s="23">
        <v>-0.17100000000000001</v>
      </c>
      <c r="J72" s="23">
        <v>5.0999999999999997E-2</v>
      </c>
      <c r="K72" s="24">
        <v>-12.369</v>
      </c>
      <c r="L72" s="19">
        <v>0</v>
      </c>
      <c r="M72" s="19">
        <v>-12.6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</row>
    <row r="73" spans="1:29" x14ac:dyDescent="0.3">
      <c r="A73" s="19">
        <v>23</v>
      </c>
      <c r="B73" s="19">
        <f t="shared" si="9"/>
        <v>24</v>
      </c>
      <c r="C73" s="19">
        <v>0</v>
      </c>
      <c r="D73" s="19">
        <v>-3.9E-2</v>
      </c>
      <c r="E73" s="19">
        <v>-3.6999999999999998E-2</v>
      </c>
      <c r="F73" s="23">
        <v>-0.27900000000000003</v>
      </c>
      <c r="G73" s="23">
        <v>-0.252</v>
      </c>
      <c r="H73" s="23">
        <v>-8.1000000000000003E-2</v>
      </c>
      <c r="I73" s="23">
        <v>-0.20699999999999999</v>
      </c>
      <c r="J73" s="23">
        <v>-0.16400000000000001</v>
      </c>
      <c r="K73" s="24">
        <v>-13.244</v>
      </c>
      <c r="L73" s="24">
        <v>-12.6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</row>
    <row r="74" spans="1:29" x14ac:dyDescent="0.3">
      <c r="A74" s="19">
        <v>27</v>
      </c>
      <c r="B74" s="19">
        <f t="shared" si="9"/>
        <v>28</v>
      </c>
      <c r="C74" s="19">
        <v>3.9E-2</v>
      </c>
      <c r="D74" s="19">
        <v>-0.30199999999999999</v>
      </c>
      <c r="E74" s="19">
        <v>5.0000000000000001E-3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6.2489999999999997</v>
      </c>
      <c r="P74" s="19">
        <v>-0.23300000000000001</v>
      </c>
      <c r="Q74" s="19">
        <v>-0.38900000000000001</v>
      </c>
      <c r="R74" s="19">
        <v>-0.186</v>
      </c>
      <c r="S74" s="19">
        <v>2E-3</v>
      </c>
      <c r="T74" s="19">
        <v>-0.02</v>
      </c>
      <c r="U74" s="19">
        <v>-4.0000000000000001E-3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</row>
    <row r="75" spans="1:29" x14ac:dyDescent="0.3">
      <c r="A75" s="19">
        <v>29</v>
      </c>
      <c r="B75" s="19">
        <f t="shared" si="9"/>
        <v>30</v>
      </c>
      <c r="C75" s="19">
        <v>-8.5000000000000006E-2</v>
      </c>
      <c r="D75" s="19">
        <v>-0.04</v>
      </c>
      <c r="E75" s="19">
        <v>-5.8000000000000003E-2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5">
        <v>6.2489999999999997</v>
      </c>
      <c r="O75" s="19">
        <v>0</v>
      </c>
      <c r="P75" s="19">
        <v>5.0339999999999998</v>
      </c>
      <c r="Q75" s="19">
        <v>2.9769999999999999</v>
      </c>
      <c r="R75" s="19">
        <v>13.651999999999999</v>
      </c>
      <c r="S75" s="19">
        <v>0.124</v>
      </c>
      <c r="T75" s="19">
        <v>0.09</v>
      </c>
      <c r="U75" s="19">
        <v>0.16500000000000001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</row>
    <row r="76" spans="1:29" x14ac:dyDescent="0.3">
      <c r="A76" s="19">
        <v>31</v>
      </c>
      <c r="B76" s="19">
        <f t="shared" si="9"/>
        <v>32</v>
      </c>
      <c r="C76" s="19">
        <v>3.0000000000000001E-3</v>
      </c>
      <c r="D76" s="19">
        <v>-1E-3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6">
        <v>-0.23300000000000001</v>
      </c>
      <c r="O76" s="27">
        <v>5.0339999999999998</v>
      </c>
      <c r="P76" s="19">
        <v>0</v>
      </c>
      <c r="Q76" s="19">
        <v>-13.936999999999999</v>
      </c>
      <c r="R76" s="19">
        <v>-11.654999999999999</v>
      </c>
      <c r="S76" s="19">
        <v>2.7E-2</v>
      </c>
      <c r="T76" s="19">
        <v>9.1999999999999998E-2</v>
      </c>
      <c r="U76" s="19">
        <v>7.0000000000000001E-3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</row>
    <row r="77" spans="1:29" x14ac:dyDescent="0.3">
      <c r="A77" s="19">
        <v>32</v>
      </c>
      <c r="B77" s="19">
        <f t="shared" si="9"/>
        <v>33</v>
      </c>
      <c r="C77" s="19">
        <v>0.01</v>
      </c>
      <c r="D77" s="19">
        <v>5.0000000000000001E-3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6">
        <v>-0.38900000000000001</v>
      </c>
      <c r="O77" s="27">
        <v>2.9769999999999999</v>
      </c>
      <c r="P77" s="24">
        <v>-13.936999999999999</v>
      </c>
      <c r="Q77" s="19">
        <v>0</v>
      </c>
      <c r="R77" s="19">
        <v>-13.224</v>
      </c>
      <c r="S77" s="19">
        <v>-2.8000000000000001E-2</v>
      </c>
      <c r="T77" s="19">
        <v>-2.1999999999999999E-2</v>
      </c>
      <c r="U77" s="19">
        <v>-1E-3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</row>
    <row r="78" spans="1:29" x14ac:dyDescent="0.3">
      <c r="A78" s="19">
        <v>33</v>
      </c>
      <c r="B78" s="19">
        <f t="shared" si="9"/>
        <v>34</v>
      </c>
      <c r="C78" s="19">
        <v>-1E-3</v>
      </c>
      <c r="D78" s="19">
        <v>-2E-3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6">
        <v>-0.186</v>
      </c>
      <c r="O78" s="27">
        <v>13.651999999999999</v>
      </c>
      <c r="P78" s="24">
        <v>-11.654999999999999</v>
      </c>
      <c r="Q78" s="24">
        <v>-13.224</v>
      </c>
      <c r="R78" s="19">
        <v>0</v>
      </c>
      <c r="S78" s="19">
        <v>-1.0999999999999999E-2</v>
      </c>
      <c r="T78" s="19">
        <v>-8.0000000000000002E-3</v>
      </c>
      <c r="U78" s="19">
        <v>-1E-3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</row>
    <row r="79" spans="1:29" x14ac:dyDescent="0.3">
      <c r="A79" s="19">
        <v>38</v>
      </c>
      <c r="B79" s="19">
        <f t="shared" si="9"/>
        <v>39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2E-3</v>
      </c>
      <c r="O79" s="19">
        <v>0.124</v>
      </c>
      <c r="P79" s="19">
        <v>2.7E-2</v>
      </c>
      <c r="Q79" s="19">
        <v>-2.8000000000000001E-2</v>
      </c>
      <c r="R79" s="19">
        <v>-1.0999999999999999E-2</v>
      </c>
      <c r="S79" s="19">
        <v>0</v>
      </c>
      <c r="T79" s="19">
        <v>-10.375</v>
      </c>
      <c r="U79" s="19">
        <v>-10.617000000000001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</row>
    <row r="80" spans="1:29" x14ac:dyDescent="0.3">
      <c r="A80" s="19">
        <v>39</v>
      </c>
      <c r="B80" s="19">
        <f t="shared" si="9"/>
        <v>40</v>
      </c>
      <c r="C80" s="19">
        <v>0</v>
      </c>
      <c r="D80" s="19">
        <v>-1E-3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-0.02</v>
      </c>
      <c r="O80" s="19">
        <v>0.09</v>
      </c>
      <c r="P80" s="19">
        <v>9.1999999999999998E-2</v>
      </c>
      <c r="Q80" s="19">
        <v>-2.1999999999999999E-2</v>
      </c>
      <c r="R80" s="19">
        <v>-8.0000000000000002E-3</v>
      </c>
      <c r="S80" s="24">
        <v>-10.375</v>
      </c>
      <c r="T80" s="19">
        <v>0</v>
      </c>
      <c r="U80" s="19">
        <v>-10.27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</row>
    <row r="81" spans="1:29" x14ac:dyDescent="0.3">
      <c r="A81" s="19">
        <v>40</v>
      </c>
      <c r="B81" s="19">
        <f t="shared" si="9"/>
        <v>41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-4.0000000000000001E-3</v>
      </c>
      <c r="O81" s="19">
        <v>0.16500000000000001</v>
      </c>
      <c r="P81" s="19">
        <v>7.0000000000000001E-3</v>
      </c>
      <c r="Q81" s="19">
        <v>-1E-3</v>
      </c>
      <c r="R81" s="19">
        <v>-1E-3</v>
      </c>
      <c r="S81" s="24">
        <v>-10.617000000000001</v>
      </c>
      <c r="T81" s="24">
        <v>-10.27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</row>
    <row r="82" spans="1:29" x14ac:dyDescent="0.3">
      <c r="A82" s="19">
        <v>44</v>
      </c>
      <c r="B82" s="19">
        <f t="shared" si="9"/>
        <v>45</v>
      </c>
      <c r="C82" s="19">
        <v>3.7999999999999999E-2</v>
      </c>
      <c r="D82" s="19">
        <v>3.0000000000000001E-3</v>
      </c>
      <c r="E82" s="19">
        <v>-0.30499999999999999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6.7439999999999998</v>
      </c>
      <c r="X82" s="19">
        <v>-0.185</v>
      </c>
      <c r="Y82" s="19">
        <v>-0.22700000000000001</v>
      </c>
      <c r="Z82" s="19">
        <v>-0.40100000000000002</v>
      </c>
      <c r="AA82" s="19">
        <v>-0.02</v>
      </c>
      <c r="AB82" s="19">
        <v>-2.3E-2</v>
      </c>
      <c r="AC82" s="19">
        <v>-0.02</v>
      </c>
    </row>
    <row r="83" spans="1:29" x14ac:dyDescent="0.3">
      <c r="A83" s="19">
        <v>46</v>
      </c>
      <c r="B83" s="19">
        <f t="shared" si="9"/>
        <v>47</v>
      </c>
      <c r="C83" s="19">
        <v>-7.8E-2</v>
      </c>
      <c r="D83" s="19">
        <v>-5.2999999999999999E-2</v>
      </c>
      <c r="E83" s="19">
        <v>-3.5999999999999997E-2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25">
        <v>6.7439999999999998</v>
      </c>
      <c r="W83" s="19">
        <v>0</v>
      </c>
      <c r="X83" s="19">
        <v>13.435</v>
      </c>
      <c r="Y83" s="19">
        <v>4.798</v>
      </c>
      <c r="Z83" s="19">
        <v>3.0720000000000001</v>
      </c>
      <c r="AA83" s="19">
        <v>1.6E-2</v>
      </c>
      <c r="AB83" s="19">
        <v>0.115</v>
      </c>
      <c r="AC83" s="19">
        <v>0.125</v>
      </c>
    </row>
    <row r="84" spans="1:29" x14ac:dyDescent="0.3">
      <c r="A84" s="19">
        <v>48</v>
      </c>
      <c r="B84" s="19">
        <f t="shared" si="9"/>
        <v>49</v>
      </c>
      <c r="C84" s="19">
        <v>-1E-3</v>
      </c>
      <c r="D84" s="19">
        <v>0</v>
      </c>
      <c r="E84" s="19">
        <v>-2E-3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26">
        <v>-0.185</v>
      </c>
      <c r="W84" s="27">
        <v>13.435</v>
      </c>
      <c r="X84" s="19">
        <v>0</v>
      </c>
      <c r="Y84" s="19">
        <v>-11.73</v>
      </c>
      <c r="Z84" s="19">
        <v>-13.247</v>
      </c>
      <c r="AA84" s="19">
        <v>2E-3</v>
      </c>
      <c r="AB84" s="19">
        <v>-2.4E-2</v>
      </c>
      <c r="AC84" s="19">
        <v>-2.1999999999999999E-2</v>
      </c>
    </row>
    <row r="85" spans="1:29" x14ac:dyDescent="0.3">
      <c r="A85" s="19">
        <v>49</v>
      </c>
      <c r="B85" s="19">
        <f t="shared" si="9"/>
        <v>50</v>
      </c>
      <c r="C85" s="19">
        <v>3.0000000000000001E-3</v>
      </c>
      <c r="D85" s="19">
        <v>0</v>
      </c>
      <c r="E85" s="19">
        <v>-1E-3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26">
        <v>-0.22700000000000001</v>
      </c>
      <c r="W85" s="27">
        <v>4.798</v>
      </c>
      <c r="X85" s="24">
        <v>-11.73</v>
      </c>
      <c r="Y85" s="19">
        <v>0</v>
      </c>
      <c r="Z85" s="19">
        <v>-13.898</v>
      </c>
      <c r="AA85" s="19">
        <v>3.0000000000000001E-3</v>
      </c>
      <c r="AB85" s="19">
        <v>7.9000000000000001E-2</v>
      </c>
      <c r="AC85" s="19">
        <v>2.1999999999999999E-2</v>
      </c>
    </row>
    <row r="86" spans="1:29" x14ac:dyDescent="0.3">
      <c r="A86" s="19">
        <v>50</v>
      </c>
      <c r="B86" s="19">
        <f t="shared" si="9"/>
        <v>51</v>
      </c>
      <c r="C86" s="19">
        <v>0.01</v>
      </c>
      <c r="D86" s="19">
        <v>0</v>
      </c>
      <c r="E86" s="19">
        <v>5.0000000000000001E-3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26">
        <v>-0.40100000000000002</v>
      </c>
      <c r="W86" s="27">
        <v>3.0720000000000001</v>
      </c>
      <c r="X86" s="24">
        <v>-13.247</v>
      </c>
      <c r="Y86" s="24">
        <v>-13.898</v>
      </c>
      <c r="Z86" s="19">
        <v>0</v>
      </c>
      <c r="AA86" s="19">
        <v>-1E-3</v>
      </c>
      <c r="AB86" s="19">
        <v>0.02</v>
      </c>
      <c r="AC86" s="19">
        <v>8.9999999999999993E-3</v>
      </c>
    </row>
    <row r="87" spans="1:29" x14ac:dyDescent="0.3">
      <c r="A87" s="19">
        <v>55</v>
      </c>
      <c r="B87" s="19">
        <f t="shared" si="9"/>
        <v>56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-0.02</v>
      </c>
      <c r="W87" s="19">
        <v>1.6E-2</v>
      </c>
      <c r="X87" s="19">
        <v>2E-3</v>
      </c>
      <c r="Y87" s="19">
        <v>3.0000000000000001E-3</v>
      </c>
      <c r="Z87" s="19">
        <v>-1E-3</v>
      </c>
      <c r="AA87" s="19">
        <v>0</v>
      </c>
      <c r="AB87" s="19">
        <v>-10.446999999999999</v>
      </c>
      <c r="AC87" s="19">
        <v>-10.561999999999999</v>
      </c>
    </row>
    <row r="88" spans="1:29" x14ac:dyDescent="0.3">
      <c r="A88" s="19">
        <v>56</v>
      </c>
      <c r="B88" s="19">
        <f t="shared" si="9"/>
        <v>57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-2.3E-2</v>
      </c>
      <c r="W88" s="19">
        <v>0.115</v>
      </c>
      <c r="X88" s="19">
        <v>-2.4E-2</v>
      </c>
      <c r="Y88" s="19">
        <v>7.9000000000000001E-2</v>
      </c>
      <c r="Z88" s="19">
        <v>0.02</v>
      </c>
      <c r="AA88" s="24">
        <v>-10.446999999999999</v>
      </c>
      <c r="AB88" s="19">
        <v>0</v>
      </c>
      <c r="AC88" s="19">
        <v>-10.371</v>
      </c>
    </row>
    <row r="89" spans="1:29" x14ac:dyDescent="0.3">
      <c r="A89" s="19">
        <v>57</v>
      </c>
      <c r="B89" s="19">
        <f t="shared" si="9"/>
        <v>58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-0.02</v>
      </c>
      <c r="W89" s="19">
        <v>0.125</v>
      </c>
      <c r="X89" s="19">
        <v>-2.1999999999999999E-2</v>
      </c>
      <c r="Y89" s="19">
        <v>2.1999999999999999E-2</v>
      </c>
      <c r="Z89" s="19">
        <v>8.9999999999999993E-3</v>
      </c>
      <c r="AA89" s="24">
        <v>-10.561999999999999</v>
      </c>
      <c r="AB89" s="24">
        <v>-10.371</v>
      </c>
      <c r="AC89" s="19">
        <v>0</v>
      </c>
    </row>
    <row r="90" spans="1:29" x14ac:dyDescent="0.3">
      <c r="B90" s="28"/>
    </row>
    <row r="91" spans="1:29" x14ac:dyDescent="0.3">
      <c r="A91" s="29" t="s">
        <v>37</v>
      </c>
      <c r="B91" s="4">
        <f>MAX(ABS(MIN(C66:E89,F74:M89,N79:R89,S82:U89,V87:Z89)),MAX(C66:E89,F74:M89,N79:R89,S82:U89,V87:Z89))</f>
        <v>0.30499999999999999</v>
      </c>
    </row>
    <row r="92" spans="1:29" x14ac:dyDescent="0.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29" x14ac:dyDescent="0.3">
      <c r="H93" s="1"/>
      <c r="I93" s="29"/>
      <c r="J93" s="4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29" x14ac:dyDescent="0.3">
      <c r="A94" s="3" t="s">
        <v>11</v>
      </c>
      <c r="C94" s="1"/>
      <c r="D94" s="1"/>
      <c r="E94" s="1"/>
      <c r="F94" s="1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1:29" x14ac:dyDescent="0.3">
      <c r="A95" s="38" t="s">
        <v>12</v>
      </c>
      <c r="B95" s="5" t="s">
        <v>13</v>
      </c>
      <c r="C95" s="34" t="s">
        <v>14</v>
      </c>
      <c r="D95" s="34" t="s">
        <v>15</v>
      </c>
      <c r="E95" s="34" t="s">
        <v>16</v>
      </c>
      <c r="F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1:29" x14ac:dyDescent="0.3">
      <c r="A96" s="38">
        <f>AVERAGE(F67)</f>
        <v>-9.0909999999999993</v>
      </c>
      <c r="B96" s="5">
        <f>AVERAGE(H69,H70,I70)</f>
        <v>-12.643666666666666</v>
      </c>
      <c r="C96" s="34">
        <f>AVERAGE(K72,K73,L73)</f>
        <v>-12.737666666666668</v>
      </c>
      <c r="D96" s="34">
        <f>AVERAGE(P77,P78,Q78,X85,X86,Y86)</f>
        <v>-12.948500000000001</v>
      </c>
      <c r="E96" s="34">
        <f>AVERAGE(S80,S81,T81,AA88,AA89,AB89)</f>
        <v>-10.440333333333333</v>
      </c>
      <c r="F96" s="39"/>
      <c r="G96" s="1"/>
      <c r="H96" s="1"/>
      <c r="I96" s="1"/>
      <c r="J96" s="1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1:29" x14ac:dyDescent="0.3">
      <c r="C97" s="1"/>
      <c r="D97" s="1"/>
      <c r="E97" s="1"/>
      <c r="F97" s="1"/>
      <c r="G97" s="1"/>
      <c r="H97" s="1"/>
      <c r="I97" s="1"/>
      <c r="J97" s="1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1:29" x14ac:dyDescent="0.3">
      <c r="A98" s="3" t="s">
        <v>17</v>
      </c>
      <c r="C98" s="1"/>
      <c r="D98" s="1"/>
      <c r="E98" s="1"/>
      <c r="F98" s="1"/>
      <c r="G98" s="1"/>
      <c r="H98" s="1"/>
      <c r="I98" s="1"/>
      <c r="J98" s="1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1:29" x14ac:dyDescent="0.3">
      <c r="A99" s="35" t="s">
        <v>18</v>
      </c>
      <c r="B99" s="37" t="s">
        <v>19</v>
      </c>
      <c r="C99" s="1"/>
      <c r="D99" s="1"/>
      <c r="E99" s="1"/>
      <c r="F99" s="1"/>
      <c r="G99" s="1"/>
      <c r="H99" s="1"/>
      <c r="I99" s="1"/>
      <c r="J99" s="1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1:29" x14ac:dyDescent="0.3">
      <c r="A100" s="35">
        <f>AVERAGE(N75,V83)</f>
        <v>6.4964999999999993</v>
      </c>
      <c r="B100" s="37">
        <f>AVERAGE(W84:W86,O76:O78)</f>
        <v>7.1613333333333324</v>
      </c>
      <c r="C100" s="1"/>
      <c r="D100" s="1"/>
      <c r="E100" s="1"/>
      <c r="F100" s="1"/>
      <c r="G100" s="1"/>
      <c r="H100" s="1"/>
      <c r="I100" s="1"/>
      <c r="J100" s="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1:29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1:29" x14ac:dyDescent="0.3">
      <c r="A102" s="1" t="s">
        <v>20</v>
      </c>
      <c r="B102" s="1"/>
      <c r="C102" s="1"/>
      <c r="D102" s="1"/>
      <c r="E102" s="1"/>
      <c r="F102" s="1"/>
      <c r="G102" s="1"/>
      <c r="H102" s="1"/>
      <c r="I102" s="1"/>
      <c r="J102" s="1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1:29" x14ac:dyDescent="0.3">
      <c r="A103" s="31" t="s">
        <v>21</v>
      </c>
      <c r="B103" s="32" t="s">
        <v>22</v>
      </c>
      <c r="C103" s="33" t="s">
        <v>23</v>
      </c>
      <c r="D103" s="33" t="s">
        <v>24</v>
      </c>
      <c r="E103" s="33" t="s">
        <v>25</v>
      </c>
      <c r="F103" s="36" t="s">
        <v>38</v>
      </c>
      <c r="G103" s="1"/>
      <c r="H103" s="1"/>
      <c r="I103" s="1"/>
      <c r="J103" s="1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1:29" x14ac:dyDescent="0.3">
      <c r="A104" s="31">
        <f>AVERAGE(C64,C65)</f>
        <v>0.95849999999999991</v>
      </c>
      <c r="B104" s="32">
        <f>AVERAGE(D65)</f>
        <v>0.64100000000000001</v>
      </c>
      <c r="C104" s="33">
        <f>AVERAGE(F68:F70,G71:G73)</f>
        <v>0.13733333333333334</v>
      </c>
      <c r="D104" s="33">
        <f>AVERAGE(F71:F73,G68:G70)</f>
        <v>-9.1500000000000026E-2</v>
      </c>
      <c r="E104" s="33">
        <f>AVERAGE(H71:J73)</f>
        <v>0.23911111111111116</v>
      </c>
      <c r="F104" s="40">
        <f>AVERAGE(N76:N78,V84:V86)</f>
        <v>-0.27016666666666672</v>
      </c>
      <c r="G104" s="1"/>
      <c r="H104" s="1"/>
      <c r="I104" s="1"/>
      <c r="J104" s="1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18</vt:i4>
      </vt:variant>
    </vt:vector>
  </HeadingPairs>
  <TitlesOfParts>
    <vt:vector size="18" baseType="lpstr">
      <vt:lpstr>CONF1</vt:lpstr>
      <vt:lpstr>CONF2</vt:lpstr>
      <vt:lpstr>CONF3</vt:lpstr>
      <vt:lpstr>CONF4</vt:lpstr>
      <vt:lpstr>CONF5</vt:lpstr>
      <vt:lpstr>CONF6</vt:lpstr>
      <vt:lpstr>CONF7</vt:lpstr>
      <vt:lpstr>CONF8</vt:lpstr>
      <vt:lpstr>CONF9</vt:lpstr>
      <vt:lpstr>CONF10</vt:lpstr>
      <vt:lpstr>CONF11</vt:lpstr>
      <vt:lpstr>CONF12</vt:lpstr>
      <vt:lpstr>CONF13</vt:lpstr>
      <vt:lpstr>CONF14</vt:lpstr>
      <vt:lpstr>CONF15</vt:lpstr>
      <vt:lpstr>CONF16</vt:lpstr>
      <vt:lpstr>CONF17</vt:lpstr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Berislav Perić</dc:creator>
  <cp:lastModifiedBy>38598</cp:lastModifiedBy>
  <dcterms:created xsi:type="dcterms:W3CDTF">2015-06-05T18:17:20Z</dcterms:created>
  <dcterms:modified xsi:type="dcterms:W3CDTF">2024-01-29T17:38:22Z</dcterms:modified>
</cp:coreProperties>
</file>