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4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G:\实验室2\papers\周曦\obc\revision\calculation_data_for_1\"/>
    </mc:Choice>
  </mc:AlternateContent>
  <xr:revisionPtr revIDLastSave="0" documentId="13_ncr:1_{A43BB98C-1FC7-45F2-85BF-7DF54503307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ata process direct scaling" sheetId="1" r:id="rId1"/>
    <sheet name="Data process with TMS as ref" sheetId="4" r:id="rId2"/>
    <sheet name="13C NMR Results" sheetId="2" r:id="rId3"/>
    <sheet name="1H NMR results" sheetId="3" r:id="rId4"/>
  </sheets>
  <calcPr calcId="191029"/>
</workbook>
</file>

<file path=xl/calcChain.xml><?xml version="1.0" encoding="utf-8"?>
<calcChain xmlns="http://schemas.openxmlformats.org/spreadsheetml/2006/main">
  <c r="AQ4" i="4" l="1"/>
  <c r="AQ5" i="4"/>
  <c r="AQ6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" i="4"/>
  <c r="AP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" i="4"/>
  <c r="AO4" i="4"/>
  <c r="AO5" i="4"/>
  <c r="AO6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" i="4"/>
  <c r="AN4" i="4"/>
  <c r="AN5" i="4"/>
  <c r="AN6" i="4"/>
  <c r="AN7" i="4"/>
  <c r="AN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" i="4"/>
  <c r="AI8" i="4"/>
  <c r="AI9" i="4"/>
  <c r="AI10" i="4"/>
  <c r="AI16" i="4"/>
  <c r="AI17" i="4"/>
  <c r="AI18" i="4"/>
  <c r="AI24" i="4"/>
  <c r="AI25" i="4"/>
  <c r="AI26" i="4"/>
  <c r="AI32" i="4"/>
  <c r="AI33" i="4"/>
  <c r="AI34" i="4"/>
  <c r="AI40" i="4"/>
  <c r="AI3" i="4"/>
  <c r="AH4" i="4"/>
  <c r="AH11" i="4"/>
  <c r="AH12" i="4"/>
  <c r="AH19" i="4"/>
  <c r="AH20" i="4"/>
  <c r="AH27" i="4"/>
  <c r="AH28" i="4"/>
  <c r="AH35" i="4"/>
  <c r="AH36" i="4"/>
  <c r="AH3" i="4"/>
  <c r="AG40" i="4"/>
  <c r="AG4" i="4"/>
  <c r="AG11" i="4"/>
  <c r="AG12" i="4"/>
  <c r="AG19" i="4"/>
  <c r="AG20" i="4"/>
  <c r="AG27" i="4"/>
  <c r="AG28" i="4"/>
  <c r="AG35" i="4"/>
  <c r="AG36" i="4"/>
  <c r="Y3" i="4"/>
  <c r="Z3" i="4"/>
  <c r="AA3" i="4"/>
  <c r="Y4" i="4"/>
  <c r="Z4" i="4"/>
  <c r="AA4" i="4"/>
  <c r="Y5" i="4"/>
  <c r="Z5" i="4"/>
  <c r="AA5" i="4"/>
  <c r="Y6" i="4"/>
  <c r="Z6" i="4"/>
  <c r="AA6" i="4"/>
  <c r="Y7" i="4"/>
  <c r="Z7" i="4"/>
  <c r="AA7" i="4"/>
  <c r="Y8" i="4"/>
  <c r="Z8" i="4"/>
  <c r="AA8" i="4"/>
  <c r="Y9" i="4"/>
  <c r="Z9" i="4"/>
  <c r="AA9" i="4"/>
  <c r="Y10" i="4"/>
  <c r="Z10" i="4"/>
  <c r="AA10" i="4"/>
  <c r="Y11" i="4"/>
  <c r="Z11" i="4"/>
  <c r="AA11" i="4"/>
  <c r="Y12" i="4"/>
  <c r="Z12" i="4"/>
  <c r="AA12" i="4"/>
  <c r="Y13" i="4"/>
  <c r="Z13" i="4"/>
  <c r="AA13" i="4"/>
  <c r="Y14" i="4"/>
  <c r="Z14" i="4"/>
  <c r="AA14" i="4"/>
  <c r="Y15" i="4"/>
  <c r="Z15" i="4"/>
  <c r="AA15" i="4"/>
  <c r="Y16" i="4"/>
  <c r="Z16" i="4"/>
  <c r="AA16" i="4"/>
  <c r="Y17" i="4"/>
  <c r="Z17" i="4"/>
  <c r="AA17" i="4"/>
  <c r="Y18" i="4"/>
  <c r="Z18" i="4"/>
  <c r="AA18" i="4"/>
  <c r="Y19" i="4"/>
  <c r="Z19" i="4"/>
  <c r="AA19" i="4"/>
  <c r="Y20" i="4"/>
  <c r="Z20" i="4"/>
  <c r="AA20" i="4"/>
  <c r="Y21" i="4"/>
  <c r="Z21" i="4"/>
  <c r="AA21" i="4"/>
  <c r="Y22" i="4"/>
  <c r="Z22" i="4"/>
  <c r="AA22" i="4"/>
  <c r="Y23" i="4"/>
  <c r="Z23" i="4"/>
  <c r="AA23" i="4"/>
  <c r="Y24" i="4"/>
  <c r="Z24" i="4"/>
  <c r="AA24" i="4"/>
  <c r="Y25" i="4"/>
  <c r="Z25" i="4"/>
  <c r="AA25" i="4"/>
  <c r="Y26" i="4"/>
  <c r="Z26" i="4"/>
  <c r="AA26" i="4"/>
  <c r="Y27" i="4"/>
  <c r="Z27" i="4"/>
  <c r="AA27" i="4"/>
  <c r="Y28" i="4"/>
  <c r="Z28" i="4"/>
  <c r="AA28" i="4"/>
  <c r="Y29" i="4"/>
  <c r="Z29" i="4"/>
  <c r="AA29" i="4"/>
  <c r="Y30" i="4"/>
  <c r="Z30" i="4"/>
  <c r="AA30" i="4"/>
  <c r="Y31" i="4"/>
  <c r="Z31" i="4"/>
  <c r="AA31" i="4"/>
  <c r="Y32" i="4"/>
  <c r="Z32" i="4"/>
  <c r="AA32" i="4"/>
  <c r="Y33" i="4"/>
  <c r="Z33" i="4"/>
  <c r="AA33" i="4"/>
  <c r="Y34" i="4"/>
  <c r="Z34" i="4"/>
  <c r="AA34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" i="4"/>
  <c r="P3" i="4"/>
  <c r="AG3" i="4" s="1"/>
  <c r="Q3" i="4"/>
  <c r="R3" i="4"/>
  <c r="P4" i="4"/>
  <c r="Q4" i="4"/>
  <c r="R4" i="4"/>
  <c r="AI4" i="4" s="1"/>
  <c r="P5" i="4"/>
  <c r="AG5" i="4" s="1"/>
  <c r="Q5" i="4"/>
  <c r="AH5" i="4" s="1"/>
  <c r="R5" i="4"/>
  <c r="AI5" i="4" s="1"/>
  <c r="P6" i="4"/>
  <c r="AG6" i="4" s="1"/>
  <c r="Q6" i="4"/>
  <c r="AH6" i="4" s="1"/>
  <c r="R6" i="4"/>
  <c r="AI6" i="4" s="1"/>
  <c r="P7" i="4"/>
  <c r="AG7" i="4" s="1"/>
  <c r="Q7" i="4"/>
  <c r="AH7" i="4" s="1"/>
  <c r="R7" i="4"/>
  <c r="AI7" i="4" s="1"/>
  <c r="P8" i="4"/>
  <c r="AG8" i="4" s="1"/>
  <c r="Q8" i="4"/>
  <c r="AH8" i="4" s="1"/>
  <c r="R8" i="4"/>
  <c r="P9" i="4"/>
  <c r="AG9" i="4" s="1"/>
  <c r="Q9" i="4"/>
  <c r="AH9" i="4" s="1"/>
  <c r="R9" i="4"/>
  <c r="P10" i="4"/>
  <c r="AG10" i="4" s="1"/>
  <c r="Q10" i="4"/>
  <c r="AH10" i="4" s="1"/>
  <c r="R10" i="4"/>
  <c r="P11" i="4"/>
  <c r="Q11" i="4"/>
  <c r="R11" i="4"/>
  <c r="AI11" i="4" s="1"/>
  <c r="P12" i="4"/>
  <c r="Q12" i="4"/>
  <c r="R12" i="4"/>
  <c r="AI12" i="4" s="1"/>
  <c r="P13" i="4"/>
  <c r="AG13" i="4" s="1"/>
  <c r="Q13" i="4"/>
  <c r="AH13" i="4" s="1"/>
  <c r="R13" i="4"/>
  <c r="AI13" i="4" s="1"/>
  <c r="P14" i="4"/>
  <c r="AG14" i="4" s="1"/>
  <c r="Q14" i="4"/>
  <c r="AH14" i="4" s="1"/>
  <c r="R14" i="4"/>
  <c r="AI14" i="4" s="1"/>
  <c r="P15" i="4"/>
  <c r="AG15" i="4" s="1"/>
  <c r="Q15" i="4"/>
  <c r="AH15" i="4" s="1"/>
  <c r="R15" i="4"/>
  <c r="AI15" i="4" s="1"/>
  <c r="P16" i="4"/>
  <c r="AG16" i="4" s="1"/>
  <c r="Q16" i="4"/>
  <c r="AH16" i="4" s="1"/>
  <c r="R16" i="4"/>
  <c r="P17" i="4"/>
  <c r="AG17" i="4" s="1"/>
  <c r="Q17" i="4"/>
  <c r="AH17" i="4" s="1"/>
  <c r="R17" i="4"/>
  <c r="P18" i="4"/>
  <c r="AG18" i="4" s="1"/>
  <c r="Q18" i="4"/>
  <c r="AH18" i="4" s="1"/>
  <c r="R18" i="4"/>
  <c r="P19" i="4"/>
  <c r="Q19" i="4"/>
  <c r="R19" i="4"/>
  <c r="AI19" i="4" s="1"/>
  <c r="P20" i="4"/>
  <c r="Q20" i="4"/>
  <c r="R20" i="4"/>
  <c r="AI20" i="4" s="1"/>
  <c r="P21" i="4"/>
  <c r="AG21" i="4" s="1"/>
  <c r="Q21" i="4"/>
  <c r="AH21" i="4" s="1"/>
  <c r="R21" i="4"/>
  <c r="AI21" i="4" s="1"/>
  <c r="P22" i="4"/>
  <c r="AG22" i="4" s="1"/>
  <c r="Q22" i="4"/>
  <c r="AH22" i="4" s="1"/>
  <c r="R22" i="4"/>
  <c r="AI22" i="4" s="1"/>
  <c r="P23" i="4"/>
  <c r="AG23" i="4" s="1"/>
  <c r="Q23" i="4"/>
  <c r="AH23" i="4" s="1"/>
  <c r="R23" i="4"/>
  <c r="AI23" i="4" s="1"/>
  <c r="P24" i="4"/>
  <c r="AG24" i="4" s="1"/>
  <c r="Q24" i="4"/>
  <c r="AH24" i="4" s="1"/>
  <c r="R24" i="4"/>
  <c r="P25" i="4"/>
  <c r="AG25" i="4" s="1"/>
  <c r="Q25" i="4"/>
  <c r="AH25" i="4" s="1"/>
  <c r="R25" i="4"/>
  <c r="P26" i="4"/>
  <c r="AG26" i="4" s="1"/>
  <c r="Q26" i="4"/>
  <c r="AH26" i="4" s="1"/>
  <c r="R26" i="4"/>
  <c r="P27" i="4"/>
  <c r="Q27" i="4"/>
  <c r="R27" i="4"/>
  <c r="AI27" i="4" s="1"/>
  <c r="P28" i="4"/>
  <c r="Q28" i="4"/>
  <c r="R28" i="4"/>
  <c r="AI28" i="4" s="1"/>
  <c r="P29" i="4"/>
  <c r="AG29" i="4" s="1"/>
  <c r="Q29" i="4"/>
  <c r="AH29" i="4" s="1"/>
  <c r="R29" i="4"/>
  <c r="AI29" i="4" s="1"/>
  <c r="P30" i="4"/>
  <c r="AG30" i="4" s="1"/>
  <c r="Q30" i="4"/>
  <c r="AH30" i="4" s="1"/>
  <c r="R30" i="4"/>
  <c r="AI30" i="4" s="1"/>
  <c r="P31" i="4"/>
  <c r="AG31" i="4" s="1"/>
  <c r="Q31" i="4"/>
  <c r="AH31" i="4" s="1"/>
  <c r="R31" i="4"/>
  <c r="AI31" i="4" s="1"/>
  <c r="P32" i="4"/>
  <c r="AG32" i="4" s="1"/>
  <c r="Q32" i="4"/>
  <c r="AH32" i="4" s="1"/>
  <c r="R32" i="4"/>
  <c r="P33" i="4"/>
  <c r="AG33" i="4" s="1"/>
  <c r="Q33" i="4"/>
  <c r="AH33" i="4" s="1"/>
  <c r="R33" i="4"/>
  <c r="P34" i="4"/>
  <c r="AG34" i="4" s="1"/>
  <c r="Q34" i="4"/>
  <c r="AH34" i="4" s="1"/>
  <c r="R34" i="4"/>
  <c r="P35" i="4"/>
  <c r="Q35" i="4"/>
  <c r="R35" i="4"/>
  <c r="AI35" i="4" s="1"/>
  <c r="P36" i="4"/>
  <c r="Q36" i="4"/>
  <c r="R36" i="4"/>
  <c r="AI36" i="4" s="1"/>
  <c r="P37" i="4"/>
  <c r="AG37" i="4" s="1"/>
  <c r="Q37" i="4"/>
  <c r="AH37" i="4" s="1"/>
  <c r="R37" i="4"/>
  <c r="AI37" i="4" s="1"/>
  <c r="P38" i="4"/>
  <c r="AG38" i="4" s="1"/>
  <c r="Q38" i="4"/>
  <c r="AH38" i="4" s="1"/>
  <c r="R38" i="4"/>
  <c r="AI38" i="4" s="1"/>
  <c r="P39" i="4"/>
  <c r="AG39" i="4" s="1"/>
  <c r="Q39" i="4"/>
  <c r="AH39" i="4" s="1"/>
  <c r="R39" i="4"/>
  <c r="AI39" i="4" s="1"/>
  <c r="P40" i="4"/>
  <c r="Q40" i="4"/>
  <c r="AH40" i="4" s="1"/>
  <c r="R40" i="4"/>
  <c r="O4" i="4"/>
  <c r="AF4" i="4" s="1"/>
  <c r="O5" i="4"/>
  <c r="AF5" i="4" s="1"/>
  <c r="O6" i="4"/>
  <c r="AF6" i="4" s="1"/>
  <c r="O7" i="4"/>
  <c r="AF7" i="4" s="1"/>
  <c r="O8" i="4"/>
  <c r="AF8" i="4" s="1"/>
  <c r="O9" i="4"/>
  <c r="AF9" i="4" s="1"/>
  <c r="O10" i="4"/>
  <c r="AF10" i="4" s="1"/>
  <c r="O11" i="4"/>
  <c r="AF11" i="4" s="1"/>
  <c r="O12" i="4"/>
  <c r="AF12" i="4" s="1"/>
  <c r="O13" i="4"/>
  <c r="AF13" i="4" s="1"/>
  <c r="O14" i="4"/>
  <c r="AF14" i="4" s="1"/>
  <c r="O15" i="4"/>
  <c r="AF15" i="4" s="1"/>
  <c r="O16" i="4"/>
  <c r="AF16" i="4" s="1"/>
  <c r="O17" i="4"/>
  <c r="AF17" i="4" s="1"/>
  <c r="O18" i="4"/>
  <c r="AF18" i="4" s="1"/>
  <c r="O19" i="4"/>
  <c r="AF19" i="4" s="1"/>
  <c r="O20" i="4"/>
  <c r="AF20" i="4" s="1"/>
  <c r="O21" i="4"/>
  <c r="AF21" i="4" s="1"/>
  <c r="O22" i="4"/>
  <c r="AF22" i="4" s="1"/>
  <c r="O23" i="4"/>
  <c r="AF23" i="4" s="1"/>
  <c r="O24" i="4"/>
  <c r="AF24" i="4" s="1"/>
  <c r="O25" i="4"/>
  <c r="AF25" i="4" s="1"/>
  <c r="O26" i="4"/>
  <c r="AF26" i="4" s="1"/>
  <c r="O27" i="4"/>
  <c r="AF27" i="4" s="1"/>
  <c r="O28" i="4"/>
  <c r="AF28" i="4" s="1"/>
  <c r="O29" i="4"/>
  <c r="AF29" i="4" s="1"/>
  <c r="O30" i="4"/>
  <c r="AF30" i="4" s="1"/>
  <c r="O31" i="4"/>
  <c r="AF31" i="4" s="1"/>
  <c r="O32" i="4"/>
  <c r="AF32" i="4" s="1"/>
  <c r="O33" i="4"/>
  <c r="AF33" i="4" s="1"/>
  <c r="O34" i="4"/>
  <c r="AF34" i="4" s="1"/>
  <c r="O35" i="4"/>
  <c r="AF35" i="4" s="1"/>
  <c r="O36" i="4"/>
  <c r="AF36" i="4" s="1"/>
  <c r="O37" i="4"/>
  <c r="AF37" i="4" s="1"/>
  <c r="O38" i="4"/>
  <c r="AF38" i="4" s="1"/>
  <c r="O39" i="4"/>
  <c r="AF39" i="4" s="1"/>
  <c r="O40" i="4"/>
  <c r="AF40" i="4" s="1"/>
  <c r="O3" i="4"/>
  <c r="AF3" i="4" s="1"/>
  <c r="L36" i="3" l="1"/>
  <c r="J36" i="3"/>
  <c r="H36" i="3"/>
  <c r="F36" i="3"/>
  <c r="L35" i="3"/>
  <c r="J35" i="3"/>
  <c r="H35" i="3"/>
  <c r="F35" i="3"/>
  <c r="L34" i="3"/>
  <c r="J34" i="3"/>
  <c r="H34" i="3"/>
  <c r="F34" i="3"/>
  <c r="L33" i="3"/>
  <c r="J33" i="3"/>
  <c r="H33" i="3"/>
  <c r="F33" i="3"/>
  <c r="L32" i="3"/>
  <c r="J32" i="3"/>
  <c r="H32" i="3"/>
  <c r="F32" i="3"/>
  <c r="L31" i="3"/>
  <c r="J31" i="3"/>
  <c r="H31" i="3"/>
  <c r="F31" i="3"/>
  <c r="L30" i="3"/>
  <c r="J30" i="3"/>
  <c r="H30" i="3"/>
  <c r="F30" i="3"/>
  <c r="L29" i="3"/>
  <c r="J29" i="3"/>
  <c r="H29" i="3"/>
  <c r="F29" i="3"/>
  <c r="L28" i="3"/>
  <c r="J28" i="3"/>
  <c r="H28" i="3"/>
  <c r="F28" i="3"/>
  <c r="L27" i="3"/>
  <c r="J27" i="3"/>
  <c r="H27" i="3"/>
  <c r="F27" i="3"/>
  <c r="L26" i="3"/>
  <c r="J26" i="3"/>
  <c r="H26" i="3"/>
  <c r="F26" i="3"/>
  <c r="L25" i="3"/>
  <c r="J25" i="3"/>
  <c r="H25" i="3"/>
  <c r="F25" i="3"/>
  <c r="L24" i="3"/>
  <c r="J24" i="3"/>
  <c r="H24" i="3"/>
  <c r="F24" i="3"/>
  <c r="L23" i="3"/>
  <c r="J23" i="3"/>
  <c r="H23" i="3"/>
  <c r="F23" i="3"/>
  <c r="L22" i="3"/>
  <c r="J22" i="3"/>
  <c r="H22" i="3"/>
  <c r="F22" i="3"/>
  <c r="L21" i="3"/>
  <c r="J21" i="3"/>
  <c r="H21" i="3"/>
  <c r="F21" i="3"/>
  <c r="L20" i="3"/>
  <c r="J20" i="3"/>
  <c r="H20" i="3"/>
  <c r="F20" i="3"/>
  <c r="L19" i="3"/>
  <c r="J19" i="3"/>
  <c r="H19" i="3"/>
  <c r="F19" i="3"/>
  <c r="L18" i="3"/>
  <c r="J18" i="3"/>
  <c r="H18" i="3"/>
  <c r="F18" i="3"/>
  <c r="L17" i="3"/>
  <c r="J17" i="3"/>
  <c r="H17" i="3"/>
  <c r="F17" i="3"/>
  <c r="L16" i="3"/>
  <c r="J16" i="3"/>
  <c r="H16" i="3"/>
  <c r="F16" i="3"/>
  <c r="L15" i="3"/>
  <c r="J15" i="3"/>
  <c r="H15" i="3"/>
  <c r="F15" i="3"/>
  <c r="L14" i="3"/>
  <c r="J14" i="3"/>
  <c r="H14" i="3"/>
  <c r="F14" i="3"/>
  <c r="L13" i="3"/>
  <c r="J13" i="3"/>
  <c r="H13" i="3"/>
  <c r="F13" i="3"/>
  <c r="L12" i="3"/>
  <c r="J12" i="3"/>
  <c r="H12" i="3"/>
  <c r="F12" i="3"/>
  <c r="L11" i="3"/>
  <c r="J11" i="3"/>
  <c r="H11" i="3"/>
  <c r="F11" i="3"/>
  <c r="L10" i="3"/>
  <c r="J10" i="3"/>
  <c r="H10" i="3"/>
  <c r="F10" i="3"/>
  <c r="L9" i="3"/>
  <c r="J9" i="3"/>
  <c r="H9" i="3"/>
  <c r="F9" i="3"/>
  <c r="L8" i="3"/>
  <c r="J8" i="3"/>
  <c r="H8" i="3"/>
  <c r="F8" i="3"/>
  <c r="L7" i="3"/>
  <c r="J7" i="3"/>
  <c r="H7" i="3"/>
  <c r="F7" i="3"/>
  <c r="L6" i="3"/>
  <c r="J6" i="3"/>
  <c r="H6" i="3"/>
  <c r="F6" i="3"/>
  <c r="L5" i="3"/>
  <c r="J5" i="3"/>
  <c r="H5" i="3"/>
  <c r="F5" i="3"/>
  <c r="L4" i="3"/>
  <c r="J4" i="3"/>
  <c r="H4" i="3"/>
  <c r="F4" i="3"/>
  <c r="L3" i="3"/>
  <c r="J3" i="3"/>
  <c r="H3" i="3"/>
  <c r="F3" i="3"/>
  <c r="K40" i="2"/>
  <c r="I40" i="2"/>
  <c r="G40" i="2"/>
  <c r="E40" i="2"/>
  <c r="K39" i="2"/>
  <c r="I39" i="2"/>
  <c r="G39" i="2"/>
  <c r="E39" i="2"/>
  <c r="K38" i="2"/>
  <c r="I38" i="2"/>
  <c r="G38" i="2"/>
  <c r="E38" i="2"/>
  <c r="K37" i="2"/>
  <c r="I37" i="2"/>
  <c r="G37" i="2"/>
  <c r="E37" i="2"/>
  <c r="K36" i="2"/>
  <c r="I36" i="2"/>
  <c r="G36" i="2"/>
  <c r="E36" i="2"/>
  <c r="K35" i="2"/>
  <c r="I35" i="2"/>
  <c r="G35" i="2"/>
  <c r="E35" i="2"/>
  <c r="K34" i="2"/>
  <c r="I34" i="2"/>
  <c r="G34" i="2"/>
  <c r="E34" i="2"/>
  <c r="K33" i="2"/>
  <c r="I33" i="2"/>
  <c r="G33" i="2"/>
  <c r="E33" i="2"/>
  <c r="K32" i="2"/>
  <c r="I32" i="2"/>
  <c r="G32" i="2"/>
  <c r="E32" i="2"/>
  <c r="K31" i="2"/>
  <c r="I31" i="2"/>
  <c r="G31" i="2"/>
  <c r="E31" i="2"/>
  <c r="K30" i="2"/>
  <c r="I30" i="2"/>
  <c r="G30" i="2"/>
  <c r="E30" i="2"/>
  <c r="K29" i="2"/>
  <c r="I29" i="2"/>
  <c r="G29" i="2"/>
  <c r="E29" i="2"/>
  <c r="K28" i="2"/>
  <c r="I28" i="2"/>
  <c r="G28" i="2"/>
  <c r="E28" i="2"/>
  <c r="K27" i="2"/>
  <c r="I27" i="2"/>
  <c r="G27" i="2"/>
  <c r="E27" i="2"/>
  <c r="K26" i="2"/>
  <c r="I26" i="2"/>
  <c r="G26" i="2"/>
  <c r="E26" i="2"/>
  <c r="K25" i="2"/>
  <c r="I25" i="2"/>
  <c r="G25" i="2"/>
  <c r="E25" i="2"/>
  <c r="K24" i="2"/>
  <c r="I24" i="2"/>
  <c r="G24" i="2"/>
  <c r="E24" i="2"/>
  <c r="K23" i="2"/>
  <c r="I23" i="2"/>
  <c r="G23" i="2"/>
  <c r="E23" i="2"/>
  <c r="K22" i="2"/>
  <c r="I22" i="2"/>
  <c r="G22" i="2"/>
  <c r="E22" i="2"/>
  <c r="K21" i="2"/>
  <c r="I21" i="2"/>
  <c r="G21" i="2"/>
  <c r="E21" i="2"/>
  <c r="K20" i="2"/>
  <c r="I20" i="2"/>
  <c r="G20" i="2"/>
  <c r="E20" i="2"/>
  <c r="K19" i="2"/>
  <c r="I19" i="2"/>
  <c r="G19" i="2"/>
  <c r="E19" i="2"/>
  <c r="K18" i="2"/>
  <c r="I18" i="2"/>
  <c r="G18" i="2"/>
  <c r="E18" i="2"/>
  <c r="K17" i="2"/>
  <c r="I17" i="2"/>
  <c r="G17" i="2"/>
  <c r="E17" i="2"/>
  <c r="K16" i="2"/>
  <c r="I16" i="2"/>
  <c r="G16" i="2"/>
  <c r="E16" i="2"/>
  <c r="K15" i="2"/>
  <c r="I15" i="2"/>
  <c r="G15" i="2"/>
  <c r="E15" i="2"/>
  <c r="K14" i="2"/>
  <c r="I14" i="2"/>
  <c r="G14" i="2"/>
  <c r="E14" i="2"/>
  <c r="K13" i="2"/>
  <c r="I13" i="2"/>
  <c r="G13" i="2"/>
  <c r="E13" i="2"/>
  <c r="K12" i="2"/>
  <c r="I12" i="2"/>
  <c r="G12" i="2"/>
  <c r="E12" i="2"/>
  <c r="K11" i="2"/>
  <c r="I11" i="2"/>
  <c r="G11" i="2"/>
  <c r="E11" i="2"/>
  <c r="K10" i="2"/>
  <c r="I10" i="2"/>
  <c r="G10" i="2"/>
  <c r="E10" i="2"/>
  <c r="K9" i="2"/>
  <c r="I9" i="2"/>
  <c r="G9" i="2"/>
  <c r="E9" i="2"/>
  <c r="K8" i="2"/>
  <c r="I8" i="2"/>
  <c r="G8" i="2"/>
  <c r="E8" i="2"/>
  <c r="K7" i="2"/>
  <c r="I7" i="2"/>
  <c r="G7" i="2"/>
  <c r="E7" i="2"/>
  <c r="K6" i="2"/>
  <c r="I6" i="2"/>
  <c r="G6" i="2"/>
  <c r="E6" i="2"/>
  <c r="K5" i="2"/>
  <c r="I5" i="2"/>
  <c r="G5" i="2"/>
  <c r="E5" i="2"/>
  <c r="K4" i="2"/>
  <c r="I4" i="2"/>
  <c r="G4" i="2"/>
  <c r="E4" i="2"/>
  <c r="K3" i="2"/>
  <c r="K42" i="2" s="1"/>
  <c r="I3" i="2"/>
  <c r="I42" i="2" s="1"/>
  <c r="G3" i="2"/>
  <c r="G42" i="2" s="1"/>
  <c r="E3" i="2"/>
  <c r="E42" i="2" s="1"/>
  <c r="H73" i="1"/>
  <c r="G73" i="1"/>
  <c r="F73" i="1"/>
  <c r="E73" i="1"/>
  <c r="H72" i="1"/>
  <c r="G72" i="1"/>
  <c r="F72" i="1"/>
  <c r="E72" i="1"/>
  <c r="H71" i="1"/>
  <c r="G71" i="1"/>
  <c r="F71" i="1"/>
  <c r="E71" i="1"/>
  <c r="H70" i="1"/>
  <c r="G70" i="1"/>
  <c r="F70" i="1"/>
  <c r="E70" i="1"/>
  <c r="H69" i="1"/>
  <c r="G69" i="1"/>
  <c r="F69" i="1"/>
  <c r="E69" i="1"/>
  <c r="H68" i="1"/>
  <c r="G68" i="1"/>
  <c r="F68" i="1"/>
  <c r="E68" i="1"/>
  <c r="H67" i="1"/>
  <c r="G67" i="1"/>
  <c r="F67" i="1"/>
  <c r="E67" i="1"/>
  <c r="H66" i="1"/>
  <c r="G66" i="1"/>
  <c r="F66" i="1"/>
  <c r="E66" i="1"/>
  <c r="H65" i="1"/>
  <c r="G65" i="1"/>
  <c r="F65" i="1"/>
  <c r="E65" i="1"/>
  <c r="H64" i="1"/>
  <c r="G64" i="1"/>
  <c r="F64" i="1"/>
  <c r="E64" i="1"/>
  <c r="H63" i="1"/>
  <c r="G63" i="1"/>
  <c r="F63" i="1"/>
  <c r="E63" i="1"/>
  <c r="H62" i="1"/>
  <c r="G62" i="1"/>
  <c r="F62" i="1"/>
  <c r="E62" i="1"/>
  <c r="H61" i="1"/>
  <c r="G61" i="1"/>
  <c r="F61" i="1"/>
  <c r="E61" i="1"/>
  <c r="H60" i="1"/>
  <c r="G60" i="1"/>
  <c r="F60" i="1"/>
  <c r="E60" i="1"/>
  <c r="H59" i="1"/>
  <c r="G59" i="1"/>
  <c r="F59" i="1"/>
  <c r="E59" i="1"/>
  <c r="H58" i="1"/>
  <c r="G58" i="1"/>
  <c r="F58" i="1"/>
  <c r="E58" i="1"/>
  <c r="H57" i="1"/>
  <c r="G57" i="1"/>
  <c r="F57" i="1"/>
  <c r="E57" i="1"/>
  <c r="H56" i="1"/>
  <c r="G56" i="1"/>
  <c r="F56" i="1"/>
  <c r="E56" i="1"/>
  <c r="H55" i="1"/>
  <c r="G55" i="1"/>
  <c r="F55" i="1"/>
  <c r="E55" i="1"/>
  <c r="H54" i="1"/>
  <c r="G54" i="1"/>
  <c r="F54" i="1"/>
  <c r="E54" i="1"/>
  <c r="H53" i="1"/>
  <c r="G53" i="1"/>
  <c r="F53" i="1"/>
  <c r="E53" i="1"/>
  <c r="H52" i="1"/>
  <c r="G52" i="1"/>
  <c r="F52" i="1"/>
  <c r="E52" i="1"/>
  <c r="H51" i="1"/>
  <c r="G51" i="1"/>
  <c r="F51" i="1"/>
  <c r="E51" i="1"/>
  <c r="H50" i="1"/>
  <c r="G50" i="1"/>
  <c r="F50" i="1"/>
  <c r="E50" i="1"/>
  <c r="H49" i="1"/>
  <c r="G49" i="1"/>
  <c r="F49" i="1"/>
  <c r="E49" i="1"/>
  <c r="H48" i="1"/>
  <c r="G48" i="1"/>
  <c r="F48" i="1"/>
  <c r="E48" i="1"/>
  <c r="H47" i="1"/>
  <c r="G47" i="1"/>
  <c r="F47" i="1"/>
  <c r="E47" i="1"/>
  <c r="H46" i="1"/>
  <c r="G46" i="1"/>
  <c r="F46" i="1"/>
  <c r="E46" i="1"/>
  <c r="H45" i="1"/>
  <c r="G45" i="1"/>
  <c r="F45" i="1"/>
  <c r="E45" i="1"/>
  <c r="H44" i="1"/>
  <c r="G44" i="1"/>
  <c r="F44" i="1"/>
  <c r="E44" i="1"/>
  <c r="H43" i="1"/>
  <c r="G43" i="1"/>
  <c r="F43" i="1"/>
  <c r="E43" i="1"/>
  <c r="H42" i="1"/>
  <c r="G42" i="1"/>
  <c r="F42" i="1"/>
  <c r="E42" i="1"/>
  <c r="W41" i="1"/>
  <c r="V41" i="1"/>
  <c r="U41" i="1"/>
  <c r="T41" i="1"/>
  <c r="H41" i="1"/>
  <c r="G41" i="1"/>
  <c r="F41" i="1"/>
  <c r="E41" i="1"/>
  <c r="W40" i="1"/>
  <c r="V40" i="1"/>
  <c r="U40" i="1"/>
  <c r="T40" i="1"/>
  <c r="H40" i="1"/>
  <c r="G40" i="1"/>
  <c r="F40" i="1"/>
  <c r="E40" i="1"/>
  <c r="W39" i="1"/>
  <c r="V39" i="1"/>
  <c r="U39" i="1"/>
  <c r="T39" i="1"/>
  <c r="H39" i="1"/>
  <c r="G39" i="1"/>
  <c r="F39" i="1"/>
  <c r="E39" i="1"/>
  <c r="W38" i="1"/>
  <c r="V38" i="1"/>
  <c r="U38" i="1"/>
  <c r="T38" i="1"/>
  <c r="H38" i="1"/>
  <c r="G38" i="1"/>
  <c r="F38" i="1"/>
  <c r="E38" i="1"/>
  <c r="W37" i="1"/>
  <c r="V37" i="1"/>
  <c r="U37" i="1"/>
  <c r="T37" i="1"/>
  <c r="H37" i="1"/>
  <c r="G37" i="1"/>
  <c r="F37" i="1"/>
  <c r="E37" i="1"/>
  <c r="W36" i="1"/>
  <c r="V36" i="1"/>
  <c r="U36" i="1"/>
  <c r="T36" i="1"/>
  <c r="H36" i="1"/>
  <c r="G36" i="1"/>
  <c r="F36" i="1"/>
  <c r="E36" i="1"/>
  <c r="AF35" i="1"/>
  <c r="AE35" i="1"/>
  <c r="AD35" i="1"/>
  <c r="AC35" i="1"/>
  <c r="W35" i="1"/>
  <c r="V35" i="1"/>
  <c r="U35" i="1"/>
  <c r="T35" i="1"/>
  <c r="H35" i="1"/>
  <c r="G35" i="1"/>
  <c r="F35" i="1"/>
  <c r="E35" i="1"/>
  <c r="AF34" i="1"/>
  <c r="AE34" i="1"/>
  <c r="AD34" i="1"/>
  <c r="AC34" i="1"/>
  <c r="W34" i="1"/>
  <c r="V34" i="1"/>
  <c r="U34" i="1"/>
  <c r="T34" i="1"/>
  <c r="H34" i="1"/>
  <c r="G34" i="1"/>
  <c r="F34" i="1"/>
  <c r="E34" i="1"/>
  <c r="AF33" i="1"/>
  <c r="AE33" i="1"/>
  <c r="AD33" i="1"/>
  <c r="AC33" i="1"/>
  <c r="W33" i="1"/>
  <c r="V33" i="1"/>
  <c r="U33" i="1"/>
  <c r="T33" i="1"/>
  <c r="H33" i="1"/>
  <c r="G33" i="1"/>
  <c r="F33" i="1"/>
  <c r="E33" i="1"/>
  <c r="AF32" i="1"/>
  <c r="AE32" i="1"/>
  <c r="AD32" i="1"/>
  <c r="AC32" i="1"/>
  <c r="W32" i="1"/>
  <c r="V32" i="1"/>
  <c r="U32" i="1"/>
  <c r="T32" i="1"/>
  <c r="H32" i="1"/>
  <c r="G32" i="1"/>
  <c r="F32" i="1"/>
  <c r="E32" i="1"/>
  <c r="AF31" i="1"/>
  <c r="AE31" i="1"/>
  <c r="AD31" i="1"/>
  <c r="AC31" i="1"/>
  <c r="W31" i="1"/>
  <c r="V31" i="1"/>
  <c r="U31" i="1"/>
  <c r="T31" i="1"/>
  <c r="H31" i="1"/>
  <c r="G31" i="1"/>
  <c r="F31" i="1"/>
  <c r="E31" i="1"/>
  <c r="AF30" i="1"/>
  <c r="AE30" i="1"/>
  <c r="AD30" i="1"/>
  <c r="AC30" i="1"/>
  <c r="W30" i="1"/>
  <c r="V30" i="1"/>
  <c r="U30" i="1"/>
  <c r="T30" i="1"/>
  <c r="H30" i="1"/>
  <c r="G30" i="1"/>
  <c r="F30" i="1"/>
  <c r="E30" i="1"/>
  <c r="AF29" i="1"/>
  <c r="AE29" i="1"/>
  <c r="AD29" i="1"/>
  <c r="AC29" i="1"/>
  <c r="W29" i="1"/>
  <c r="V29" i="1"/>
  <c r="U29" i="1"/>
  <c r="T29" i="1"/>
  <c r="H29" i="1"/>
  <c r="G29" i="1"/>
  <c r="F29" i="1"/>
  <c r="E29" i="1"/>
  <c r="AF28" i="1"/>
  <c r="AE28" i="1"/>
  <c r="AD28" i="1"/>
  <c r="AC28" i="1"/>
  <c r="W28" i="1"/>
  <c r="V28" i="1"/>
  <c r="U28" i="1"/>
  <c r="T28" i="1"/>
  <c r="H28" i="1"/>
  <c r="G28" i="1"/>
  <c r="F28" i="1"/>
  <c r="E28" i="1"/>
  <c r="AF27" i="1"/>
  <c r="AE27" i="1"/>
  <c r="AD27" i="1"/>
  <c r="AC27" i="1"/>
  <c r="W27" i="1"/>
  <c r="V27" i="1"/>
  <c r="U27" i="1"/>
  <c r="T27" i="1"/>
  <c r="H27" i="1"/>
  <c r="G27" i="1"/>
  <c r="F27" i="1"/>
  <c r="E27" i="1"/>
  <c r="AF26" i="1"/>
  <c r="AE26" i="1"/>
  <c r="AD26" i="1"/>
  <c r="AC26" i="1"/>
  <c r="W26" i="1"/>
  <c r="V26" i="1"/>
  <c r="U26" i="1"/>
  <c r="T26" i="1"/>
  <c r="H26" i="1"/>
  <c r="G26" i="1"/>
  <c r="F26" i="1"/>
  <c r="E26" i="1"/>
  <c r="AF25" i="1"/>
  <c r="AE25" i="1"/>
  <c r="AD25" i="1"/>
  <c r="AC25" i="1"/>
  <c r="W25" i="1"/>
  <c r="V25" i="1"/>
  <c r="U25" i="1"/>
  <c r="T25" i="1"/>
  <c r="H25" i="1"/>
  <c r="G25" i="1"/>
  <c r="F25" i="1"/>
  <c r="E25" i="1"/>
  <c r="AF24" i="1"/>
  <c r="AE24" i="1"/>
  <c r="AD24" i="1"/>
  <c r="AC24" i="1"/>
  <c r="W24" i="1"/>
  <c r="V24" i="1"/>
  <c r="U24" i="1"/>
  <c r="T24" i="1"/>
  <c r="H24" i="1"/>
  <c r="G24" i="1"/>
  <c r="F24" i="1"/>
  <c r="E24" i="1"/>
  <c r="AF23" i="1"/>
  <c r="AE23" i="1"/>
  <c r="AD23" i="1"/>
  <c r="AC23" i="1"/>
  <c r="W23" i="1"/>
  <c r="V23" i="1"/>
  <c r="U23" i="1"/>
  <c r="T23" i="1"/>
  <c r="H23" i="1"/>
  <c r="G23" i="1"/>
  <c r="F23" i="1"/>
  <c r="E23" i="1"/>
  <c r="AF22" i="1"/>
  <c r="AE22" i="1"/>
  <c r="AD22" i="1"/>
  <c r="AC22" i="1"/>
  <c r="W22" i="1"/>
  <c r="V22" i="1"/>
  <c r="U22" i="1"/>
  <c r="T22" i="1"/>
  <c r="H22" i="1"/>
  <c r="G22" i="1"/>
  <c r="F22" i="1"/>
  <c r="E22" i="1"/>
  <c r="AF21" i="1"/>
  <c r="AE21" i="1"/>
  <c r="AD21" i="1"/>
  <c r="AC21" i="1"/>
  <c r="W21" i="1"/>
  <c r="V21" i="1"/>
  <c r="U21" i="1"/>
  <c r="T21" i="1"/>
  <c r="H21" i="1"/>
  <c r="G21" i="1"/>
  <c r="F21" i="1"/>
  <c r="E21" i="1"/>
  <c r="AF20" i="1"/>
  <c r="AE20" i="1"/>
  <c r="AD20" i="1"/>
  <c r="AC20" i="1"/>
  <c r="W20" i="1"/>
  <c r="V20" i="1"/>
  <c r="U20" i="1"/>
  <c r="T20" i="1"/>
  <c r="H20" i="1"/>
  <c r="G20" i="1"/>
  <c r="F20" i="1"/>
  <c r="E20" i="1"/>
  <c r="AF19" i="1"/>
  <c r="AE19" i="1"/>
  <c r="AD19" i="1"/>
  <c r="AC19" i="1"/>
  <c r="W19" i="1"/>
  <c r="V19" i="1"/>
  <c r="U19" i="1"/>
  <c r="T19" i="1"/>
  <c r="H19" i="1"/>
  <c r="G19" i="1"/>
  <c r="F19" i="1"/>
  <c r="E19" i="1"/>
  <c r="AF18" i="1"/>
  <c r="AE18" i="1"/>
  <c r="AD18" i="1"/>
  <c r="AC18" i="1"/>
  <c r="W18" i="1"/>
  <c r="V18" i="1"/>
  <c r="U18" i="1"/>
  <c r="T18" i="1"/>
  <c r="H18" i="1"/>
  <c r="G18" i="1"/>
  <c r="F18" i="1"/>
  <c r="E18" i="1"/>
  <c r="AF17" i="1"/>
  <c r="AE17" i="1"/>
  <c r="AD17" i="1"/>
  <c r="AC17" i="1"/>
  <c r="W17" i="1"/>
  <c r="V17" i="1"/>
  <c r="U17" i="1"/>
  <c r="T17" i="1"/>
  <c r="H17" i="1"/>
  <c r="G17" i="1"/>
  <c r="F17" i="1"/>
  <c r="E17" i="1"/>
  <c r="AF16" i="1"/>
  <c r="AE16" i="1"/>
  <c r="AD16" i="1"/>
  <c r="AC16" i="1"/>
  <c r="W16" i="1"/>
  <c r="V16" i="1"/>
  <c r="U16" i="1"/>
  <c r="T16" i="1"/>
  <c r="H16" i="1"/>
  <c r="G16" i="1"/>
  <c r="F16" i="1"/>
  <c r="E16" i="1"/>
  <c r="AF15" i="1"/>
  <c r="AE15" i="1"/>
  <c r="AD15" i="1"/>
  <c r="AC15" i="1"/>
  <c r="W15" i="1"/>
  <c r="V15" i="1"/>
  <c r="U15" i="1"/>
  <c r="T15" i="1"/>
  <c r="H15" i="1"/>
  <c r="G15" i="1"/>
  <c r="F15" i="1"/>
  <c r="E15" i="1"/>
  <c r="AF14" i="1"/>
  <c r="AE14" i="1"/>
  <c r="AD14" i="1"/>
  <c r="AC14" i="1"/>
  <c r="W14" i="1"/>
  <c r="V14" i="1"/>
  <c r="U14" i="1"/>
  <c r="T14" i="1"/>
  <c r="H14" i="1"/>
  <c r="G14" i="1"/>
  <c r="F14" i="1"/>
  <c r="E14" i="1"/>
  <c r="AF13" i="1"/>
  <c r="AE13" i="1"/>
  <c r="AD13" i="1"/>
  <c r="AC13" i="1"/>
  <c r="W13" i="1"/>
  <c r="V13" i="1"/>
  <c r="U13" i="1"/>
  <c r="T13" i="1"/>
  <c r="H13" i="1"/>
  <c r="G13" i="1"/>
  <c r="F13" i="1"/>
  <c r="E13" i="1"/>
  <c r="AF12" i="1"/>
  <c r="AE12" i="1"/>
  <c r="AD12" i="1"/>
  <c r="AC12" i="1"/>
  <c r="W12" i="1"/>
  <c r="V12" i="1"/>
  <c r="U12" i="1"/>
  <c r="T12" i="1"/>
  <c r="H12" i="1"/>
  <c r="G12" i="1"/>
  <c r="F12" i="1"/>
  <c r="E12" i="1"/>
  <c r="AF11" i="1"/>
  <c r="AE11" i="1"/>
  <c r="AD11" i="1"/>
  <c r="AC11" i="1"/>
  <c r="W11" i="1"/>
  <c r="V11" i="1"/>
  <c r="U11" i="1"/>
  <c r="T11" i="1"/>
  <c r="H11" i="1"/>
  <c r="G11" i="1"/>
  <c r="F11" i="1"/>
  <c r="E11" i="1"/>
  <c r="AF10" i="1"/>
  <c r="AE10" i="1"/>
  <c r="AD10" i="1"/>
  <c r="AC10" i="1"/>
  <c r="W10" i="1"/>
  <c r="V10" i="1"/>
  <c r="U10" i="1"/>
  <c r="T10" i="1"/>
  <c r="H10" i="1"/>
  <c r="G10" i="1"/>
  <c r="F10" i="1"/>
  <c r="E10" i="1"/>
  <c r="AF9" i="1"/>
  <c r="AE9" i="1"/>
  <c r="AD9" i="1"/>
  <c r="AC9" i="1"/>
  <c r="W9" i="1"/>
  <c r="V9" i="1"/>
  <c r="U9" i="1"/>
  <c r="T9" i="1"/>
  <c r="H9" i="1"/>
  <c r="G9" i="1"/>
  <c r="F9" i="1"/>
  <c r="E9" i="1"/>
  <c r="AF8" i="1"/>
  <c r="AE8" i="1"/>
  <c r="AD8" i="1"/>
  <c r="AC8" i="1"/>
  <c r="W8" i="1"/>
  <c r="V8" i="1"/>
  <c r="U8" i="1"/>
  <c r="T8" i="1"/>
  <c r="H8" i="1"/>
  <c r="G8" i="1"/>
  <c r="F8" i="1"/>
  <c r="E8" i="1"/>
  <c r="AF7" i="1"/>
  <c r="AE7" i="1"/>
  <c r="AD7" i="1"/>
  <c r="AC7" i="1"/>
  <c r="W7" i="1"/>
  <c r="V7" i="1"/>
  <c r="U7" i="1"/>
  <c r="T7" i="1"/>
  <c r="H7" i="1"/>
  <c r="G7" i="1"/>
  <c r="F7" i="1"/>
  <c r="E7" i="1"/>
  <c r="AF6" i="1"/>
  <c r="AE6" i="1"/>
  <c r="AD6" i="1"/>
  <c r="AC6" i="1"/>
  <c r="W6" i="1"/>
  <c r="V6" i="1"/>
  <c r="U6" i="1"/>
  <c r="T6" i="1"/>
  <c r="H6" i="1"/>
  <c r="G6" i="1"/>
  <c r="F6" i="1"/>
  <c r="E6" i="1"/>
  <c r="AF5" i="1"/>
  <c r="AE5" i="1"/>
  <c r="AD5" i="1"/>
  <c r="AC5" i="1"/>
  <c r="W5" i="1"/>
  <c r="V5" i="1"/>
  <c r="U5" i="1"/>
  <c r="T5" i="1"/>
  <c r="H5" i="1"/>
  <c r="G5" i="1"/>
  <c r="F5" i="1"/>
  <c r="E5" i="1"/>
  <c r="AF4" i="1"/>
  <c r="AE4" i="1"/>
  <c r="AD4" i="1"/>
  <c r="AC4" i="1"/>
  <c r="W4" i="1"/>
  <c r="V4" i="1"/>
  <c r="U4" i="1"/>
  <c r="T4" i="1"/>
  <c r="H4" i="1"/>
  <c r="G4" i="1"/>
  <c r="F4" i="1"/>
  <c r="E4" i="1"/>
  <c r="E41" i="2" l="1"/>
  <c r="G41" i="2"/>
  <c r="I41" i="2"/>
  <c r="K41" i="2"/>
</calcChain>
</file>

<file path=xl/sharedStrings.xml><?xml version="1.0" encoding="utf-8"?>
<sst xmlns="http://schemas.openxmlformats.org/spreadsheetml/2006/main" count="534" uniqueCount="43">
  <si>
    <t>Assigned shielding tensors of 13C and 1H NMR</t>
  </si>
  <si>
    <t>Calculated shielding tensors of atoms in coordinates</t>
  </si>
  <si>
    <t>Calculated chemical shifts of 13C NMR (scaled)</t>
  </si>
  <si>
    <t>Calculated chemical shifts of 1H NMR (scaled)</t>
  </si>
  <si>
    <t>1a</t>
  </si>
  <si>
    <t>1b</t>
  </si>
  <si>
    <t>1c</t>
  </si>
  <si>
    <t>1d</t>
  </si>
  <si>
    <t>num</t>
  </si>
  <si>
    <t>Exptl</t>
  </si>
  <si>
    <t>Atom number</t>
  </si>
  <si>
    <t>Averaged shielding tensors</t>
  </si>
  <si>
    <t>Exp</t>
  </si>
  <si>
    <t>x</t>
  </si>
  <si>
    <t>C</t>
  </si>
  <si>
    <t>3_1</t>
  </si>
  <si>
    <t>3_2</t>
  </si>
  <si>
    <t>24_1</t>
  </si>
  <si>
    <t>24_2</t>
  </si>
  <si>
    <t>26_1</t>
  </si>
  <si>
    <t>26_2</t>
  </si>
  <si>
    <t>35_1</t>
  </si>
  <si>
    <t>35_2</t>
  </si>
  <si>
    <t>37_1</t>
  </si>
  <si>
    <t>37_2</t>
  </si>
  <si>
    <t>10-NH</t>
  </si>
  <si>
    <t>13-NH</t>
  </si>
  <si>
    <t>30-OH</t>
  </si>
  <si>
    <t>H</t>
  </si>
  <si>
    <t>calcd</t>
  </si>
  <si>
    <t>abs dev</t>
  </si>
  <si>
    <t>dev</t>
  </si>
  <si>
    <t>MAE</t>
  </si>
  <si>
    <t>RMS</t>
  </si>
  <si>
    <t>TMS</t>
    <phoneticPr fontId="11" type="noConversion"/>
  </si>
  <si>
    <t>1H</t>
    <phoneticPr fontId="11" type="noConversion"/>
  </si>
  <si>
    <t>13C</t>
    <phoneticPr fontId="11" type="noConversion"/>
  </si>
  <si>
    <t>Calculated chemical shifts of 13C NMR (unscaled)</t>
    <phoneticPr fontId="11" type="noConversion"/>
  </si>
  <si>
    <t>Calculated chemical shifts of 1H NMR (unscaled)</t>
    <phoneticPr fontId="11" type="noConversion"/>
  </si>
  <si>
    <t>Calculated chemical shifts of 13C NMR (scaled)</t>
    <phoneticPr fontId="11" type="noConversion"/>
  </si>
  <si>
    <t>Calculated chemical shifts of 1H NMR (scaled)</t>
    <phoneticPr fontId="11" type="noConversion"/>
  </si>
  <si>
    <t>Exptl</t>
    <phoneticPr fontId="11" type="noConversion"/>
  </si>
  <si>
    <t>Assigned shielding tensors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</si>
</sst>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 "/>
  </numFmts>
  <fonts count="14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Times New Roman"/>
    </font>
    <font>
      <sz val="11"/>
      <color theme="1"/>
      <name val="Times New Roman"/>
      <family val="1"/>
    </font>
    <font>
      <b/>
      <sz val="11"/>
      <color rgb="FFFF0000"/>
      <name val="宋体"/>
      <charset val="134"/>
      <scheme val="minor"/>
    </font>
    <font>
      <b/>
      <sz val="11"/>
      <color rgb="FF0070C0"/>
      <name val="宋体"/>
      <charset val="134"/>
      <scheme val="minor"/>
    </font>
    <font>
      <b/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B050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00B05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 applyProtection="1">
      <alignment vertical="center"/>
      <protection locked="0"/>
    </xf>
    <xf numFmtId="176" fontId="2" fillId="2" borderId="0" xfId="0" applyNumberFormat="1" applyFont="1" applyFill="1" applyProtection="1">
      <alignment vertical="center"/>
      <protection locked="0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  <protection locked="0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7" fillId="0" borderId="0" xfId="0" applyFont="1" applyAlignment="1"/>
    <xf numFmtId="0" fontId="8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</cellXfs>
  <cellStyles count="1">
    <cellStyle name="Normal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1a 13C NMR Exptl(x)/shielding(y)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6764189584552"/>
                  <c:y val="-8.229005486003659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direct scaling'!$D$4:$D$41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'Data process direct scaling'!$E$4:$E$41</c:f>
              <c:numCache>
                <c:formatCode>General</c:formatCode>
                <c:ptCount val="38"/>
                <c:pt idx="0">
                  <c:v>33.258560000000003</c:v>
                </c:pt>
                <c:pt idx="1">
                  <c:v>135.19399999999999</c:v>
                </c:pt>
                <c:pt idx="2">
                  <c:v>158.24189999999999</c:v>
                </c:pt>
                <c:pt idx="3">
                  <c:v>131.95060000000001</c:v>
                </c:pt>
                <c:pt idx="4">
                  <c:v>70.842749999999995</c:v>
                </c:pt>
                <c:pt idx="5">
                  <c:v>74.399630000000002</c:v>
                </c:pt>
                <c:pt idx="6">
                  <c:v>82.064189999999996</c:v>
                </c:pt>
                <c:pt idx="7">
                  <c:v>70.571650000000005</c:v>
                </c:pt>
                <c:pt idx="8">
                  <c:v>91.836269999999999</c:v>
                </c:pt>
                <c:pt idx="9">
                  <c:v>50.348970000000001</c:v>
                </c:pt>
                <c:pt idx="10">
                  <c:v>116.3449</c:v>
                </c:pt>
                <c:pt idx="11">
                  <c:v>43.713970000000003</c:v>
                </c:pt>
                <c:pt idx="12">
                  <c:v>74.111980000000003</c:v>
                </c:pt>
                <c:pt idx="13">
                  <c:v>151.1823</c:v>
                </c:pt>
                <c:pt idx="14">
                  <c:v>56.27073</c:v>
                </c:pt>
                <c:pt idx="15">
                  <c:v>84.850759999999994</c:v>
                </c:pt>
                <c:pt idx="16">
                  <c:v>173.9751</c:v>
                </c:pt>
                <c:pt idx="17">
                  <c:v>173.70959999999999</c:v>
                </c:pt>
                <c:pt idx="18">
                  <c:v>83.051050000000004</c:v>
                </c:pt>
                <c:pt idx="19">
                  <c:v>65.405799999999999</c:v>
                </c:pt>
                <c:pt idx="20">
                  <c:v>66.273150000000001</c:v>
                </c:pt>
                <c:pt idx="21">
                  <c:v>77.990039999999993</c:v>
                </c:pt>
                <c:pt idx="22">
                  <c:v>142.2114</c:v>
                </c:pt>
                <c:pt idx="23">
                  <c:v>161.4264</c:v>
                </c:pt>
                <c:pt idx="24">
                  <c:v>177.29560000000001</c:v>
                </c:pt>
                <c:pt idx="25">
                  <c:v>163.4385</c:v>
                </c:pt>
                <c:pt idx="26">
                  <c:v>124.6448</c:v>
                </c:pt>
                <c:pt idx="27">
                  <c:v>30.06579</c:v>
                </c:pt>
                <c:pt idx="28">
                  <c:v>92.630340000000004</c:v>
                </c:pt>
                <c:pt idx="29">
                  <c:v>35.364829999999998</c:v>
                </c:pt>
                <c:pt idx="30">
                  <c:v>97.689340000000001</c:v>
                </c:pt>
                <c:pt idx="31">
                  <c:v>38.654290000000003</c:v>
                </c:pt>
                <c:pt idx="32">
                  <c:v>89.481780000000001</c:v>
                </c:pt>
                <c:pt idx="33">
                  <c:v>59.936660000000003</c:v>
                </c:pt>
                <c:pt idx="34">
                  <c:v>149.84970000000001</c:v>
                </c:pt>
                <c:pt idx="35">
                  <c:v>-11.0684</c:v>
                </c:pt>
                <c:pt idx="36">
                  <c:v>145.108</c:v>
                </c:pt>
                <c:pt idx="37">
                  <c:v>178.0702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34-43A1-B992-9A8719A99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851106"/>
        <c:axId val="199302040"/>
      </c:scatterChart>
      <c:valAx>
        <c:axId val="55985110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9302040"/>
        <c:crosses val="autoZero"/>
        <c:crossBetween val="midCat"/>
      </c:valAx>
      <c:valAx>
        <c:axId val="19930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59851106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with TMS as ref'!$P$2</c:f>
              <c:strCache>
                <c:ptCount val="1"/>
                <c:pt idx="0">
                  <c:v>1b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with TMS as ref'!$D$3:$D$40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'Data process with TMS as ref'!$P$3:$P$40</c:f>
              <c:numCache>
                <c:formatCode>General</c:formatCode>
                <c:ptCount val="38"/>
                <c:pt idx="0">
                  <c:v>158.9495</c:v>
                </c:pt>
                <c:pt idx="1">
                  <c:v>60.578900000000004</c:v>
                </c:pt>
                <c:pt idx="2">
                  <c:v>38.009000000000015</c:v>
                </c:pt>
                <c:pt idx="3">
                  <c:v>63.750700000000023</c:v>
                </c:pt>
                <c:pt idx="4">
                  <c:v>125.58189000000002</c:v>
                </c:pt>
                <c:pt idx="5">
                  <c:v>121.35633000000001</c:v>
                </c:pt>
                <c:pt idx="6">
                  <c:v>113.63969000000002</c:v>
                </c:pt>
                <c:pt idx="7">
                  <c:v>125.04386000000001</c:v>
                </c:pt>
                <c:pt idx="8">
                  <c:v>103.96455</c:v>
                </c:pt>
                <c:pt idx="9">
                  <c:v>146.21378000000001</c:v>
                </c:pt>
                <c:pt idx="10">
                  <c:v>80.822700000000012</c:v>
                </c:pt>
                <c:pt idx="11">
                  <c:v>152.37332000000001</c:v>
                </c:pt>
                <c:pt idx="12">
                  <c:v>124.22102000000001</c:v>
                </c:pt>
                <c:pt idx="13">
                  <c:v>44.542300000000012</c:v>
                </c:pt>
                <c:pt idx="14">
                  <c:v>140.21648000000002</c:v>
                </c:pt>
                <c:pt idx="15">
                  <c:v>112.00619</c:v>
                </c:pt>
                <c:pt idx="16">
                  <c:v>23.512799999999999</c:v>
                </c:pt>
                <c:pt idx="17">
                  <c:v>19.491100000000017</c:v>
                </c:pt>
                <c:pt idx="18">
                  <c:v>102.47674000000001</c:v>
                </c:pt>
                <c:pt idx="19">
                  <c:v>132.68008</c:v>
                </c:pt>
                <c:pt idx="20">
                  <c:v>129.85747000000001</c:v>
                </c:pt>
                <c:pt idx="21">
                  <c:v>118.71748000000001</c:v>
                </c:pt>
                <c:pt idx="22">
                  <c:v>56.183800000000019</c:v>
                </c:pt>
                <c:pt idx="23">
                  <c:v>38.863100000000003</c:v>
                </c:pt>
                <c:pt idx="24">
                  <c:v>19.010300000000001</c:v>
                </c:pt>
                <c:pt idx="25">
                  <c:v>33.559400000000011</c:v>
                </c:pt>
                <c:pt idx="26">
                  <c:v>69.910500000000013</c:v>
                </c:pt>
                <c:pt idx="27">
                  <c:v>165.36869000000002</c:v>
                </c:pt>
                <c:pt idx="28">
                  <c:v>103.15264000000001</c:v>
                </c:pt>
                <c:pt idx="29">
                  <c:v>161.71065000000002</c:v>
                </c:pt>
                <c:pt idx="30">
                  <c:v>97.971900000000005</c:v>
                </c:pt>
                <c:pt idx="31">
                  <c:v>155.84331</c:v>
                </c:pt>
                <c:pt idx="32">
                  <c:v>106.19382</c:v>
                </c:pt>
                <c:pt idx="33">
                  <c:v>136.33104</c:v>
                </c:pt>
                <c:pt idx="34">
                  <c:v>46.918200000000013</c:v>
                </c:pt>
                <c:pt idx="35">
                  <c:v>203.09889000000001</c:v>
                </c:pt>
                <c:pt idx="36">
                  <c:v>48.134500000000003</c:v>
                </c:pt>
                <c:pt idx="37">
                  <c:v>18.183999999999997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3C-43CB-A8AE-E452B3CFB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736080"/>
        <c:axId val="884738240"/>
      </c:scatterChart>
      <c:valAx>
        <c:axId val="88473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84738240"/>
        <c:crosses val="autoZero"/>
        <c:crossBetween val="midCat"/>
      </c:valAx>
      <c:valAx>
        <c:axId val="88473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8473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with TMS as ref'!$Q$2</c:f>
              <c:strCache>
                <c:ptCount val="1"/>
                <c:pt idx="0">
                  <c:v>1c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with TMS as ref'!$D$3:$D$40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'Data process with TMS as ref'!$Q$3:$Q$40</c:f>
              <c:numCache>
                <c:formatCode>General</c:formatCode>
                <c:ptCount val="38"/>
                <c:pt idx="0">
                  <c:v>162.87545</c:v>
                </c:pt>
                <c:pt idx="1">
                  <c:v>60.307700000000011</c:v>
                </c:pt>
                <c:pt idx="2">
                  <c:v>37.991600000000005</c:v>
                </c:pt>
                <c:pt idx="3">
                  <c:v>63.607700000000023</c:v>
                </c:pt>
                <c:pt idx="4">
                  <c:v>124.96906000000001</c:v>
                </c:pt>
                <c:pt idx="5">
                  <c:v>121.50189</c:v>
                </c:pt>
                <c:pt idx="6">
                  <c:v>113.92558000000001</c:v>
                </c:pt>
                <c:pt idx="7">
                  <c:v>125.31930000000001</c:v>
                </c:pt>
                <c:pt idx="8">
                  <c:v>104.39332</c:v>
                </c:pt>
                <c:pt idx="9">
                  <c:v>145.97740000000002</c:v>
                </c:pt>
                <c:pt idx="10">
                  <c:v>80.493200000000016</c:v>
                </c:pt>
                <c:pt idx="11">
                  <c:v>151.95957000000001</c:v>
                </c:pt>
                <c:pt idx="12">
                  <c:v>121.92108</c:v>
                </c:pt>
                <c:pt idx="13">
                  <c:v>44.748000000000019</c:v>
                </c:pt>
                <c:pt idx="14">
                  <c:v>140.08095</c:v>
                </c:pt>
                <c:pt idx="15">
                  <c:v>111.91756000000001</c:v>
                </c:pt>
                <c:pt idx="16">
                  <c:v>23.102699999999999</c:v>
                </c:pt>
                <c:pt idx="17">
                  <c:v>20.455700000000007</c:v>
                </c:pt>
                <c:pt idx="18">
                  <c:v>111.77916</c:v>
                </c:pt>
                <c:pt idx="19">
                  <c:v>129.96802000000002</c:v>
                </c:pt>
                <c:pt idx="20">
                  <c:v>129.88294000000002</c:v>
                </c:pt>
                <c:pt idx="21">
                  <c:v>116.46097</c:v>
                </c:pt>
                <c:pt idx="22">
                  <c:v>56.800000000000011</c:v>
                </c:pt>
                <c:pt idx="23">
                  <c:v>37.49890000000002</c:v>
                </c:pt>
                <c:pt idx="24">
                  <c:v>23.491100000000017</c:v>
                </c:pt>
                <c:pt idx="25">
                  <c:v>36.907200000000017</c:v>
                </c:pt>
                <c:pt idx="26">
                  <c:v>75.325000000000003</c:v>
                </c:pt>
                <c:pt idx="27">
                  <c:v>162.91652000000002</c:v>
                </c:pt>
                <c:pt idx="28">
                  <c:v>105.21693</c:v>
                </c:pt>
                <c:pt idx="29">
                  <c:v>157.34773000000001</c:v>
                </c:pt>
                <c:pt idx="30">
                  <c:v>99.87445000000001</c:v>
                </c:pt>
                <c:pt idx="31">
                  <c:v>157.16983000000002</c:v>
                </c:pt>
                <c:pt idx="32">
                  <c:v>107.03426</c:v>
                </c:pt>
                <c:pt idx="33">
                  <c:v>136.57679000000002</c:v>
                </c:pt>
                <c:pt idx="34">
                  <c:v>48.995200000000011</c:v>
                </c:pt>
                <c:pt idx="35">
                  <c:v>202.80828</c:v>
                </c:pt>
                <c:pt idx="36">
                  <c:v>50.035899999999998</c:v>
                </c:pt>
                <c:pt idx="37">
                  <c:v>21.148800000000023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AA-41C4-981C-3A513453C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456976"/>
        <c:axId val="925457336"/>
      </c:scatterChart>
      <c:valAx>
        <c:axId val="92545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25457336"/>
        <c:crosses val="autoZero"/>
        <c:crossBetween val="midCat"/>
      </c:valAx>
      <c:valAx>
        <c:axId val="92545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25456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with TMS as ref'!$R$2</c:f>
              <c:strCache>
                <c:ptCount val="1"/>
                <c:pt idx="0">
                  <c:v>1d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with TMS as ref'!$D$3:$D$40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'Data process with TMS as ref'!$R$3:$R$40</c:f>
              <c:numCache>
                <c:formatCode>General</c:formatCode>
                <c:ptCount val="38"/>
                <c:pt idx="0">
                  <c:v>162.76567</c:v>
                </c:pt>
                <c:pt idx="1">
                  <c:v>60.516199999999998</c:v>
                </c:pt>
                <c:pt idx="2">
                  <c:v>38.296900000000022</c:v>
                </c:pt>
                <c:pt idx="3">
                  <c:v>63.733100000000007</c:v>
                </c:pt>
                <c:pt idx="4">
                  <c:v>124.96541000000001</c:v>
                </c:pt>
                <c:pt idx="5">
                  <c:v>121.46163000000001</c:v>
                </c:pt>
                <c:pt idx="6">
                  <c:v>113.77812000000002</c:v>
                </c:pt>
                <c:pt idx="7">
                  <c:v>125.42086</c:v>
                </c:pt>
                <c:pt idx="8">
                  <c:v>103.90985000000001</c:v>
                </c:pt>
                <c:pt idx="9">
                  <c:v>145.66334000000001</c:v>
                </c:pt>
                <c:pt idx="10">
                  <c:v>79.950600000000009</c:v>
                </c:pt>
                <c:pt idx="11">
                  <c:v>151.65727000000001</c:v>
                </c:pt>
                <c:pt idx="12">
                  <c:v>123.47288</c:v>
                </c:pt>
                <c:pt idx="13">
                  <c:v>44.761500000000012</c:v>
                </c:pt>
                <c:pt idx="14">
                  <c:v>139.74885</c:v>
                </c:pt>
                <c:pt idx="15">
                  <c:v>111.04976000000001</c:v>
                </c:pt>
                <c:pt idx="16">
                  <c:v>21.706199999999995</c:v>
                </c:pt>
                <c:pt idx="17">
                  <c:v>22.240700000000004</c:v>
                </c:pt>
                <c:pt idx="18">
                  <c:v>112.13356</c:v>
                </c:pt>
                <c:pt idx="19">
                  <c:v>130.39922000000001</c:v>
                </c:pt>
                <c:pt idx="20">
                  <c:v>132.51313000000002</c:v>
                </c:pt>
                <c:pt idx="21">
                  <c:v>115.87461</c:v>
                </c:pt>
                <c:pt idx="22">
                  <c:v>59.088899999999995</c:v>
                </c:pt>
                <c:pt idx="23">
                  <c:v>33.840400000000017</c:v>
                </c:pt>
                <c:pt idx="24">
                  <c:v>24.748800000000017</c:v>
                </c:pt>
                <c:pt idx="25">
                  <c:v>31.5899</c:v>
                </c:pt>
                <c:pt idx="26">
                  <c:v>73.876300000000015</c:v>
                </c:pt>
                <c:pt idx="27">
                  <c:v>165.62121000000002</c:v>
                </c:pt>
                <c:pt idx="28">
                  <c:v>103.063</c:v>
                </c:pt>
                <c:pt idx="29">
                  <c:v>160.72460000000001</c:v>
                </c:pt>
                <c:pt idx="30">
                  <c:v>98.115290000000016</c:v>
                </c:pt>
                <c:pt idx="31">
                  <c:v>157.32243</c:v>
                </c:pt>
                <c:pt idx="32">
                  <c:v>108.50545000000001</c:v>
                </c:pt>
                <c:pt idx="33">
                  <c:v>135.32840000000002</c:v>
                </c:pt>
                <c:pt idx="34">
                  <c:v>46.588600000000014</c:v>
                </c:pt>
                <c:pt idx="35">
                  <c:v>209.0016</c:v>
                </c:pt>
                <c:pt idx="36">
                  <c:v>47.758900000000011</c:v>
                </c:pt>
                <c:pt idx="37">
                  <c:v>19.711399999999998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C5-402A-9645-DC529908A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979128"/>
        <c:axId val="931979488"/>
      </c:scatterChart>
      <c:valAx>
        <c:axId val="931979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1979488"/>
        <c:crosses val="autoZero"/>
        <c:crossBetween val="midCat"/>
      </c:valAx>
      <c:valAx>
        <c:axId val="93197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1979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with TMS as ref'!$X$2</c:f>
              <c:strCache>
                <c:ptCount val="1"/>
                <c:pt idx="0">
                  <c:v>1a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with TMS as ref'!$W$3:$W$34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>
                  <c:v>4.7</c:v>
                </c:pt>
                <c:pt idx="26">
                  <c:v>3.35</c:v>
                </c:pt>
                <c:pt idx="27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'Data process with TMS as ref'!$X$3:$X$34</c:f>
              <c:numCache>
                <c:formatCode>General</c:formatCode>
                <c:ptCount val="32"/>
                <c:pt idx="0">
                  <c:v>4.1738600000000012</c:v>
                </c:pt>
                <c:pt idx="1">
                  <c:v>2.384170000000001</c:v>
                </c:pt>
                <c:pt idx="2">
                  <c:v>2.5912900000000008</c:v>
                </c:pt>
                <c:pt idx="3">
                  <c:v>7.394280000000002</c:v>
                </c:pt>
                <c:pt idx="4">
                  <c:v>6.9274500000000003</c:v>
                </c:pt>
                <c:pt idx="5">
                  <c:v>7.3564800000000012</c:v>
                </c:pt>
                <c:pt idx="6">
                  <c:v>6.6751400000000025</c:v>
                </c:pt>
                <c:pt idx="7">
                  <c:v>5.6391100000000023</c:v>
                </c:pt>
                <c:pt idx="8">
                  <c:v>6.6677200000000028</c:v>
                </c:pt>
                <c:pt idx="9">
                  <c:v>5.3915350000000011</c:v>
                </c:pt>
                <c:pt idx="10">
                  <c:v>0.97575000000000145</c:v>
                </c:pt>
                <c:pt idx="11">
                  <c:v>1.2311866666667015</c:v>
                </c:pt>
                <c:pt idx="12">
                  <c:v>7.026600000000002</c:v>
                </c:pt>
                <c:pt idx="13">
                  <c:v>7.6474299999999999</c:v>
                </c:pt>
                <c:pt idx="14">
                  <c:v>6.5633700000000026</c:v>
                </c:pt>
                <c:pt idx="15">
                  <c:v>4.627950000000002</c:v>
                </c:pt>
                <c:pt idx="16">
                  <c:v>1.8673100000000034</c:v>
                </c:pt>
                <c:pt idx="17">
                  <c:v>2.1368900000000011</c:v>
                </c:pt>
                <c:pt idx="18">
                  <c:v>1.9065300000000001</c:v>
                </c:pt>
                <c:pt idx="19">
                  <c:v>1.675690000000003</c:v>
                </c:pt>
                <c:pt idx="20">
                  <c:v>1.9824800000000025</c:v>
                </c:pt>
                <c:pt idx="21">
                  <c:v>5.9082500000000024</c:v>
                </c:pt>
                <c:pt idx="22">
                  <c:v>6.2560800000000008</c:v>
                </c:pt>
                <c:pt idx="23">
                  <c:v>7.1665500000000009</c:v>
                </c:pt>
                <c:pt idx="24">
                  <c:v>3.2476500000000001</c:v>
                </c:pt>
                <c:pt idx="25">
                  <c:v>4.5914200000000029</c:v>
                </c:pt>
                <c:pt idx="26">
                  <c:v>3.2857400000000005</c:v>
                </c:pt>
                <c:pt idx="27">
                  <c:v>2.1053800000000003</c:v>
                </c:pt>
                <c:pt idx="28">
                  <c:v>1.4144733333333015</c:v>
                </c:pt>
                <c:pt idx="29">
                  <c:v>4.5989900000000006</c:v>
                </c:pt>
                <c:pt idx="30">
                  <c:v>7.0663400000000003</c:v>
                </c:pt>
                <c:pt idx="31">
                  <c:v>11.444020000000002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69-4652-92B6-8E5219648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229264"/>
        <c:axId val="934228904"/>
      </c:scatterChart>
      <c:valAx>
        <c:axId val="93422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4228904"/>
        <c:crosses val="autoZero"/>
        <c:crossBetween val="midCat"/>
      </c:valAx>
      <c:valAx>
        <c:axId val="93422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422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with TMS as ref'!$Y$2</c:f>
              <c:strCache>
                <c:ptCount val="1"/>
                <c:pt idx="0">
                  <c:v>1b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with TMS as ref'!$W$3:$W$34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>
                  <c:v>4.7</c:v>
                </c:pt>
                <c:pt idx="26">
                  <c:v>3.35</c:v>
                </c:pt>
                <c:pt idx="27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'Data process with TMS as ref'!$Y$3:$Y$34</c:f>
              <c:numCache>
                <c:formatCode>General</c:formatCode>
                <c:ptCount val="32"/>
                <c:pt idx="0">
                  <c:v>3.9634</c:v>
                </c:pt>
                <c:pt idx="1">
                  <c:v>2.3636200000000009</c:v>
                </c:pt>
                <c:pt idx="2">
                  <c:v>2.4372800000000012</c:v>
                </c:pt>
                <c:pt idx="3">
                  <c:v>7.434980000000003</c:v>
                </c:pt>
                <c:pt idx="4">
                  <c:v>6.8958600000000025</c:v>
                </c:pt>
                <c:pt idx="5">
                  <c:v>7.3160100000000021</c:v>
                </c:pt>
                <c:pt idx="6">
                  <c:v>6.634170000000001</c:v>
                </c:pt>
                <c:pt idx="7">
                  <c:v>5.4104500000000009</c:v>
                </c:pt>
                <c:pt idx="8">
                  <c:v>6.6751200000000033</c:v>
                </c:pt>
                <c:pt idx="9">
                  <c:v>5.489765000000002</c:v>
                </c:pt>
                <c:pt idx="10">
                  <c:v>1.1523600000000016</c:v>
                </c:pt>
                <c:pt idx="11">
                  <c:v>0.90529333333330086</c:v>
                </c:pt>
                <c:pt idx="12">
                  <c:v>6.3034100000000031</c:v>
                </c:pt>
                <c:pt idx="13">
                  <c:v>7.7487100000000027</c:v>
                </c:pt>
                <c:pt idx="14">
                  <c:v>6.3061700000000016</c:v>
                </c:pt>
                <c:pt idx="15">
                  <c:v>4.5698900000000009</c:v>
                </c:pt>
                <c:pt idx="16">
                  <c:v>1.5293100000000024</c:v>
                </c:pt>
                <c:pt idx="17">
                  <c:v>1.839850000000002</c:v>
                </c:pt>
                <c:pt idx="18">
                  <c:v>1.8200600000000016</c:v>
                </c:pt>
                <c:pt idx="19">
                  <c:v>1.7539100000000012</c:v>
                </c:pt>
                <c:pt idx="20">
                  <c:v>1.9083800000000011</c:v>
                </c:pt>
                <c:pt idx="21">
                  <c:v>6.2435300000000034</c:v>
                </c:pt>
                <c:pt idx="22">
                  <c:v>6.5184500000000014</c:v>
                </c:pt>
                <c:pt idx="23">
                  <c:v>6.4721800000000016</c:v>
                </c:pt>
                <c:pt idx="24">
                  <c:v>3.158570000000001</c:v>
                </c:pt>
                <c:pt idx="25">
                  <c:v>4.8312300000000015</c:v>
                </c:pt>
                <c:pt idx="26">
                  <c:v>3.4039700000000011</c:v>
                </c:pt>
                <c:pt idx="27">
                  <c:v>2.4836300000000016</c:v>
                </c:pt>
                <c:pt idx="28">
                  <c:v>1.4592600000000004</c:v>
                </c:pt>
                <c:pt idx="29">
                  <c:v>4.4110900000000015</c:v>
                </c:pt>
                <c:pt idx="30">
                  <c:v>10.61815</c:v>
                </c:pt>
                <c:pt idx="31">
                  <c:v>12.171480000000003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52-4C14-8E89-7037E41E8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665168"/>
        <c:axId val="932665528"/>
      </c:scatterChart>
      <c:valAx>
        <c:axId val="93266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2665528"/>
        <c:crosses val="autoZero"/>
        <c:crossBetween val="midCat"/>
      </c:valAx>
      <c:valAx>
        <c:axId val="93266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266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with TMS as ref'!$Z$2</c:f>
              <c:strCache>
                <c:ptCount val="1"/>
                <c:pt idx="0">
                  <c:v>1c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with TMS as ref'!$W$3:$W$34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>
                  <c:v>4.7</c:v>
                </c:pt>
                <c:pt idx="26">
                  <c:v>3.35</c:v>
                </c:pt>
                <c:pt idx="27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'Data process with TMS as ref'!$Z$3:$Z$34</c:f>
              <c:numCache>
                <c:formatCode>General</c:formatCode>
                <c:ptCount val="32"/>
                <c:pt idx="0">
                  <c:v>4.087570000000003</c:v>
                </c:pt>
                <c:pt idx="1">
                  <c:v>2.4657300000000006</c:v>
                </c:pt>
                <c:pt idx="2">
                  <c:v>2.5612300000000019</c:v>
                </c:pt>
                <c:pt idx="3">
                  <c:v>7.4712800000000001</c:v>
                </c:pt>
                <c:pt idx="4">
                  <c:v>6.9646800000000013</c:v>
                </c:pt>
                <c:pt idx="5">
                  <c:v>7.3712100000000014</c:v>
                </c:pt>
                <c:pt idx="6">
                  <c:v>6.715010000000003</c:v>
                </c:pt>
                <c:pt idx="7">
                  <c:v>5.4989100000000022</c:v>
                </c:pt>
                <c:pt idx="8">
                  <c:v>6.6935300000000026</c:v>
                </c:pt>
                <c:pt idx="9">
                  <c:v>5.5145300000000006</c:v>
                </c:pt>
                <c:pt idx="10">
                  <c:v>1.1131266666667017</c:v>
                </c:pt>
                <c:pt idx="11">
                  <c:v>1.0236100000000015</c:v>
                </c:pt>
                <c:pt idx="12">
                  <c:v>6.9228000000000023</c:v>
                </c:pt>
                <c:pt idx="13">
                  <c:v>7.6417500000000018</c:v>
                </c:pt>
                <c:pt idx="14">
                  <c:v>6.0054500000000033</c:v>
                </c:pt>
                <c:pt idx="15">
                  <c:v>4.1846600000000009</c:v>
                </c:pt>
                <c:pt idx="16">
                  <c:v>1.6950200000000031</c:v>
                </c:pt>
                <c:pt idx="17">
                  <c:v>2.0406600000000026</c:v>
                </c:pt>
                <c:pt idx="18">
                  <c:v>1.8496350000000028</c:v>
                </c:pt>
                <c:pt idx="19">
                  <c:v>1.7042400000000022</c:v>
                </c:pt>
                <c:pt idx="20">
                  <c:v>1.9985200000000027</c:v>
                </c:pt>
                <c:pt idx="21">
                  <c:v>5.6282100000000028</c:v>
                </c:pt>
                <c:pt idx="22">
                  <c:v>6.46218</c:v>
                </c:pt>
                <c:pt idx="23">
                  <c:v>6.7133600000000015</c:v>
                </c:pt>
                <c:pt idx="24">
                  <c:v>3.1381300000000003</c:v>
                </c:pt>
                <c:pt idx="25">
                  <c:v>5.3941000000000017</c:v>
                </c:pt>
                <c:pt idx="26">
                  <c:v>3.2748000000000026</c:v>
                </c:pt>
                <c:pt idx="27">
                  <c:v>1.9328000000000003</c:v>
                </c:pt>
                <c:pt idx="28">
                  <c:v>1.4160700000000013</c:v>
                </c:pt>
                <c:pt idx="29">
                  <c:v>4.5282500000000034</c:v>
                </c:pt>
                <c:pt idx="30">
                  <c:v>7.1439100000000018</c:v>
                </c:pt>
                <c:pt idx="31">
                  <c:v>8.8752200000000023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70-4ED5-A5EC-17EAA4B00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3267344"/>
        <c:axId val="943264104"/>
      </c:scatterChart>
      <c:valAx>
        <c:axId val="943267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43264104"/>
        <c:crosses val="autoZero"/>
        <c:crossBetween val="midCat"/>
      </c:valAx>
      <c:valAx>
        <c:axId val="94326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4326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with TMS as ref'!$AA$2</c:f>
              <c:strCache>
                <c:ptCount val="1"/>
                <c:pt idx="0">
                  <c:v>1d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with TMS as ref'!$W$3:$W$34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>
                  <c:v>4.7</c:v>
                </c:pt>
                <c:pt idx="26">
                  <c:v>3.35</c:v>
                </c:pt>
                <c:pt idx="27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'Data process with TMS as ref'!$AA$3:$AA$34</c:f>
              <c:numCache>
                <c:formatCode>General</c:formatCode>
                <c:ptCount val="32"/>
                <c:pt idx="0">
                  <c:v>4.1421100000000024</c:v>
                </c:pt>
                <c:pt idx="1">
                  <c:v>2.4246600000000029</c:v>
                </c:pt>
                <c:pt idx="2">
                  <c:v>2.5455800000000011</c:v>
                </c:pt>
                <c:pt idx="3">
                  <c:v>7.4364500000000007</c:v>
                </c:pt>
                <c:pt idx="4">
                  <c:v>6.925060000000002</c:v>
                </c:pt>
                <c:pt idx="5">
                  <c:v>7.3645800000000001</c:v>
                </c:pt>
                <c:pt idx="6">
                  <c:v>6.6907100000000028</c:v>
                </c:pt>
                <c:pt idx="7">
                  <c:v>5.5663400000000003</c:v>
                </c:pt>
                <c:pt idx="8">
                  <c:v>6.5286000000000008</c:v>
                </c:pt>
                <c:pt idx="9">
                  <c:v>5.3919850000000018</c:v>
                </c:pt>
                <c:pt idx="10">
                  <c:v>1.0206133333333014</c:v>
                </c:pt>
                <c:pt idx="11">
                  <c:v>1.1640900000000016</c:v>
                </c:pt>
                <c:pt idx="12">
                  <c:v>7.0138500000000015</c:v>
                </c:pt>
                <c:pt idx="13">
                  <c:v>7.5890100000000018</c:v>
                </c:pt>
                <c:pt idx="14">
                  <c:v>6.5825500000000012</c:v>
                </c:pt>
                <c:pt idx="15">
                  <c:v>4.1852700000000027</c:v>
                </c:pt>
                <c:pt idx="16">
                  <c:v>1.5898300000000027</c:v>
                </c:pt>
                <c:pt idx="17">
                  <c:v>2.3530600000000028</c:v>
                </c:pt>
                <c:pt idx="18">
                  <c:v>1.893925000000003</c:v>
                </c:pt>
                <c:pt idx="19">
                  <c:v>1.7783300000000004</c:v>
                </c:pt>
                <c:pt idx="20">
                  <c:v>1.8354100000000031</c:v>
                </c:pt>
                <c:pt idx="21">
                  <c:v>5.6124900000000011</c:v>
                </c:pt>
                <c:pt idx="22">
                  <c:v>6.3519200000000033</c:v>
                </c:pt>
                <c:pt idx="23">
                  <c:v>7.556280000000001</c:v>
                </c:pt>
                <c:pt idx="24">
                  <c:v>3.1915900000000015</c:v>
                </c:pt>
                <c:pt idx="25">
                  <c:v>5.1888000000000005</c:v>
                </c:pt>
                <c:pt idx="26">
                  <c:v>3.4464100000000002</c:v>
                </c:pt>
                <c:pt idx="27">
                  <c:v>2.38232</c:v>
                </c:pt>
                <c:pt idx="28">
                  <c:v>1.453280000000003</c:v>
                </c:pt>
                <c:pt idx="29">
                  <c:v>4.4284600000000012</c:v>
                </c:pt>
                <c:pt idx="30">
                  <c:v>8.0271800000000013</c:v>
                </c:pt>
                <c:pt idx="31">
                  <c:v>11.66412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75-433B-9FE8-404CADAEF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168256"/>
        <c:axId val="939168976"/>
      </c:scatterChart>
      <c:valAx>
        <c:axId val="93916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9168976"/>
        <c:crosses val="autoZero"/>
        <c:crossBetween val="midCat"/>
      </c:valAx>
      <c:valAx>
        <c:axId val="93916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916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altLang="zh-CN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1a Exptl(x)/calcd(y)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'13C NMR Results'!$D$2</c:f>
              <c:strCache>
                <c:ptCount val="1"/>
                <c:pt idx="0">
                  <c:v>calcd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5.6545579163810797E-2"/>
                  <c:y val="2.100840336134439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400" b="1" i="0" u="none" strike="noStrike" kern="1200" baseline="0">
                      <a:solidFill>
                        <a:schemeClr val="tx1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'13C NMR Results'!$C$3:$C$40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'13C NMR Results'!$D$3:$D$40</c:f>
              <c:numCache>
                <c:formatCode>0.00_ </c:formatCode>
                <c:ptCount val="38"/>
                <c:pt idx="0">
                  <c:v>166.99127565226399</c:v>
                </c:pt>
                <c:pt idx="1">
                  <c:v>61.870681654119799</c:v>
                </c:pt>
                <c:pt idx="2">
                  <c:v>38.102609054346701</c:v>
                </c:pt>
                <c:pt idx="3">
                  <c:v>65.215427451789196</c:v>
                </c:pt>
                <c:pt idx="4">
                  <c:v>128.23270083531</c:v>
                </c:pt>
                <c:pt idx="5">
                  <c:v>124.564679797876</c:v>
                </c:pt>
                <c:pt idx="6">
                  <c:v>116.660626998041</c:v>
                </c:pt>
                <c:pt idx="7">
                  <c:v>128.512271836651</c:v>
                </c:pt>
                <c:pt idx="8">
                  <c:v>106.583200989997</c:v>
                </c:pt>
                <c:pt idx="9">
                  <c:v>149.36684541610799</c:v>
                </c:pt>
                <c:pt idx="10">
                  <c:v>81.308755285139696</c:v>
                </c:pt>
                <c:pt idx="11">
                  <c:v>156.209167783851</c:v>
                </c:pt>
                <c:pt idx="12">
                  <c:v>124.861317933381</c:v>
                </c:pt>
                <c:pt idx="13">
                  <c:v>45.382798803753701</c:v>
                </c:pt>
                <c:pt idx="14">
                  <c:v>143.260049499845</c:v>
                </c:pt>
                <c:pt idx="15">
                  <c:v>113.78698566567</c:v>
                </c:pt>
                <c:pt idx="16">
                  <c:v>21.8777972568836</c:v>
                </c:pt>
                <c:pt idx="17">
                  <c:v>22.151593276271001</c:v>
                </c:pt>
                <c:pt idx="18">
                  <c:v>115.642930803341</c:v>
                </c:pt>
                <c:pt idx="19">
                  <c:v>133.839538001444</c:v>
                </c:pt>
                <c:pt idx="20">
                  <c:v>132.945086109106</c:v>
                </c:pt>
                <c:pt idx="21">
                  <c:v>120.862081055997</c:v>
                </c:pt>
                <c:pt idx="22">
                  <c:v>54.634010518717098</c:v>
                </c:pt>
                <c:pt idx="23">
                  <c:v>34.818603691863501</c:v>
                </c:pt>
                <c:pt idx="24">
                  <c:v>18.4535423326802</c:v>
                </c:pt>
                <c:pt idx="25">
                  <c:v>32.743632051149802</c:v>
                </c:pt>
                <c:pt idx="26">
                  <c:v>72.749510157780705</c:v>
                </c:pt>
                <c:pt idx="27">
                  <c:v>170.28380942559599</c:v>
                </c:pt>
                <c:pt idx="28">
                  <c:v>105.76431886150399</c:v>
                </c:pt>
                <c:pt idx="29">
                  <c:v>164.81919150252699</c:v>
                </c:pt>
                <c:pt idx="30">
                  <c:v>100.547241414871</c:v>
                </c:pt>
                <c:pt idx="31">
                  <c:v>161.426946478292</c:v>
                </c:pt>
                <c:pt idx="32">
                  <c:v>109.011261214809</c:v>
                </c:pt>
                <c:pt idx="33">
                  <c:v>139.47957100134099</c:v>
                </c:pt>
                <c:pt idx="34">
                  <c:v>46.757038259255403</c:v>
                </c:pt>
                <c:pt idx="35">
                  <c:v>212.70331030215499</c:v>
                </c:pt>
                <c:pt idx="36">
                  <c:v>51.646901103433997</c:v>
                </c:pt>
                <c:pt idx="37">
                  <c:v>17.654738578941899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1-4DAA-96DE-1D85A586A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735813"/>
        <c:axId val="214408186"/>
      </c:scatterChart>
      <c:valAx>
        <c:axId val="43873581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214408186"/>
        <c:crosses val="autoZero"/>
        <c:crossBetween val="midCat"/>
      </c:valAx>
      <c:valAx>
        <c:axId val="21440818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438735813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solidFill>
            <a:schemeClr val="tx1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1</a:t>
            </a:r>
            <a:r>
              <a:rPr lang="en-US" altLang="zh-CN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b</a:t>
            </a:r>
            <a:r>
              <a:rPr lang="en-US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 Exptl(x)/calcd(y)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'13C NMR Results'!$C$2</c:f>
              <c:strCache>
                <c:ptCount val="1"/>
                <c:pt idx="0">
                  <c:v>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400" b="1" i="0" u="none" strike="noStrike" kern="1200" baseline="0">
                      <a:solidFill>
                        <a:schemeClr val="tx1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'13C NMR Results'!$C$3:$C$40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'13C NMR Results'!$F$3:$F$40</c:f>
              <c:numCache>
                <c:formatCode>0.00_ </c:formatCode>
                <c:ptCount val="38"/>
                <c:pt idx="0">
                  <c:v>163.89907397773399</c:v>
                </c:pt>
                <c:pt idx="1">
                  <c:v>61.546977421704298</c:v>
                </c:pt>
                <c:pt idx="2">
                  <c:v>38.063572989283102</c:v>
                </c:pt>
                <c:pt idx="3">
                  <c:v>64.847154302361901</c:v>
                </c:pt>
                <c:pt idx="4">
                  <c:v>129.180928103215</c:v>
                </c:pt>
                <c:pt idx="5">
                  <c:v>124.78434085943201</c:v>
                </c:pt>
                <c:pt idx="6">
                  <c:v>116.755374050567</c:v>
                </c:pt>
                <c:pt idx="7">
                  <c:v>128.62112163146401</c:v>
                </c:pt>
                <c:pt idx="8">
                  <c:v>106.688638018937</c:v>
                </c:pt>
                <c:pt idx="9">
                  <c:v>150.64788263448099</c:v>
                </c:pt>
                <c:pt idx="10">
                  <c:v>82.610134221204902</c:v>
                </c:pt>
                <c:pt idx="11">
                  <c:v>157.05672666736001</c:v>
                </c:pt>
                <c:pt idx="12">
                  <c:v>127.76497762979901</c:v>
                </c:pt>
                <c:pt idx="13">
                  <c:v>44.861304754968302</c:v>
                </c:pt>
                <c:pt idx="14">
                  <c:v>144.40784517740099</c:v>
                </c:pt>
                <c:pt idx="15">
                  <c:v>115.05575902611599</c:v>
                </c:pt>
                <c:pt idx="16">
                  <c:v>22.980647175111802</c:v>
                </c:pt>
                <c:pt idx="17">
                  <c:v>18.796171054000599</c:v>
                </c:pt>
                <c:pt idx="18">
                  <c:v>105.140609718031</c:v>
                </c:pt>
                <c:pt idx="19">
                  <c:v>136.566413484549</c:v>
                </c:pt>
                <c:pt idx="20">
                  <c:v>133.62955987930499</c:v>
                </c:pt>
                <c:pt idx="21">
                  <c:v>122.038684840287</c:v>
                </c:pt>
                <c:pt idx="22">
                  <c:v>56.973988138591203</c:v>
                </c:pt>
                <c:pt idx="23">
                  <c:v>38.9522422224534</c:v>
                </c:pt>
                <c:pt idx="24">
                  <c:v>18.295910935386502</c:v>
                </c:pt>
                <c:pt idx="25">
                  <c:v>33.433877848298799</c:v>
                </c:pt>
                <c:pt idx="26">
                  <c:v>71.256268858599498</c:v>
                </c:pt>
                <c:pt idx="27">
                  <c:v>170.578077203205</c:v>
                </c:pt>
                <c:pt idx="28">
                  <c:v>105.84386640308</c:v>
                </c:pt>
                <c:pt idx="29">
                  <c:v>166.77198002289001</c:v>
                </c:pt>
                <c:pt idx="30">
                  <c:v>100.453438768078</c:v>
                </c:pt>
                <c:pt idx="31">
                  <c:v>160.66716262615799</c:v>
                </c:pt>
                <c:pt idx="32">
                  <c:v>109.008136510249</c:v>
                </c:pt>
                <c:pt idx="33">
                  <c:v>140.36514410571201</c:v>
                </c:pt>
                <c:pt idx="34">
                  <c:v>47.333368015815203</c:v>
                </c:pt>
                <c:pt idx="35">
                  <c:v>209.83538653626101</c:v>
                </c:pt>
                <c:pt idx="36">
                  <c:v>48.598897097076303</c:v>
                </c:pt>
                <c:pt idx="37">
                  <c:v>17.436166892102801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D3-4D55-AF37-E35FD820D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284648"/>
        <c:axId val="716885837"/>
      </c:scatterChart>
      <c:valAx>
        <c:axId val="852284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716885837"/>
        <c:crosses val="autoZero"/>
        <c:crossBetween val="midCat"/>
      </c:valAx>
      <c:valAx>
        <c:axId val="71688583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852284648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sz="140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1</a:t>
            </a:r>
            <a:r>
              <a:rPr lang="en-US" altLang="zh-CN" sz="140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c</a:t>
            </a:r>
            <a:r>
              <a:rPr lang="en-US" sz="140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 Exptl(x)/calcd(y)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'13C NMR Results'!$C$2</c:f>
              <c:strCache>
                <c:ptCount val="1"/>
                <c:pt idx="0">
                  <c:v>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400" b="1" i="0" u="none" strike="noStrike" kern="1200" baseline="0">
                      <a:solidFill>
                        <a:schemeClr val="tx1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'13C NMR Results'!$C$3:$C$40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'13C NMR Results'!$H$3:$H$40</c:f>
              <c:numCache>
                <c:formatCode>0.00_ </c:formatCode>
                <c:ptCount val="38"/>
                <c:pt idx="0">
                  <c:v>168.36364116652601</c:v>
                </c:pt>
                <c:pt idx="1">
                  <c:v>59.986897717666999</c:v>
                </c:pt>
                <c:pt idx="2">
                  <c:v>36.406910397295</c:v>
                </c:pt>
                <c:pt idx="3">
                  <c:v>63.473795435333898</c:v>
                </c:pt>
                <c:pt idx="4">
                  <c:v>128.31039729501299</c:v>
                </c:pt>
                <c:pt idx="5">
                  <c:v>124.646861792054</c:v>
                </c:pt>
                <c:pt idx="6">
                  <c:v>116.64146238377</c:v>
                </c:pt>
                <c:pt idx="7">
                  <c:v>128.68047337278099</c:v>
                </c:pt>
                <c:pt idx="8">
                  <c:v>106.569336432798</c:v>
                </c:pt>
                <c:pt idx="9">
                  <c:v>150.50855874894299</c:v>
                </c:pt>
                <c:pt idx="10">
                  <c:v>81.315617075232495</c:v>
                </c:pt>
                <c:pt idx="11">
                  <c:v>156.829532967033</c:v>
                </c:pt>
                <c:pt idx="12">
                  <c:v>125.089792899408</c:v>
                </c:pt>
                <c:pt idx="13">
                  <c:v>43.545963651732897</c:v>
                </c:pt>
                <c:pt idx="14">
                  <c:v>144.27815934065899</c:v>
                </c:pt>
                <c:pt idx="15">
                  <c:v>114.51971682164</c:v>
                </c:pt>
                <c:pt idx="16">
                  <c:v>20.6747675401521</c:v>
                </c:pt>
                <c:pt idx="17">
                  <c:v>17.877852916314499</c:v>
                </c:pt>
                <c:pt idx="18">
                  <c:v>114.373478444632</c:v>
                </c:pt>
                <c:pt idx="19">
                  <c:v>133.592476754015</c:v>
                </c:pt>
                <c:pt idx="20">
                  <c:v>133.50257819103999</c:v>
                </c:pt>
                <c:pt idx="21">
                  <c:v>119.320445900254</c:v>
                </c:pt>
                <c:pt idx="22">
                  <c:v>56.280536770921401</c:v>
                </c:pt>
                <c:pt idx="23">
                  <c:v>35.886306001690599</c:v>
                </c:pt>
                <c:pt idx="24">
                  <c:v>21.0851648351648</c:v>
                </c:pt>
                <c:pt idx="25">
                  <c:v>35.261094674556198</c:v>
                </c:pt>
                <c:pt idx="26">
                  <c:v>75.854712595097197</c:v>
                </c:pt>
                <c:pt idx="27">
                  <c:v>168.407037193576</c:v>
                </c:pt>
                <c:pt idx="28">
                  <c:v>107.439592138631</c:v>
                </c:pt>
                <c:pt idx="29">
                  <c:v>162.522855029586</c:v>
                </c:pt>
                <c:pt idx="30">
                  <c:v>101.79453719357601</c:v>
                </c:pt>
                <c:pt idx="31">
                  <c:v>162.33487954353299</c:v>
                </c:pt>
                <c:pt idx="32">
                  <c:v>109.359847844463</c:v>
                </c:pt>
                <c:pt idx="33">
                  <c:v>140.57553888419301</c:v>
                </c:pt>
                <c:pt idx="34">
                  <c:v>48.033706677937502</c:v>
                </c:pt>
                <c:pt idx="35">
                  <c:v>210.55809382924801</c:v>
                </c:pt>
                <c:pt idx="36">
                  <c:v>49.133347421808899</c:v>
                </c:pt>
                <c:pt idx="37">
                  <c:v>18.610207100591701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02-46FC-9C6A-E31DAC1CE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01355"/>
        <c:axId val="204938228"/>
      </c:scatterChart>
      <c:valAx>
        <c:axId val="3746013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204938228"/>
        <c:crosses val="autoZero"/>
        <c:crossBetween val="midCat"/>
      </c:valAx>
      <c:valAx>
        <c:axId val="2049382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374601355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400">
          <a:solidFill>
            <a:schemeClr val="tx1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1b 13C NMR Exptl(x)/shielding(y)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direct scaling'!$D$3</c:f>
              <c:strCache>
                <c:ptCount val="1"/>
                <c:pt idx="0">
                  <c:v>Exptl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direct scaling'!$D$4:$D$41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'Data process direct scaling'!$F$4:$F$41</c:f>
              <c:numCache>
                <c:formatCode>General</c:formatCode>
                <c:ptCount val="38"/>
                <c:pt idx="0">
                  <c:v>36.956600000000002</c:v>
                </c:pt>
                <c:pt idx="1">
                  <c:v>135.3272</c:v>
                </c:pt>
                <c:pt idx="2">
                  <c:v>157.89709999999999</c:v>
                </c:pt>
                <c:pt idx="3">
                  <c:v>132.15539999999999</c:v>
                </c:pt>
                <c:pt idx="4">
                  <c:v>70.324209999999994</c:v>
                </c:pt>
                <c:pt idx="5">
                  <c:v>74.549769999999995</c:v>
                </c:pt>
                <c:pt idx="6">
                  <c:v>82.266409999999993</c:v>
                </c:pt>
                <c:pt idx="7">
                  <c:v>70.86224</c:v>
                </c:pt>
                <c:pt idx="8">
                  <c:v>91.941550000000007</c:v>
                </c:pt>
                <c:pt idx="9">
                  <c:v>49.692320000000002</c:v>
                </c:pt>
                <c:pt idx="10">
                  <c:v>115.0834</c:v>
                </c:pt>
                <c:pt idx="11">
                  <c:v>43.532780000000002</c:v>
                </c:pt>
                <c:pt idx="12">
                  <c:v>71.685079999999999</c:v>
                </c:pt>
                <c:pt idx="13">
                  <c:v>151.3638</c:v>
                </c:pt>
                <c:pt idx="14">
                  <c:v>55.689619999999998</c:v>
                </c:pt>
                <c:pt idx="15">
                  <c:v>83.899910000000006</c:v>
                </c:pt>
                <c:pt idx="16">
                  <c:v>172.39330000000001</c:v>
                </c:pt>
                <c:pt idx="17">
                  <c:v>176.41499999999999</c:v>
                </c:pt>
                <c:pt idx="18">
                  <c:v>93.429360000000003</c:v>
                </c:pt>
                <c:pt idx="19">
                  <c:v>63.226019999999998</c:v>
                </c:pt>
                <c:pt idx="20">
                  <c:v>66.048630000000003</c:v>
                </c:pt>
                <c:pt idx="21">
                  <c:v>77.18862</c:v>
                </c:pt>
                <c:pt idx="22">
                  <c:v>139.72229999999999</c:v>
                </c:pt>
                <c:pt idx="23">
                  <c:v>157.04300000000001</c:v>
                </c:pt>
                <c:pt idx="24">
                  <c:v>176.89580000000001</c:v>
                </c:pt>
                <c:pt idx="25">
                  <c:v>162.3467</c:v>
                </c:pt>
                <c:pt idx="26">
                  <c:v>125.9956</c:v>
                </c:pt>
                <c:pt idx="27">
                  <c:v>30.537410000000001</c:v>
                </c:pt>
                <c:pt idx="28">
                  <c:v>92.753460000000004</c:v>
                </c:pt>
                <c:pt idx="29">
                  <c:v>34.195450000000001</c:v>
                </c:pt>
                <c:pt idx="30">
                  <c:v>97.934200000000004</c:v>
                </c:pt>
                <c:pt idx="31">
                  <c:v>40.06279</c:v>
                </c:pt>
                <c:pt idx="32">
                  <c:v>89.712280000000007</c:v>
                </c:pt>
                <c:pt idx="33">
                  <c:v>59.575060000000001</c:v>
                </c:pt>
                <c:pt idx="34">
                  <c:v>148.9879</c:v>
                </c:pt>
                <c:pt idx="35">
                  <c:v>-7.1927899999999996</c:v>
                </c:pt>
                <c:pt idx="36">
                  <c:v>147.77160000000001</c:v>
                </c:pt>
                <c:pt idx="37">
                  <c:v>177.72210000000001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87-4223-B78E-862D69DC7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221978"/>
        <c:axId val="59362141"/>
      </c:scatterChart>
      <c:valAx>
        <c:axId val="61422197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362141"/>
        <c:crosses val="autoZero"/>
        <c:crossBetween val="midCat"/>
      </c:valAx>
      <c:valAx>
        <c:axId val="5936214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4221978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sz="140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1</a:t>
            </a:r>
            <a:r>
              <a:rPr lang="en-US" altLang="zh-CN" sz="140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d</a:t>
            </a:r>
            <a:r>
              <a:rPr lang="en-US" sz="140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 Exptl(x)/calcd(y)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'13C NMR Results'!$C$2</c:f>
              <c:strCache>
                <c:ptCount val="1"/>
                <c:pt idx="0">
                  <c:v>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400" b="1" i="0" u="none" strike="noStrike" kern="1200" baseline="0">
                      <a:solidFill>
                        <a:schemeClr val="tx1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'13C NMR Results'!$C$3:$C$40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'13C NMR Results'!$J$3:$J$40</c:f>
              <c:numCache>
                <c:formatCode>0.00_ </c:formatCode>
                <c:ptCount val="38"/>
                <c:pt idx="0">
                  <c:v>166.97364766839399</c:v>
                </c:pt>
                <c:pt idx="1">
                  <c:v>61.015647668393797</c:v>
                </c:pt>
                <c:pt idx="2">
                  <c:v>37.990466321243503</c:v>
                </c:pt>
                <c:pt idx="3">
                  <c:v>64.349222797927496</c:v>
                </c:pt>
                <c:pt idx="4">
                  <c:v>127.80239378238301</c:v>
                </c:pt>
                <c:pt idx="5">
                  <c:v>124.17153367875601</c:v>
                </c:pt>
                <c:pt idx="6">
                  <c:v>116.20934715025901</c:v>
                </c:pt>
                <c:pt idx="7">
                  <c:v>128.274362694301</c:v>
                </c:pt>
                <c:pt idx="8">
                  <c:v>105.983160621762</c:v>
                </c:pt>
                <c:pt idx="9">
                  <c:v>149.251025906736</c:v>
                </c:pt>
                <c:pt idx="10">
                  <c:v>81.1549222797928</c:v>
                </c:pt>
                <c:pt idx="11">
                  <c:v>155.46235233160601</c:v>
                </c:pt>
                <c:pt idx="12">
                  <c:v>126.255730569948</c:v>
                </c:pt>
                <c:pt idx="13">
                  <c:v>44.689533678756497</c:v>
                </c:pt>
                <c:pt idx="14">
                  <c:v>143.12202072538901</c:v>
                </c:pt>
                <c:pt idx="15">
                  <c:v>113.382031088083</c:v>
                </c:pt>
                <c:pt idx="16">
                  <c:v>20.798031088082901</c:v>
                </c:pt>
                <c:pt idx="17">
                  <c:v>21.3519170984456</c:v>
                </c:pt>
                <c:pt idx="18">
                  <c:v>114.505139896373</c:v>
                </c:pt>
                <c:pt idx="19">
                  <c:v>133.433284974093</c:v>
                </c:pt>
                <c:pt idx="20">
                  <c:v>135.62386528497399</c:v>
                </c:pt>
                <c:pt idx="21">
                  <c:v>118.381875647668</c:v>
                </c:pt>
                <c:pt idx="22">
                  <c:v>59.536580310880801</c:v>
                </c:pt>
                <c:pt idx="23">
                  <c:v>33.3723316062176</c:v>
                </c:pt>
                <c:pt idx="24">
                  <c:v>23.950984455958601</c:v>
                </c:pt>
                <c:pt idx="25">
                  <c:v>31.040207253885999</c:v>
                </c:pt>
                <c:pt idx="26">
                  <c:v>74.860310880829005</c:v>
                </c:pt>
                <c:pt idx="27">
                  <c:v>169.93275647668401</c:v>
                </c:pt>
                <c:pt idx="28">
                  <c:v>105.105595854922</c:v>
                </c:pt>
                <c:pt idx="29">
                  <c:v>164.85854922279799</c:v>
                </c:pt>
                <c:pt idx="30">
                  <c:v>99.978435233160596</c:v>
                </c:pt>
                <c:pt idx="31">
                  <c:v>161.33298445595901</c:v>
                </c:pt>
                <c:pt idx="32">
                  <c:v>110.745440414508</c:v>
                </c:pt>
                <c:pt idx="33">
                  <c:v>138.54124352331601</c:v>
                </c:pt>
                <c:pt idx="34">
                  <c:v>46.582901554404202</c:v>
                </c:pt>
                <c:pt idx="35">
                  <c:v>214.88652849740899</c:v>
                </c:pt>
                <c:pt idx="36">
                  <c:v>47.795647668393798</c:v>
                </c:pt>
                <c:pt idx="37">
                  <c:v>18.730880829015501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37-45A7-9271-943A65EE2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315044"/>
        <c:axId val="684792824"/>
      </c:scatterChart>
      <c:valAx>
        <c:axId val="6473150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684792824"/>
        <c:crosses val="autoZero"/>
        <c:crossBetween val="midCat"/>
      </c:valAx>
      <c:valAx>
        <c:axId val="684792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647315044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400">
          <a:solidFill>
            <a:schemeClr val="tx1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sz="1400" b="1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1</a:t>
            </a:r>
            <a:r>
              <a:rPr lang="en-US" altLang="zh-CN" sz="1400" b="1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a</a:t>
            </a:r>
            <a:r>
              <a:rPr lang="en-US" sz="1400" b="1"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 Exptl(x)/calcd(y)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'1H NMR results'!$E$2</c:f>
              <c:strCache>
                <c:ptCount val="1"/>
                <c:pt idx="0">
                  <c:v>calcd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3.4843205574912897E-2"/>
                  <c:y val="0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4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'1H NMR results'!$D$3:$D$34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>
                  <c:v>4.7</c:v>
                </c:pt>
                <c:pt idx="26">
                  <c:v>3.35</c:v>
                </c:pt>
                <c:pt idx="27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'1H NMR results'!$E$3:$E$34</c:f>
              <c:numCache>
                <c:formatCode>0.00_ </c:formatCode>
                <c:ptCount val="32"/>
                <c:pt idx="0">
                  <c:v>4.1869570363356603</c:v>
                </c:pt>
                <c:pt idx="1">
                  <c:v>2.06873002722216</c:v>
                </c:pt>
                <c:pt idx="2">
                  <c:v>2.31387146407859</c:v>
                </c:pt>
                <c:pt idx="3">
                  <c:v>7.99855604213516</c:v>
                </c:pt>
                <c:pt idx="4">
                  <c:v>7.4460291158717</c:v>
                </c:pt>
                <c:pt idx="5">
                  <c:v>7.9538170197656504</c:v>
                </c:pt>
                <c:pt idx="6">
                  <c:v>7.1474020594153203</c:v>
                </c:pt>
                <c:pt idx="7">
                  <c:v>5.9211859391643999</c:v>
                </c:pt>
                <c:pt idx="8">
                  <c:v>7.1386199550242599</c:v>
                </c:pt>
                <c:pt idx="9">
                  <c:v>5.6281630962243998</c:v>
                </c:pt>
                <c:pt idx="10">
                  <c:v>0.40176352231033202</c:v>
                </c:pt>
                <c:pt idx="11">
                  <c:v>0.704091213950366</c:v>
                </c:pt>
                <c:pt idx="12">
                  <c:v>7.5633802816901401</c:v>
                </c:pt>
                <c:pt idx="13">
                  <c:v>8.2981772990886498</c:v>
                </c:pt>
                <c:pt idx="14">
                  <c:v>7.0151142146999597</c:v>
                </c:pt>
                <c:pt idx="15">
                  <c:v>4.7244052550597697</c:v>
                </c:pt>
                <c:pt idx="16">
                  <c:v>1.45698899278021</c:v>
                </c:pt>
                <c:pt idx="17">
                  <c:v>1.77605633802817</c:v>
                </c:pt>
                <c:pt idx="18">
                  <c:v>1.5034086874186301</c:v>
                </c:pt>
                <c:pt idx="19">
                  <c:v>1.23019292223932</c:v>
                </c:pt>
                <c:pt idx="20">
                  <c:v>1.5933009823647799</c:v>
                </c:pt>
                <c:pt idx="21">
                  <c:v>6.2397325127233998</c:v>
                </c:pt>
                <c:pt idx="22">
                  <c:v>6.6514143685643301</c:v>
                </c:pt>
                <c:pt idx="23">
                  <c:v>7.7290211859391604</c:v>
                </c:pt>
                <c:pt idx="24">
                  <c:v>3.0907207953603999</c:v>
                </c:pt>
                <c:pt idx="25">
                  <c:v>4.6811693691561098</c:v>
                </c:pt>
                <c:pt idx="26">
                  <c:v>3.1358030536158101</c:v>
                </c:pt>
                <c:pt idx="27">
                  <c:v>1.7387619836667001</c:v>
                </c:pt>
                <c:pt idx="28">
                  <c:v>0.92102418432161803</c:v>
                </c:pt>
                <c:pt idx="29">
                  <c:v>4.6901290093502199</c:v>
                </c:pt>
                <c:pt idx="30">
                  <c:v>7.6104154337791403</c:v>
                </c:pt>
                <c:pt idx="31">
                  <c:v>12.7917149958575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16-40B8-A95C-186FCD6BA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47721"/>
        <c:axId val="692035704"/>
      </c:scatterChart>
      <c:valAx>
        <c:axId val="16764772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692035704"/>
        <c:crosses val="autoZero"/>
        <c:crossBetween val="midCat"/>
      </c:valAx>
      <c:valAx>
        <c:axId val="69203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167647721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400" b="1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sz="1400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1</a:t>
            </a:r>
            <a:r>
              <a:rPr lang="en-US" altLang="zh-CN" sz="1400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b</a:t>
            </a:r>
            <a:r>
              <a:rPr lang="en-US" sz="1400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 Exptl(x)/calcd(y)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'1H NMR results'!$D$2</c:f>
              <c:strCache>
                <c:ptCount val="1"/>
                <c:pt idx="0">
                  <c:v>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400" b="1" i="0" u="none" strike="noStrike" kern="1200" baseline="0">
                      <a:solidFill>
                        <a:schemeClr val="tx1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'1H NMR results'!$D$3:$D$34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>
                  <c:v>4.7</c:v>
                </c:pt>
                <c:pt idx="26">
                  <c:v>3.35</c:v>
                </c:pt>
                <c:pt idx="27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'1H NMR results'!$G$3:$G$34</c:f>
              <c:numCache>
                <c:formatCode>0.00_ </c:formatCode>
                <c:ptCount val="32"/>
                <c:pt idx="0">
                  <c:v>3.9734969578219999</c:v>
                </c:pt>
                <c:pt idx="1">
                  <c:v>2.3237289883469101</c:v>
                </c:pt>
                <c:pt idx="2">
                  <c:v>2.3996906259667901</c:v>
                </c:pt>
                <c:pt idx="3">
                  <c:v>7.5535526451479802</c:v>
                </c:pt>
                <c:pt idx="4">
                  <c:v>6.9975868825409897</c:v>
                </c:pt>
                <c:pt idx="5">
                  <c:v>7.4308652160462003</c:v>
                </c:pt>
                <c:pt idx="6">
                  <c:v>6.7277199133752701</c:v>
                </c:pt>
                <c:pt idx="7">
                  <c:v>5.4657626069918503</c:v>
                </c:pt>
                <c:pt idx="8">
                  <c:v>6.7699494689079103</c:v>
                </c:pt>
                <c:pt idx="9">
                  <c:v>5.5475559451376704</c:v>
                </c:pt>
                <c:pt idx="10">
                  <c:v>1.07462101680933</c:v>
                </c:pt>
                <c:pt idx="11">
                  <c:v>0.81983431301777299</c:v>
                </c:pt>
                <c:pt idx="12">
                  <c:v>6.3866247292977203</c:v>
                </c:pt>
                <c:pt idx="13">
                  <c:v>7.8770856966071996</c:v>
                </c:pt>
                <c:pt idx="14">
                  <c:v>6.3894709704032202</c:v>
                </c:pt>
                <c:pt idx="15">
                  <c:v>4.5989378158193199</c:v>
                </c:pt>
                <c:pt idx="16">
                  <c:v>1.46334948953285</c:v>
                </c:pt>
                <c:pt idx="17">
                  <c:v>1.7835928637723</c:v>
                </c:pt>
                <c:pt idx="18">
                  <c:v>1.7631844900484701</c:v>
                </c:pt>
                <c:pt idx="19">
                  <c:v>1.6949675157265101</c:v>
                </c:pt>
                <c:pt idx="20">
                  <c:v>1.8542642054243601</c:v>
                </c:pt>
                <c:pt idx="21">
                  <c:v>6.3248736722697796</c:v>
                </c:pt>
                <c:pt idx="22">
                  <c:v>6.6083840362998902</c:v>
                </c:pt>
                <c:pt idx="23">
                  <c:v>6.5606682479117202</c:v>
                </c:pt>
                <c:pt idx="24">
                  <c:v>3.1435186140043299</c:v>
                </c:pt>
                <c:pt idx="25">
                  <c:v>4.8684438486129702</c:v>
                </c:pt>
                <c:pt idx="26">
                  <c:v>3.3965865731669602</c:v>
                </c:pt>
                <c:pt idx="27">
                  <c:v>2.4474889140971401</c:v>
                </c:pt>
                <c:pt idx="28">
                  <c:v>1.3911106527792101</c:v>
                </c:pt>
                <c:pt idx="29">
                  <c:v>4.4351758275755397</c:v>
                </c:pt>
                <c:pt idx="30">
                  <c:v>10.836186449417299</c:v>
                </c:pt>
                <c:pt idx="31">
                  <c:v>12.438053006084401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A0-4A2F-9426-7BF805A9E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771004"/>
        <c:axId val="172875406"/>
      </c:scatterChart>
      <c:valAx>
        <c:axId val="2637710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172875406"/>
        <c:crosses val="autoZero"/>
        <c:crossBetween val="midCat"/>
      </c:valAx>
      <c:valAx>
        <c:axId val="17287540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263771004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400" b="1">
          <a:solidFill>
            <a:schemeClr val="tx1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sz="1400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1</a:t>
            </a:r>
            <a:r>
              <a:rPr lang="en-US" altLang="zh-CN" sz="1400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c</a:t>
            </a:r>
            <a:r>
              <a:rPr lang="en-US" sz="1400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 Exptl(x)/calcd(y)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'1H NMR results'!$D$2</c:f>
              <c:strCache>
                <c:ptCount val="1"/>
                <c:pt idx="0">
                  <c:v>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400" b="1" i="0" u="none" strike="noStrike" kern="1200" baseline="0">
                      <a:solidFill>
                        <a:schemeClr val="tx1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'1H NMR results'!$D$3:$D$34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>
                  <c:v>4.7</c:v>
                </c:pt>
                <c:pt idx="26">
                  <c:v>3.35</c:v>
                </c:pt>
                <c:pt idx="27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'1H NMR results'!$I$3:$I$34</c:f>
              <c:numCache>
                <c:formatCode>0.00_ </c:formatCode>
                <c:ptCount val="32"/>
                <c:pt idx="0">
                  <c:v>4.1767132143780703</c:v>
                </c:pt>
                <c:pt idx="1">
                  <c:v>2.0796870959399998</c:v>
                </c:pt>
                <c:pt idx="2">
                  <c:v>2.2031678303594502</c:v>
                </c:pt>
                <c:pt idx="3">
                  <c:v>8.5518231186966602</c:v>
                </c:pt>
                <c:pt idx="4">
                  <c:v>7.8967933798810401</c:v>
                </c:pt>
                <c:pt idx="5">
                  <c:v>8.4224334109128502</c:v>
                </c:pt>
                <c:pt idx="6">
                  <c:v>7.5739720713731602</c:v>
                </c:pt>
                <c:pt idx="7">
                  <c:v>6.0015645202999703</c:v>
                </c:pt>
                <c:pt idx="8">
                  <c:v>7.5461986035686603</c:v>
                </c:pt>
                <c:pt idx="9">
                  <c:v>6.02176105508146</c:v>
                </c:pt>
                <c:pt idx="10">
                  <c:v>0.33078182915265603</c:v>
                </c:pt>
                <c:pt idx="11">
                  <c:v>0.21503749676751899</c:v>
                </c:pt>
                <c:pt idx="12">
                  <c:v>7.8426428756141702</c:v>
                </c:pt>
                <c:pt idx="13">
                  <c:v>8.7722394621153406</c:v>
                </c:pt>
                <c:pt idx="14">
                  <c:v>6.6565166795965904</c:v>
                </c:pt>
                <c:pt idx="15">
                  <c:v>4.3022498060511998</c:v>
                </c:pt>
                <c:pt idx="16">
                  <c:v>1.08316524437549</c:v>
                </c:pt>
                <c:pt idx="17">
                  <c:v>1.53007499353504</c:v>
                </c:pt>
                <c:pt idx="18">
                  <c:v>1.2830811998965601</c:v>
                </c:pt>
                <c:pt idx="19">
                  <c:v>1.0950866304628899</c:v>
                </c:pt>
                <c:pt idx="20">
                  <c:v>1.4755883113524699</c:v>
                </c:pt>
                <c:pt idx="21">
                  <c:v>6.1687483837600201</c:v>
                </c:pt>
                <c:pt idx="22">
                  <c:v>7.2470649081975704</c:v>
                </c:pt>
                <c:pt idx="23">
                  <c:v>7.5718386346004696</c:v>
                </c:pt>
                <c:pt idx="24">
                  <c:v>2.9490949056115801</c:v>
                </c:pt>
                <c:pt idx="25">
                  <c:v>5.8660460305146103</c:v>
                </c:pt>
                <c:pt idx="26">
                  <c:v>3.1258081199896601</c:v>
                </c:pt>
                <c:pt idx="27">
                  <c:v>1.3906128782001499</c:v>
                </c:pt>
                <c:pt idx="28">
                  <c:v>0.722485130592185</c:v>
                </c:pt>
                <c:pt idx="29">
                  <c:v>4.7465089216446898</c:v>
                </c:pt>
                <c:pt idx="30">
                  <c:v>8.1285363330747291</c:v>
                </c:pt>
                <c:pt idx="31">
                  <c:v>10.367106283941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C0-469D-AB35-1FE592A69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874003"/>
        <c:axId val="545696303"/>
      </c:scatterChart>
      <c:valAx>
        <c:axId val="3628740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545696303"/>
        <c:crosses val="autoZero"/>
        <c:crossBetween val="midCat"/>
      </c:valAx>
      <c:valAx>
        <c:axId val="54569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362874003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400" b="1">
          <a:solidFill>
            <a:schemeClr val="tx1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sz="1400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1</a:t>
            </a:r>
            <a:r>
              <a:rPr lang="en-US" altLang="zh-CN" sz="1400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d</a:t>
            </a:r>
            <a:r>
              <a:rPr lang="en-US" sz="1400" b="1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 Exptl(x)/calcd(y)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'1H NMR results'!$D$2</c:f>
              <c:strCache>
                <c:ptCount val="1"/>
                <c:pt idx="0">
                  <c:v>Exp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400" b="1" i="0" u="none" strike="noStrike" kern="1200" baseline="0">
                      <a:solidFill>
                        <a:schemeClr val="tx1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'1H NMR results'!$D$3:$D$34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>
                  <c:v>4.7</c:v>
                </c:pt>
                <c:pt idx="26">
                  <c:v>3.35</c:v>
                </c:pt>
                <c:pt idx="27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'1H NMR results'!$K$3:$K$34</c:f>
              <c:numCache>
                <c:formatCode>0.00_ </c:formatCode>
                <c:ptCount val="32"/>
                <c:pt idx="0">
                  <c:v>4.1241289000227699</c:v>
                </c:pt>
                <c:pt idx="1">
                  <c:v>2.1684809838305599</c:v>
                </c:pt>
                <c:pt idx="2">
                  <c:v>2.3061717148713301</c:v>
                </c:pt>
                <c:pt idx="3">
                  <c:v>7.8753700751537199</c:v>
                </c:pt>
                <c:pt idx="4">
                  <c:v>7.2930539740378002</c:v>
                </c:pt>
                <c:pt idx="5">
                  <c:v>7.7935322250056904</c:v>
                </c:pt>
                <c:pt idx="6">
                  <c:v>7.0262013208836303</c:v>
                </c:pt>
                <c:pt idx="7">
                  <c:v>5.7458893190617104</c:v>
                </c:pt>
                <c:pt idx="8">
                  <c:v>6.8416078342063296</c:v>
                </c:pt>
                <c:pt idx="9">
                  <c:v>5.5473525392849004</c:v>
                </c:pt>
                <c:pt idx="10">
                  <c:v>0.56970318074850201</c:v>
                </c:pt>
                <c:pt idx="11">
                  <c:v>0.73307902527897495</c:v>
                </c:pt>
                <c:pt idx="12">
                  <c:v>7.3941585060350699</c:v>
                </c:pt>
                <c:pt idx="13">
                  <c:v>8.0490890457754496</c:v>
                </c:pt>
                <c:pt idx="14">
                  <c:v>6.9030403097244397</c:v>
                </c:pt>
                <c:pt idx="15">
                  <c:v>4.1732748804372601</c:v>
                </c:pt>
                <c:pt idx="16">
                  <c:v>1.2178660897289899</c:v>
                </c:pt>
                <c:pt idx="17">
                  <c:v>2.08695058073332</c:v>
                </c:pt>
                <c:pt idx="18">
                  <c:v>1.5641368708722401</c:v>
                </c:pt>
                <c:pt idx="19">
                  <c:v>1.43250967888863</c:v>
                </c:pt>
                <c:pt idx="20">
                  <c:v>1.49750626281029</c:v>
                </c:pt>
                <c:pt idx="21">
                  <c:v>5.7984399908904596</c:v>
                </c:pt>
                <c:pt idx="22">
                  <c:v>6.64042359371442</c:v>
                </c:pt>
                <c:pt idx="23">
                  <c:v>8.0118196310635401</c:v>
                </c:pt>
                <c:pt idx="24">
                  <c:v>3.04177863812343</c:v>
                </c:pt>
                <c:pt idx="25">
                  <c:v>5.3159872466408498</c:v>
                </c:pt>
                <c:pt idx="26">
                  <c:v>3.3319403324982901</c:v>
                </c:pt>
                <c:pt idx="27">
                  <c:v>2.1202687314962398</c:v>
                </c:pt>
                <c:pt idx="28">
                  <c:v>1.0623775905260699</c:v>
                </c:pt>
                <c:pt idx="29">
                  <c:v>4.45019357777272</c:v>
                </c:pt>
                <c:pt idx="30">
                  <c:v>8.5480300614894098</c:v>
                </c:pt>
                <c:pt idx="31">
                  <c:v>12.689387383284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E0-4718-9DBD-E78079B4D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058242"/>
        <c:axId val="202752588"/>
      </c:scatterChart>
      <c:valAx>
        <c:axId val="15305824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202752588"/>
        <c:crosses val="autoZero"/>
        <c:crossBetween val="midCat"/>
      </c:valAx>
      <c:valAx>
        <c:axId val="2027525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153058242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400" b="1">
          <a:solidFill>
            <a:schemeClr val="tx1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</a:t>
            </a:r>
            <a:r>
              <a:rPr lang="en-US" altLang="zh-CN"/>
              <a:t>c</a:t>
            </a:r>
            <a:r>
              <a:rPr lang="en-US"/>
              <a:t> 13C NMR Exptl(x)/shielding(y)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direct scaling'!$D$3</c:f>
              <c:strCache>
                <c:ptCount val="1"/>
                <c:pt idx="0">
                  <c:v>Exptl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direct scaling'!$D$4:$D$41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'Data process direct scaling'!$G$4:$G$41</c:f>
              <c:numCache>
                <c:formatCode>General</c:formatCode>
                <c:ptCount val="38"/>
                <c:pt idx="0">
                  <c:v>33.030650000000001</c:v>
                </c:pt>
                <c:pt idx="1">
                  <c:v>135.5984</c:v>
                </c:pt>
                <c:pt idx="2">
                  <c:v>157.9145</c:v>
                </c:pt>
                <c:pt idx="3">
                  <c:v>132.29839999999999</c:v>
                </c:pt>
                <c:pt idx="4">
                  <c:v>70.937039999999996</c:v>
                </c:pt>
                <c:pt idx="5">
                  <c:v>74.404210000000006</c:v>
                </c:pt>
                <c:pt idx="6">
                  <c:v>81.980519999999999</c:v>
                </c:pt>
                <c:pt idx="7">
                  <c:v>70.586799999999997</c:v>
                </c:pt>
                <c:pt idx="8">
                  <c:v>91.512780000000006</c:v>
                </c:pt>
                <c:pt idx="9">
                  <c:v>49.928699999999999</c:v>
                </c:pt>
                <c:pt idx="10">
                  <c:v>115.41289999999999</c:v>
                </c:pt>
                <c:pt idx="11">
                  <c:v>43.946530000000003</c:v>
                </c:pt>
                <c:pt idx="12">
                  <c:v>73.985020000000006</c:v>
                </c:pt>
                <c:pt idx="13">
                  <c:v>151.15809999999999</c:v>
                </c:pt>
                <c:pt idx="14">
                  <c:v>55.825150000000001</c:v>
                </c:pt>
                <c:pt idx="15">
                  <c:v>83.98854</c:v>
                </c:pt>
                <c:pt idx="16">
                  <c:v>172.80340000000001</c:v>
                </c:pt>
                <c:pt idx="17">
                  <c:v>175.4504</c:v>
                </c:pt>
                <c:pt idx="18">
                  <c:v>84.126940000000005</c:v>
                </c:pt>
                <c:pt idx="19">
                  <c:v>65.938079999999999</c:v>
                </c:pt>
                <c:pt idx="20">
                  <c:v>66.023160000000004</c:v>
                </c:pt>
                <c:pt idx="21">
                  <c:v>79.445130000000006</c:v>
                </c:pt>
                <c:pt idx="22">
                  <c:v>139.1061</c:v>
                </c:pt>
                <c:pt idx="23">
                  <c:v>158.40719999999999</c:v>
                </c:pt>
                <c:pt idx="24">
                  <c:v>172.41499999999999</c:v>
                </c:pt>
                <c:pt idx="25">
                  <c:v>158.99889999999999</c:v>
                </c:pt>
                <c:pt idx="26">
                  <c:v>120.58110000000001</c:v>
                </c:pt>
                <c:pt idx="27">
                  <c:v>32.989579999999997</c:v>
                </c:pt>
                <c:pt idx="28">
                  <c:v>90.689170000000004</c:v>
                </c:pt>
                <c:pt idx="29">
                  <c:v>38.558369999999996</c:v>
                </c:pt>
                <c:pt idx="30">
                  <c:v>96.031649999999999</c:v>
                </c:pt>
                <c:pt idx="31">
                  <c:v>38.736269999999998</c:v>
                </c:pt>
                <c:pt idx="32">
                  <c:v>88.871840000000006</c:v>
                </c:pt>
                <c:pt idx="33">
                  <c:v>59.32931</c:v>
                </c:pt>
                <c:pt idx="34">
                  <c:v>146.9109</c:v>
                </c:pt>
                <c:pt idx="35">
                  <c:v>-6.9021800000000004</c:v>
                </c:pt>
                <c:pt idx="36">
                  <c:v>145.87020000000001</c:v>
                </c:pt>
                <c:pt idx="37">
                  <c:v>174.75729999999999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66-44D9-93B1-439DB86BB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057648"/>
        <c:axId val="23100487"/>
      </c:scatterChart>
      <c:valAx>
        <c:axId val="75705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100487"/>
        <c:crosses val="autoZero"/>
        <c:crossBetween val="midCat"/>
      </c:valAx>
      <c:valAx>
        <c:axId val="23100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57057648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</a:t>
            </a:r>
            <a:r>
              <a:rPr lang="en-US" altLang="zh-CN"/>
              <a:t>d</a:t>
            </a:r>
            <a:r>
              <a:rPr lang="en-US"/>
              <a:t> 13C NMR Exptl(x)/shielding(y)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direct scaling'!$D$3</c:f>
              <c:strCache>
                <c:ptCount val="1"/>
                <c:pt idx="0">
                  <c:v>Exptl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direct scaling'!$D$4:$D$41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'Data process direct scaling'!$H$4:$H$41</c:f>
              <c:numCache>
                <c:formatCode>General</c:formatCode>
                <c:ptCount val="38"/>
                <c:pt idx="0">
                  <c:v>33.140430000000002</c:v>
                </c:pt>
                <c:pt idx="1">
                  <c:v>135.38990000000001</c:v>
                </c:pt>
                <c:pt idx="2">
                  <c:v>157.60919999999999</c:v>
                </c:pt>
                <c:pt idx="3">
                  <c:v>132.173</c:v>
                </c:pt>
                <c:pt idx="4">
                  <c:v>70.940690000000004</c:v>
                </c:pt>
                <c:pt idx="5">
                  <c:v>74.444469999999995</c:v>
                </c:pt>
                <c:pt idx="6">
                  <c:v>82.127979999999994</c:v>
                </c:pt>
                <c:pt idx="7">
                  <c:v>70.485240000000005</c:v>
                </c:pt>
                <c:pt idx="8">
                  <c:v>91.996250000000003</c:v>
                </c:pt>
                <c:pt idx="9">
                  <c:v>50.242759999999997</c:v>
                </c:pt>
                <c:pt idx="10">
                  <c:v>115.9555</c:v>
                </c:pt>
                <c:pt idx="11">
                  <c:v>44.248829999999998</c:v>
                </c:pt>
                <c:pt idx="12">
                  <c:v>72.433220000000006</c:v>
                </c:pt>
                <c:pt idx="13">
                  <c:v>151.1446</c:v>
                </c:pt>
                <c:pt idx="14">
                  <c:v>56.157249999999998</c:v>
                </c:pt>
                <c:pt idx="15">
                  <c:v>84.856340000000003</c:v>
                </c:pt>
                <c:pt idx="16">
                  <c:v>174.19990000000001</c:v>
                </c:pt>
                <c:pt idx="17">
                  <c:v>173.66540000000001</c:v>
                </c:pt>
                <c:pt idx="18">
                  <c:v>83.772540000000006</c:v>
                </c:pt>
                <c:pt idx="19">
                  <c:v>65.506879999999995</c:v>
                </c:pt>
                <c:pt idx="20">
                  <c:v>63.392969999999998</c:v>
                </c:pt>
                <c:pt idx="21">
                  <c:v>80.031490000000005</c:v>
                </c:pt>
                <c:pt idx="22">
                  <c:v>136.81720000000001</c:v>
                </c:pt>
                <c:pt idx="23">
                  <c:v>162.06569999999999</c:v>
                </c:pt>
                <c:pt idx="24">
                  <c:v>171.15729999999999</c:v>
                </c:pt>
                <c:pt idx="25">
                  <c:v>164.31620000000001</c:v>
                </c:pt>
                <c:pt idx="26">
                  <c:v>122.02979999999999</c:v>
                </c:pt>
                <c:pt idx="27">
                  <c:v>30.284890000000001</c:v>
                </c:pt>
                <c:pt idx="28">
                  <c:v>92.843100000000007</c:v>
                </c:pt>
                <c:pt idx="29">
                  <c:v>35.1815</c:v>
                </c:pt>
                <c:pt idx="30">
                  <c:v>97.790809999999993</c:v>
                </c:pt>
                <c:pt idx="31">
                  <c:v>38.583669999999998</c:v>
                </c:pt>
                <c:pt idx="32">
                  <c:v>87.400649999999999</c:v>
                </c:pt>
                <c:pt idx="33">
                  <c:v>60.5777</c:v>
                </c:pt>
                <c:pt idx="34">
                  <c:v>149.3175</c:v>
                </c:pt>
                <c:pt idx="35">
                  <c:v>-13.095499999999999</c:v>
                </c:pt>
                <c:pt idx="36">
                  <c:v>148.1472</c:v>
                </c:pt>
                <c:pt idx="37">
                  <c:v>176.19470000000001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71-40EF-BC33-BE21E1C92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88875"/>
        <c:axId val="102656289"/>
      </c:scatterChart>
      <c:valAx>
        <c:axId val="4876888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2656289"/>
        <c:crosses val="autoZero"/>
        <c:crossBetween val="midCat"/>
      </c:valAx>
      <c:valAx>
        <c:axId val="10265628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7688875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1a 1H NMR Exptl(x)/shielding(y) linear relationship</a:t>
            </a:r>
          </a:p>
        </c:rich>
      </c:tx>
      <c:layout>
        <c:manualLayout>
          <c:xMode val="edge"/>
          <c:yMode val="edge"/>
          <c:x val="9.8856416772553996E-2"/>
          <c:y val="2.66666666666667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62134688691233E-2"/>
                  <c:y val="-0.461001620605446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direct scaling'!$D$42:$D$73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 formatCode="0.00_ ">
                  <c:v>4.7</c:v>
                </c:pt>
                <c:pt idx="26">
                  <c:v>3.35</c:v>
                </c:pt>
                <c:pt idx="27" formatCode="0.00_ 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'Data process direct scaling'!$E$42:$E$73</c:f>
              <c:numCache>
                <c:formatCode>General</c:formatCode>
                <c:ptCount val="32"/>
                <c:pt idx="0">
                  <c:v>27.54644</c:v>
                </c:pt>
                <c:pt idx="1">
                  <c:v>29.336130000000001</c:v>
                </c:pt>
                <c:pt idx="2">
                  <c:v>29.129010000000001</c:v>
                </c:pt>
                <c:pt idx="3">
                  <c:v>24.32602</c:v>
                </c:pt>
                <c:pt idx="4">
                  <c:v>24.792850000000001</c:v>
                </c:pt>
                <c:pt idx="5">
                  <c:v>24.36382</c:v>
                </c:pt>
                <c:pt idx="6">
                  <c:v>25.045159999999999</c:v>
                </c:pt>
                <c:pt idx="7">
                  <c:v>26.081189999999999</c:v>
                </c:pt>
                <c:pt idx="8">
                  <c:v>25.052579999999999</c:v>
                </c:pt>
                <c:pt idx="9">
                  <c:v>26.328765000000001</c:v>
                </c:pt>
                <c:pt idx="10">
                  <c:v>30.74455</c:v>
                </c:pt>
                <c:pt idx="11">
                  <c:v>30.4891133333333</c:v>
                </c:pt>
                <c:pt idx="12">
                  <c:v>24.6937</c:v>
                </c:pt>
                <c:pt idx="13">
                  <c:v>24.072870000000002</c:v>
                </c:pt>
                <c:pt idx="14">
                  <c:v>25.156929999999999</c:v>
                </c:pt>
                <c:pt idx="15">
                  <c:v>27.09235</c:v>
                </c:pt>
                <c:pt idx="16">
                  <c:v>29.852989999999998</c:v>
                </c:pt>
                <c:pt idx="17">
                  <c:v>29.583410000000001</c:v>
                </c:pt>
                <c:pt idx="18">
                  <c:v>29.813770000000002</c:v>
                </c:pt>
                <c:pt idx="19">
                  <c:v>30.044609999999999</c:v>
                </c:pt>
                <c:pt idx="20">
                  <c:v>29.737819999999999</c:v>
                </c:pt>
                <c:pt idx="21">
                  <c:v>25.812049999999999</c:v>
                </c:pt>
                <c:pt idx="22">
                  <c:v>25.464220000000001</c:v>
                </c:pt>
                <c:pt idx="23">
                  <c:v>24.553750000000001</c:v>
                </c:pt>
                <c:pt idx="24">
                  <c:v>28.472650000000002</c:v>
                </c:pt>
                <c:pt idx="25">
                  <c:v>27.128879999999999</c:v>
                </c:pt>
                <c:pt idx="26">
                  <c:v>28.434560000000001</c:v>
                </c:pt>
                <c:pt idx="27">
                  <c:v>29.614920000000001</c:v>
                </c:pt>
                <c:pt idx="28">
                  <c:v>30.3058266666667</c:v>
                </c:pt>
                <c:pt idx="29">
                  <c:v>27.121310000000001</c:v>
                </c:pt>
                <c:pt idx="30">
                  <c:v>24.653960000000001</c:v>
                </c:pt>
                <c:pt idx="31">
                  <c:v>20.27628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A8-4D0C-9752-DD012842C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266715"/>
        <c:axId val="39706535"/>
      </c:scatterChart>
      <c:valAx>
        <c:axId val="6772667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9706535"/>
        <c:crosses val="autoZero"/>
        <c:crossBetween val="midCat"/>
      </c:valAx>
      <c:valAx>
        <c:axId val="39706535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77266715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</a:t>
            </a:r>
            <a:r>
              <a:rPr lang="en-US" altLang="zh-CN"/>
              <a:t>b</a:t>
            </a:r>
            <a:r>
              <a:rPr lang="en-US"/>
              <a:t> 1H NMR Exptl(x)/shielding(y)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41676505312869E-2"/>
                  <c:y val="-0.494199535962877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direct scaling'!$D$42:$D$73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 formatCode="0.00_ ">
                  <c:v>4.7</c:v>
                </c:pt>
                <c:pt idx="26">
                  <c:v>3.35</c:v>
                </c:pt>
                <c:pt idx="27" formatCode="0.00_ 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'Data process direct scaling'!$F$42:$F$73</c:f>
              <c:numCache>
                <c:formatCode>General</c:formatCode>
                <c:ptCount val="32"/>
                <c:pt idx="0">
                  <c:v>27.756900000000002</c:v>
                </c:pt>
                <c:pt idx="1">
                  <c:v>29.356680000000001</c:v>
                </c:pt>
                <c:pt idx="2">
                  <c:v>29.28302</c:v>
                </c:pt>
                <c:pt idx="3">
                  <c:v>24.285319999999999</c:v>
                </c:pt>
                <c:pt idx="4">
                  <c:v>24.824439999999999</c:v>
                </c:pt>
                <c:pt idx="5">
                  <c:v>24.40429</c:v>
                </c:pt>
                <c:pt idx="6">
                  <c:v>25.086130000000001</c:v>
                </c:pt>
                <c:pt idx="7">
                  <c:v>26.309850000000001</c:v>
                </c:pt>
                <c:pt idx="8">
                  <c:v>25.045179999999998</c:v>
                </c:pt>
                <c:pt idx="9">
                  <c:v>26.230535</c:v>
                </c:pt>
                <c:pt idx="10">
                  <c:v>30.56794</c:v>
                </c:pt>
                <c:pt idx="11">
                  <c:v>30.815006666666701</c:v>
                </c:pt>
                <c:pt idx="12">
                  <c:v>25.416889999999999</c:v>
                </c:pt>
                <c:pt idx="13">
                  <c:v>23.971589999999999</c:v>
                </c:pt>
                <c:pt idx="14">
                  <c:v>25.41413</c:v>
                </c:pt>
                <c:pt idx="15">
                  <c:v>27.150410000000001</c:v>
                </c:pt>
                <c:pt idx="16">
                  <c:v>30.190989999999999</c:v>
                </c:pt>
                <c:pt idx="17">
                  <c:v>29.88045</c:v>
                </c:pt>
                <c:pt idx="18">
                  <c:v>29.90024</c:v>
                </c:pt>
                <c:pt idx="19">
                  <c:v>29.966390000000001</c:v>
                </c:pt>
                <c:pt idx="20">
                  <c:v>29.811920000000001</c:v>
                </c:pt>
                <c:pt idx="21">
                  <c:v>25.476769999999998</c:v>
                </c:pt>
                <c:pt idx="22">
                  <c:v>25.20185</c:v>
                </c:pt>
                <c:pt idx="23">
                  <c:v>25.24812</c:v>
                </c:pt>
                <c:pt idx="24">
                  <c:v>28.561730000000001</c:v>
                </c:pt>
                <c:pt idx="25">
                  <c:v>26.88907</c:v>
                </c:pt>
                <c:pt idx="26">
                  <c:v>28.316330000000001</c:v>
                </c:pt>
                <c:pt idx="27">
                  <c:v>29.23667</c:v>
                </c:pt>
                <c:pt idx="28">
                  <c:v>30.261040000000001</c:v>
                </c:pt>
                <c:pt idx="29">
                  <c:v>27.30921</c:v>
                </c:pt>
                <c:pt idx="30">
                  <c:v>21.102150000000002</c:v>
                </c:pt>
                <c:pt idx="31">
                  <c:v>19.548819999999999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DA-478E-A3B4-BB018DE6A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850255"/>
        <c:axId val="672145678"/>
      </c:scatterChart>
      <c:valAx>
        <c:axId val="328850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72145678"/>
        <c:crosses val="autoZero"/>
        <c:crossBetween val="midCat"/>
      </c:valAx>
      <c:valAx>
        <c:axId val="672145678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8850255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1c 1H NMR Exptl(x)/shielding(y) linear relationship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79361473155566E-3"/>
                  <c:y val="-0.4369155296642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direct scaling'!$D$42:$D$73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 formatCode="0.00_ ">
                  <c:v>4.7</c:v>
                </c:pt>
                <c:pt idx="26">
                  <c:v>3.35</c:v>
                </c:pt>
                <c:pt idx="27" formatCode="0.00_ 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'Data process direct scaling'!$G$42:$G$73</c:f>
              <c:numCache>
                <c:formatCode>General</c:formatCode>
                <c:ptCount val="32"/>
                <c:pt idx="0">
                  <c:v>27.632729999999999</c:v>
                </c:pt>
                <c:pt idx="1">
                  <c:v>29.254570000000001</c:v>
                </c:pt>
                <c:pt idx="2">
                  <c:v>29.15907</c:v>
                </c:pt>
                <c:pt idx="3">
                  <c:v>24.249020000000002</c:v>
                </c:pt>
                <c:pt idx="4">
                  <c:v>24.75562</c:v>
                </c:pt>
                <c:pt idx="5">
                  <c:v>24.34909</c:v>
                </c:pt>
                <c:pt idx="6">
                  <c:v>25.005289999999999</c:v>
                </c:pt>
                <c:pt idx="7">
                  <c:v>26.22139</c:v>
                </c:pt>
                <c:pt idx="8">
                  <c:v>25.026769999999999</c:v>
                </c:pt>
                <c:pt idx="9">
                  <c:v>26.205770000000001</c:v>
                </c:pt>
                <c:pt idx="10">
                  <c:v>30.6071733333333</c:v>
                </c:pt>
                <c:pt idx="11">
                  <c:v>30.69669</c:v>
                </c:pt>
                <c:pt idx="12">
                  <c:v>24.797499999999999</c:v>
                </c:pt>
                <c:pt idx="13">
                  <c:v>24.07855</c:v>
                </c:pt>
                <c:pt idx="14">
                  <c:v>25.714849999999998</c:v>
                </c:pt>
                <c:pt idx="15">
                  <c:v>27.535640000000001</c:v>
                </c:pt>
                <c:pt idx="16">
                  <c:v>30.025279999999999</c:v>
                </c:pt>
                <c:pt idx="17">
                  <c:v>29.679639999999999</c:v>
                </c:pt>
                <c:pt idx="18">
                  <c:v>29.870664999999999</c:v>
                </c:pt>
                <c:pt idx="19">
                  <c:v>30.01606</c:v>
                </c:pt>
                <c:pt idx="20">
                  <c:v>29.721779999999999</c:v>
                </c:pt>
                <c:pt idx="21">
                  <c:v>26.092089999999999</c:v>
                </c:pt>
                <c:pt idx="22">
                  <c:v>25.258120000000002</c:v>
                </c:pt>
                <c:pt idx="23">
                  <c:v>25.00694</c:v>
                </c:pt>
                <c:pt idx="24">
                  <c:v>28.582170000000001</c:v>
                </c:pt>
                <c:pt idx="25">
                  <c:v>26.3262</c:v>
                </c:pt>
                <c:pt idx="26">
                  <c:v>28.445499999999999</c:v>
                </c:pt>
                <c:pt idx="27">
                  <c:v>29.787500000000001</c:v>
                </c:pt>
                <c:pt idx="28">
                  <c:v>30.30423</c:v>
                </c:pt>
                <c:pt idx="29">
                  <c:v>27.192049999999998</c:v>
                </c:pt>
                <c:pt idx="30">
                  <c:v>24.57639</c:v>
                </c:pt>
                <c:pt idx="31">
                  <c:v>22.845079999999999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B3-457A-BFB6-5E7C15285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42791"/>
        <c:axId val="869236596"/>
      </c:scatterChart>
      <c:valAx>
        <c:axId val="590942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69236596"/>
        <c:crosses val="autoZero"/>
        <c:crossBetween val="midCat"/>
      </c:valAx>
      <c:valAx>
        <c:axId val="86923659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0942791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</a:t>
            </a:r>
            <a:r>
              <a:rPr lang="en-US" altLang="zh-CN"/>
              <a:t>d</a:t>
            </a:r>
            <a:r>
              <a:rPr lang="en-US"/>
              <a:t> 1H NMR Exptl(x)/shielding(y) linear relationship</a:t>
            </a:r>
          </a:p>
        </c:rich>
      </c:tx>
      <c:layout>
        <c:manualLayout>
          <c:xMode val="edge"/>
          <c:yMode val="edge"/>
          <c:x val="0.140283589028359"/>
          <c:y val="3.3760022506681697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4867503486750301E-2"/>
                  <c:y val="-0.46631031087354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direct scaling'!$D$42:$D$73</c:f>
              <c:numCache>
                <c:formatCode>General</c:formatCode>
                <c:ptCount val="32"/>
                <c:pt idx="0">
                  <c:v>4.16</c:v>
                </c:pt>
                <c:pt idx="1">
                  <c:v>2.5</c:v>
                </c:pt>
                <c:pt idx="2">
                  <c:v>2.61</c:v>
                </c:pt>
                <c:pt idx="3">
                  <c:v>7.18</c:v>
                </c:pt>
                <c:pt idx="4">
                  <c:v>6.76</c:v>
                </c:pt>
                <c:pt idx="5">
                  <c:v>7.1</c:v>
                </c:pt>
                <c:pt idx="6">
                  <c:v>6.59</c:v>
                </c:pt>
                <c:pt idx="7">
                  <c:v>5.68</c:v>
                </c:pt>
                <c:pt idx="8">
                  <c:v>6.01</c:v>
                </c:pt>
                <c:pt idx="9">
                  <c:v>5.14</c:v>
                </c:pt>
                <c:pt idx="10">
                  <c:v>1.05</c:v>
                </c:pt>
                <c:pt idx="11">
                  <c:v>1.1599999999999999</c:v>
                </c:pt>
                <c:pt idx="12">
                  <c:v>6.62</c:v>
                </c:pt>
                <c:pt idx="13">
                  <c:v>7.29</c:v>
                </c:pt>
                <c:pt idx="14">
                  <c:v>6.94</c:v>
                </c:pt>
                <c:pt idx="15">
                  <c:v>5.38</c:v>
                </c:pt>
                <c:pt idx="16">
                  <c:v>1.71</c:v>
                </c:pt>
                <c:pt idx="17">
                  <c:v>1.96</c:v>
                </c:pt>
                <c:pt idx="18">
                  <c:v>1.59</c:v>
                </c:pt>
                <c:pt idx="19">
                  <c:v>1.59</c:v>
                </c:pt>
                <c:pt idx="20">
                  <c:v>1.79</c:v>
                </c:pt>
                <c:pt idx="21">
                  <c:v>5.14</c:v>
                </c:pt>
                <c:pt idx="22">
                  <c:v>6.56</c:v>
                </c:pt>
                <c:pt idx="23">
                  <c:v>6.18</c:v>
                </c:pt>
                <c:pt idx="24">
                  <c:v>3.63</c:v>
                </c:pt>
                <c:pt idx="25" formatCode="0.00_ ">
                  <c:v>4.7</c:v>
                </c:pt>
                <c:pt idx="26">
                  <c:v>3.35</c:v>
                </c:pt>
                <c:pt idx="27" formatCode="0.00_ ">
                  <c:v>2.6</c:v>
                </c:pt>
                <c:pt idx="28">
                  <c:v>1.33</c:v>
                </c:pt>
                <c:pt idx="29">
                  <c:v>4.93</c:v>
                </c:pt>
                <c:pt idx="30">
                  <c:v>12.22</c:v>
                </c:pt>
                <c:pt idx="31">
                  <c:v>11.91</c:v>
                </c:pt>
              </c:numCache>
            </c:numRef>
          </c:xVal>
          <c:yVal>
            <c:numRef>
              <c:f>'Data process direct scaling'!$H$42:$H$73</c:f>
              <c:numCache>
                <c:formatCode>General</c:formatCode>
                <c:ptCount val="32"/>
                <c:pt idx="0">
                  <c:v>27.578189999999999</c:v>
                </c:pt>
                <c:pt idx="1">
                  <c:v>29.295639999999999</c:v>
                </c:pt>
                <c:pt idx="2">
                  <c:v>29.174720000000001</c:v>
                </c:pt>
                <c:pt idx="3">
                  <c:v>24.283850000000001</c:v>
                </c:pt>
                <c:pt idx="4">
                  <c:v>24.79524</c:v>
                </c:pt>
                <c:pt idx="5">
                  <c:v>24.355720000000002</c:v>
                </c:pt>
                <c:pt idx="6">
                  <c:v>25.029589999999999</c:v>
                </c:pt>
                <c:pt idx="7">
                  <c:v>26.153960000000001</c:v>
                </c:pt>
                <c:pt idx="8">
                  <c:v>25.191700000000001</c:v>
                </c:pt>
                <c:pt idx="9">
                  <c:v>26.328315</c:v>
                </c:pt>
                <c:pt idx="10">
                  <c:v>30.6996866666667</c:v>
                </c:pt>
                <c:pt idx="11">
                  <c:v>30.55621</c:v>
                </c:pt>
                <c:pt idx="12">
                  <c:v>24.70645</c:v>
                </c:pt>
                <c:pt idx="13">
                  <c:v>24.13129</c:v>
                </c:pt>
                <c:pt idx="14">
                  <c:v>25.13775</c:v>
                </c:pt>
                <c:pt idx="15">
                  <c:v>27.535029999999999</c:v>
                </c:pt>
                <c:pt idx="16">
                  <c:v>30.130469999999999</c:v>
                </c:pt>
                <c:pt idx="17">
                  <c:v>29.367239999999999</c:v>
                </c:pt>
                <c:pt idx="18">
                  <c:v>29.826374999999999</c:v>
                </c:pt>
                <c:pt idx="19">
                  <c:v>29.941970000000001</c:v>
                </c:pt>
                <c:pt idx="20">
                  <c:v>29.884889999999999</c:v>
                </c:pt>
                <c:pt idx="21">
                  <c:v>26.107810000000001</c:v>
                </c:pt>
                <c:pt idx="22">
                  <c:v>25.368379999999998</c:v>
                </c:pt>
                <c:pt idx="23">
                  <c:v>24.164020000000001</c:v>
                </c:pt>
                <c:pt idx="24">
                  <c:v>28.52871</c:v>
                </c:pt>
                <c:pt idx="25">
                  <c:v>26.531500000000001</c:v>
                </c:pt>
                <c:pt idx="26">
                  <c:v>28.273890000000002</c:v>
                </c:pt>
                <c:pt idx="27">
                  <c:v>29.337980000000002</c:v>
                </c:pt>
                <c:pt idx="28">
                  <c:v>30.267019999999999</c:v>
                </c:pt>
                <c:pt idx="29">
                  <c:v>27.291840000000001</c:v>
                </c:pt>
                <c:pt idx="30">
                  <c:v>23.69312</c:v>
                </c:pt>
                <c:pt idx="31">
                  <c:v>20.056180000000001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B6-49D9-A68F-F3F7A192B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299865"/>
        <c:axId val="860633965"/>
      </c:scatterChart>
      <c:valAx>
        <c:axId val="88129986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60633965"/>
        <c:crosses val="autoZero"/>
        <c:crossBetween val="midCat"/>
      </c:valAx>
      <c:valAx>
        <c:axId val="860633965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81299865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process with TMS as ref'!$O$2</c:f>
              <c:strCache>
                <c:ptCount val="1"/>
                <c:pt idx="0">
                  <c:v>1a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'Data process with TMS as ref'!$D$3:$D$40</c:f>
              <c:numCache>
                <c:formatCode>General</c:formatCode>
                <c:ptCount val="38"/>
                <c:pt idx="0">
                  <c:v>166.4</c:v>
                </c:pt>
                <c:pt idx="1">
                  <c:v>59.2</c:v>
                </c:pt>
                <c:pt idx="2">
                  <c:v>37.4</c:v>
                </c:pt>
                <c:pt idx="3">
                  <c:v>61.8</c:v>
                </c:pt>
                <c:pt idx="4">
                  <c:v>128.80000000000001</c:v>
                </c:pt>
                <c:pt idx="5">
                  <c:v>125.4</c:v>
                </c:pt>
                <c:pt idx="6">
                  <c:v>119</c:v>
                </c:pt>
                <c:pt idx="7">
                  <c:v>129.1</c:v>
                </c:pt>
                <c:pt idx="8">
                  <c:v>109.1</c:v>
                </c:pt>
                <c:pt idx="9">
                  <c:v>150.5</c:v>
                </c:pt>
                <c:pt idx="10">
                  <c:v>78.099999999999994</c:v>
                </c:pt>
                <c:pt idx="11">
                  <c:v>158.30000000000001</c:v>
                </c:pt>
                <c:pt idx="12">
                  <c:v>125.8</c:v>
                </c:pt>
                <c:pt idx="13">
                  <c:v>41.1</c:v>
                </c:pt>
                <c:pt idx="14">
                  <c:v>143.6</c:v>
                </c:pt>
                <c:pt idx="15">
                  <c:v>114.8</c:v>
                </c:pt>
                <c:pt idx="16">
                  <c:v>23.1</c:v>
                </c:pt>
                <c:pt idx="17">
                  <c:v>22.6</c:v>
                </c:pt>
                <c:pt idx="18">
                  <c:v>106.5</c:v>
                </c:pt>
                <c:pt idx="19">
                  <c:v>137.5</c:v>
                </c:pt>
                <c:pt idx="20">
                  <c:v>137.1</c:v>
                </c:pt>
                <c:pt idx="21">
                  <c:v>118.1</c:v>
                </c:pt>
                <c:pt idx="22">
                  <c:v>52.1</c:v>
                </c:pt>
                <c:pt idx="23">
                  <c:v>36.5</c:v>
                </c:pt>
                <c:pt idx="24">
                  <c:v>19.100000000000001</c:v>
                </c:pt>
                <c:pt idx="25">
                  <c:v>34.200000000000003</c:v>
                </c:pt>
                <c:pt idx="26">
                  <c:v>72.3</c:v>
                </c:pt>
                <c:pt idx="27">
                  <c:v>170.9</c:v>
                </c:pt>
                <c:pt idx="28">
                  <c:v>105</c:v>
                </c:pt>
                <c:pt idx="29">
                  <c:v>166.7</c:v>
                </c:pt>
                <c:pt idx="30">
                  <c:v>103.7</c:v>
                </c:pt>
                <c:pt idx="31">
                  <c:v>162.69999999999999</c:v>
                </c:pt>
                <c:pt idx="32">
                  <c:v>113.6</c:v>
                </c:pt>
                <c:pt idx="33">
                  <c:v>138.19999999999999</c:v>
                </c:pt>
                <c:pt idx="34">
                  <c:v>52.4</c:v>
                </c:pt>
                <c:pt idx="35">
                  <c:v>203.8</c:v>
                </c:pt>
                <c:pt idx="36">
                  <c:v>47.8</c:v>
                </c:pt>
                <c:pt idx="37">
                  <c:v>19.3</c:v>
                </c:pt>
              </c:numCache>
            </c:numRef>
          </c:xVal>
          <c:yVal>
            <c:numRef>
              <c:f>'Data process with TMS as ref'!$O$3:$O$40</c:f>
              <c:numCache>
                <c:formatCode>General</c:formatCode>
                <c:ptCount val="38"/>
                <c:pt idx="0">
                  <c:v>162.64753999999999</c:v>
                </c:pt>
                <c:pt idx="1">
                  <c:v>60.712100000000021</c:v>
                </c:pt>
                <c:pt idx="2">
                  <c:v>37.664200000000022</c:v>
                </c:pt>
                <c:pt idx="3">
                  <c:v>63.955500000000001</c:v>
                </c:pt>
                <c:pt idx="4">
                  <c:v>125.06335000000001</c:v>
                </c:pt>
                <c:pt idx="5">
                  <c:v>121.50647000000001</c:v>
                </c:pt>
                <c:pt idx="6">
                  <c:v>113.84191000000001</c:v>
                </c:pt>
                <c:pt idx="7">
                  <c:v>125.33445</c:v>
                </c:pt>
                <c:pt idx="8">
                  <c:v>104.06983000000001</c:v>
                </c:pt>
                <c:pt idx="9">
                  <c:v>145.55713</c:v>
                </c:pt>
                <c:pt idx="10">
                  <c:v>79.561200000000014</c:v>
                </c:pt>
                <c:pt idx="11">
                  <c:v>152.19213000000002</c:v>
                </c:pt>
                <c:pt idx="12">
                  <c:v>121.79412000000001</c:v>
                </c:pt>
                <c:pt idx="13">
                  <c:v>44.723800000000011</c:v>
                </c:pt>
                <c:pt idx="14">
                  <c:v>139.63537000000002</c:v>
                </c:pt>
                <c:pt idx="15">
                  <c:v>111.05534000000002</c:v>
                </c:pt>
                <c:pt idx="16">
                  <c:v>21.931000000000012</c:v>
                </c:pt>
                <c:pt idx="17">
                  <c:v>22.196500000000015</c:v>
                </c:pt>
                <c:pt idx="18">
                  <c:v>112.85505000000001</c:v>
                </c:pt>
                <c:pt idx="19">
                  <c:v>130.50030000000001</c:v>
                </c:pt>
                <c:pt idx="20">
                  <c:v>129.63294999999999</c:v>
                </c:pt>
                <c:pt idx="21">
                  <c:v>117.91606000000002</c:v>
                </c:pt>
                <c:pt idx="22">
                  <c:v>53.694700000000012</c:v>
                </c:pt>
                <c:pt idx="23">
                  <c:v>34.479700000000008</c:v>
                </c:pt>
                <c:pt idx="24">
                  <c:v>18.610500000000002</c:v>
                </c:pt>
                <c:pt idx="25">
                  <c:v>32.467600000000004</c:v>
                </c:pt>
                <c:pt idx="26">
                  <c:v>71.261300000000006</c:v>
                </c:pt>
                <c:pt idx="27">
                  <c:v>165.84031000000002</c:v>
                </c:pt>
                <c:pt idx="28">
                  <c:v>103.27576000000001</c:v>
                </c:pt>
                <c:pt idx="29">
                  <c:v>160.54127</c:v>
                </c:pt>
                <c:pt idx="30">
                  <c:v>98.216760000000008</c:v>
                </c:pt>
                <c:pt idx="31">
                  <c:v>157.25181000000001</c:v>
                </c:pt>
                <c:pt idx="32">
                  <c:v>106.42432000000001</c:v>
                </c:pt>
                <c:pt idx="33">
                  <c:v>135.96944000000002</c:v>
                </c:pt>
                <c:pt idx="34">
                  <c:v>46.056399999999996</c:v>
                </c:pt>
                <c:pt idx="35">
                  <c:v>206.97450000000001</c:v>
                </c:pt>
                <c:pt idx="36">
                  <c:v>50.798100000000005</c:v>
                </c:pt>
                <c:pt idx="37">
                  <c:v>17.835900000000009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08-40AE-915E-AF79C280F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166048"/>
        <c:axId val="753161368"/>
      </c:scatterChart>
      <c:valAx>
        <c:axId val="75316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53161368"/>
        <c:crosses val="autoZero"/>
        <c:crossBetween val="midCat"/>
      </c:valAx>
      <c:valAx>
        <c:axId val="753161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53166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179705</xdr:colOff>
      <xdr:row>43</xdr:row>
      <xdr:rowOff>3175</xdr:rowOff>
    </xdr:from>
    <xdr:to>
      <xdr:col>20</xdr:col>
      <xdr:colOff>759460</xdr:colOff>
      <xdr:row>67</xdr:row>
      <xdr:rowOff>163830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441325</xdr:colOff>
      <xdr:row>46</xdr:row>
      <xdr:rowOff>69850</xdr:rowOff>
    </xdr:from>
    <xdr:to>
      <xdr:col>21</xdr:col>
      <xdr:colOff>742950</xdr:colOff>
      <xdr:row>71</xdr:row>
      <xdr:rowOff>60325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111125</xdr:colOff>
      <xdr:row>49</xdr:row>
      <xdr:rowOff>53975</xdr:rowOff>
    </xdr:from>
    <xdr:to>
      <xdr:col>22</xdr:col>
      <xdr:colOff>828675</xdr:colOff>
      <xdr:row>74</xdr:row>
      <xdr:rowOff>43180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431800</xdr:colOff>
      <xdr:row>52</xdr:row>
      <xdr:rowOff>11430</xdr:rowOff>
    </xdr:from>
    <xdr:to>
      <xdr:col>24</xdr:col>
      <xdr:colOff>179705</xdr:colOff>
      <xdr:row>77</xdr:row>
      <xdr:rowOff>4445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198755</xdr:colOff>
      <xdr:row>37</xdr:row>
      <xdr:rowOff>112395</xdr:rowOff>
    </xdr:from>
    <xdr:to>
      <xdr:col>31</xdr:col>
      <xdr:colOff>223520</xdr:colOff>
      <xdr:row>62</xdr:row>
      <xdr:rowOff>36830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13970</xdr:colOff>
      <xdr:row>42</xdr:row>
      <xdr:rowOff>40640</xdr:rowOff>
    </xdr:from>
    <xdr:to>
      <xdr:col>32</xdr:col>
      <xdr:colOff>447675</xdr:colOff>
      <xdr:row>67</xdr:row>
      <xdr:rowOff>31115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831850</xdr:colOff>
      <xdr:row>46</xdr:row>
      <xdr:rowOff>22860</xdr:rowOff>
    </xdr:from>
    <xdr:to>
      <xdr:col>33</xdr:col>
      <xdr:colOff>580390</xdr:colOff>
      <xdr:row>71</xdr:row>
      <xdr:rowOff>13335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30</xdr:col>
      <xdr:colOff>184150</xdr:colOff>
      <xdr:row>50</xdr:row>
      <xdr:rowOff>166370</xdr:rowOff>
    </xdr:from>
    <xdr:to>
      <xdr:col>35</xdr:col>
      <xdr:colOff>478790</xdr:colOff>
      <xdr:row>75</xdr:row>
      <xdr:rowOff>156845</xdr:rowOff>
    </xdr:to>
    <xdr:graphicFrame macro="">
      <xdr:nvGraphicFramePr>
        <xdr:cNvPr id="14" name="图表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638175</xdr:colOff>
      <xdr:row>42</xdr:row>
      <xdr:rowOff>139768</xdr:rowOff>
    </xdr:from>
    <xdr:to>
      <xdr:col>35</xdr:col>
      <xdr:colOff>276224</xdr:colOff>
      <xdr:row>63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D5D0F3-76EA-5140-3C50-C91590CC05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80962</xdr:colOff>
      <xdr:row>45</xdr:row>
      <xdr:rowOff>95250</xdr:rowOff>
    </xdr:from>
    <xdr:to>
      <xdr:col>35</xdr:col>
      <xdr:colOff>476250</xdr:colOff>
      <xdr:row>65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29B00E-2CD4-F41E-A142-4E35BBF5C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261937</xdr:colOff>
      <xdr:row>48</xdr:row>
      <xdr:rowOff>133349</xdr:rowOff>
    </xdr:from>
    <xdr:to>
      <xdr:col>35</xdr:col>
      <xdr:colOff>676275</xdr:colOff>
      <xdr:row>68</xdr:row>
      <xdr:rowOff>85724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8456DE-345D-C5D5-45BF-CFACD88E70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452437</xdr:colOff>
      <xdr:row>52</xdr:row>
      <xdr:rowOff>57150</xdr:rowOff>
    </xdr:from>
    <xdr:to>
      <xdr:col>36</xdr:col>
      <xdr:colOff>219075</xdr:colOff>
      <xdr:row>73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6E44EDA-A47A-AF7B-00C2-A2526ED9CE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652462</xdr:colOff>
      <xdr:row>36</xdr:row>
      <xdr:rowOff>104775</xdr:rowOff>
    </xdr:from>
    <xdr:to>
      <xdr:col>43</xdr:col>
      <xdr:colOff>423862</xdr:colOff>
      <xdr:row>52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5F804C-AC8E-10AC-23FB-70390288E7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4762</xdr:colOff>
      <xdr:row>39</xdr:row>
      <xdr:rowOff>123825</xdr:rowOff>
    </xdr:from>
    <xdr:to>
      <xdr:col>43</xdr:col>
      <xdr:colOff>461962</xdr:colOff>
      <xdr:row>55</xdr:row>
      <xdr:rowOff>123825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0EE2F0E-87A8-56D8-A97C-B2CFC3E4E0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52387</xdr:colOff>
      <xdr:row>43</xdr:row>
      <xdr:rowOff>38100</xdr:rowOff>
    </xdr:from>
    <xdr:to>
      <xdr:col>43</xdr:col>
      <xdr:colOff>509587</xdr:colOff>
      <xdr:row>59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0C146AA-A07C-9425-C8CB-AECDD551E5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147637</xdr:colOff>
      <xdr:row>46</xdr:row>
      <xdr:rowOff>133350</xdr:rowOff>
    </xdr:from>
    <xdr:to>
      <xdr:col>43</xdr:col>
      <xdr:colOff>604837</xdr:colOff>
      <xdr:row>62</xdr:row>
      <xdr:rowOff>133350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4818C28-DDBB-21A0-D19D-D4A6F8998F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6803</xdr:colOff>
      <xdr:row>1</xdr:row>
      <xdr:rowOff>18234</xdr:rowOff>
    </xdr:from>
    <xdr:to>
      <xdr:col>18</xdr:col>
      <xdr:colOff>244293</xdr:colOff>
      <xdr:row>23</xdr:row>
      <xdr:rowOff>160746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656045</xdr:colOff>
      <xdr:row>24</xdr:row>
      <xdr:rowOff>83911</xdr:rowOff>
    </xdr:from>
    <xdr:to>
      <xdr:col>18</xdr:col>
      <xdr:colOff>213178</xdr:colOff>
      <xdr:row>47</xdr:row>
      <xdr:rowOff>112123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474798</xdr:colOff>
      <xdr:row>0</xdr:row>
      <xdr:rowOff>174807</xdr:rowOff>
    </xdr:from>
    <xdr:to>
      <xdr:col>25</xdr:col>
      <xdr:colOff>32203</xdr:colOff>
      <xdr:row>23</xdr:row>
      <xdr:rowOff>140426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498293</xdr:colOff>
      <xdr:row>24</xdr:row>
      <xdr:rowOff>116931</xdr:rowOff>
    </xdr:from>
    <xdr:to>
      <xdr:col>25</xdr:col>
      <xdr:colOff>49983</xdr:colOff>
      <xdr:row>47</xdr:row>
      <xdr:rowOff>140698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382270</xdr:colOff>
      <xdr:row>0</xdr:row>
      <xdr:rowOff>91440</xdr:rowOff>
    </xdr:from>
    <xdr:to>
      <xdr:col>18</xdr:col>
      <xdr:colOff>600710</xdr:colOff>
      <xdr:row>26</xdr:row>
      <xdr:rowOff>41275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387985</xdr:colOff>
      <xdr:row>27</xdr:row>
      <xdr:rowOff>20955</xdr:rowOff>
    </xdr:from>
    <xdr:to>
      <xdr:col>18</xdr:col>
      <xdr:colOff>606425</xdr:colOff>
      <xdr:row>52</xdr:row>
      <xdr:rowOff>142875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278765</xdr:colOff>
      <xdr:row>0</xdr:row>
      <xdr:rowOff>90805</xdr:rowOff>
    </xdr:from>
    <xdr:to>
      <xdr:col>25</xdr:col>
      <xdr:colOff>497205</xdr:colOff>
      <xdr:row>26</xdr:row>
      <xdr:rowOff>39370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308610</xdr:colOff>
      <xdr:row>27</xdr:row>
      <xdr:rowOff>33020</xdr:rowOff>
    </xdr:from>
    <xdr:to>
      <xdr:col>25</xdr:col>
      <xdr:colOff>527050</xdr:colOff>
      <xdr:row>52</xdr:row>
      <xdr:rowOff>154940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2"/>
  <sheetViews>
    <sheetView topLeftCell="A13" zoomScale="85" zoomScaleNormal="85" workbookViewId="0">
      <selection activeCell="AC4" sqref="AC4:AF35"/>
    </sheetView>
  </sheetViews>
  <sheetFormatPr defaultColWidth="9" defaultRowHeight="13.5" x14ac:dyDescent="0.15"/>
  <cols>
    <col min="5" max="7" width="12.625"/>
    <col min="8" max="9" width="15.25" customWidth="1"/>
    <col min="10" max="10" width="10" customWidth="1"/>
    <col min="11" max="11" width="22.5" customWidth="1"/>
    <col min="12" max="12" width="21.625" customWidth="1"/>
    <col min="13" max="13" width="25.5" customWidth="1"/>
    <col min="14" max="14" width="34.875" customWidth="1"/>
    <col min="20" max="23" width="12.625"/>
    <col min="29" max="32" width="12.625"/>
  </cols>
  <sheetData>
    <row r="1" spans="1:32" x14ac:dyDescent="0.15">
      <c r="B1" s="6" t="s">
        <v>0</v>
      </c>
      <c r="C1" s="6"/>
      <c r="D1" s="6"/>
      <c r="E1" s="6"/>
      <c r="F1" s="6"/>
      <c r="J1" s="9" t="s">
        <v>1</v>
      </c>
      <c r="R1" s="13" t="s">
        <v>2</v>
      </c>
      <c r="AA1" s="13" t="s">
        <v>3</v>
      </c>
    </row>
    <row r="2" spans="1:32" x14ac:dyDescent="0.15">
      <c r="K2" s="1" t="s">
        <v>4</v>
      </c>
      <c r="L2" s="1" t="s">
        <v>5</v>
      </c>
      <c r="M2" s="1" t="s">
        <v>6</v>
      </c>
      <c r="N2" s="1" t="s">
        <v>7</v>
      </c>
    </row>
    <row r="3" spans="1:32" x14ac:dyDescent="0.15">
      <c r="C3" t="s">
        <v>8</v>
      </c>
      <c r="D3" t="s">
        <v>9</v>
      </c>
      <c r="E3" s="1" t="s">
        <v>4</v>
      </c>
      <c r="F3" s="1" t="s">
        <v>5</v>
      </c>
      <c r="G3" s="1" t="s">
        <v>6</v>
      </c>
      <c r="H3" s="1" t="s">
        <v>7</v>
      </c>
      <c r="J3" s="10" t="s">
        <v>10</v>
      </c>
      <c r="K3" s="11" t="s">
        <v>11</v>
      </c>
      <c r="L3" s="10" t="s">
        <v>11</v>
      </c>
      <c r="M3" s="10" t="s">
        <v>11</v>
      </c>
      <c r="N3" s="10" t="s">
        <v>11</v>
      </c>
      <c r="R3" t="s">
        <v>8</v>
      </c>
      <c r="S3" t="s">
        <v>12</v>
      </c>
      <c r="T3" s="1" t="s">
        <v>4</v>
      </c>
      <c r="U3" s="1" t="s">
        <v>5</v>
      </c>
      <c r="V3" s="1" t="s">
        <v>6</v>
      </c>
      <c r="W3" s="1" t="s">
        <v>7</v>
      </c>
      <c r="AA3" s="1" t="s">
        <v>8</v>
      </c>
      <c r="AB3" s="1" t="s">
        <v>12</v>
      </c>
      <c r="AC3" s="1" t="s">
        <v>4</v>
      </c>
      <c r="AD3" s="1" t="s">
        <v>5</v>
      </c>
      <c r="AE3" s="1" t="s">
        <v>6</v>
      </c>
      <c r="AF3" s="1" t="s">
        <v>7</v>
      </c>
    </row>
    <row r="4" spans="1:32" ht="15" x14ac:dyDescent="0.15">
      <c r="A4" t="s">
        <v>13</v>
      </c>
      <c r="B4" t="s">
        <v>14</v>
      </c>
      <c r="C4" s="7">
        <v>1</v>
      </c>
      <c r="D4" s="8">
        <v>166.4</v>
      </c>
      <c r="E4">
        <f>K4</f>
        <v>33.258560000000003</v>
      </c>
      <c r="F4">
        <f>L4</f>
        <v>36.956600000000002</v>
      </c>
      <c r="G4">
        <f>M4</f>
        <v>33.030650000000001</v>
      </c>
      <c r="H4">
        <f>N4</f>
        <v>33.140430000000002</v>
      </c>
      <c r="J4" s="12">
        <v>1</v>
      </c>
      <c r="K4" s="12">
        <v>33.258560000000003</v>
      </c>
      <c r="L4" s="12">
        <v>36.956600000000002</v>
      </c>
      <c r="M4" s="12">
        <v>33.030650000000001</v>
      </c>
      <c r="N4" s="12">
        <v>33.140430000000002</v>
      </c>
      <c r="R4" s="7">
        <v>1</v>
      </c>
      <c r="S4" s="8">
        <v>166.4</v>
      </c>
      <c r="T4" s="2">
        <f>(E4-195.19)/-0.9697</f>
        <v>166.99127565226399</v>
      </c>
      <c r="U4" s="2">
        <f>(F4-194.48)/(-0.9611)</f>
        <v>163.89907397773399</v>
      </c>
      <c r="V4" s="2">
        <f>(G4-192.37)/-0.9464</f>
        <v>168.36364116652601</v>
      </c>
      <c r="W4" s="2">
        <f>(H4-194.27)/-0.965</f>
        <v>166.97364766839399</v>
      </c>
      <c r="AA4">
        <v>2</v>
      </c>
      <c r="AB4">
        <v>4.16</v>
      </c>
      <c r="AC4">
        <f>(E42-31.084)/-0.8449</f>
        <v>4.1869570363356603</v>
      </c>
      <c r="AD4">
        <f>(F42-31.61)/-0.9697</f>
        <v>3.9734969578219999</v>
      </c>
      <c r="AE4">
        <f>(G42-30.863)/-0.7734</f>
        <v>4.1767132143780703</v>
      </c>
      <c r="AF4">
        <f>(H42-31.2)/-0.8782</f>
        <v>4.1241289000227699</v>
      </c>
    </row>
    <row r="5" spans="1:32" ht="15" x14ac:dyDescent="0.15">
      <c r="B5" t="s">
        <v>14</v>
      </c>
      <c r="C5" s="7">
        <v>2</v>
      </c>
      <c r="D5" s="8">
        <v>59.2</v>
      </c>
      <c r="E5">
        <f t="shared" ref="E5:E41" si="0">K5</f>
        <v>135.19399999999999</v>
      </c>
      <c r="F5">
        <f t="shared" ref="F5:F42" si="1">L5</f>
        <v>135.3272</v>
      </c>
      <c r="G5">
        <f t="shared" ref="G5:G42" si="2">M5</f>
        <v>135.5984</v>
      </c>
      <c r="H5">
        <f t="shared" ref="H5:H42" si="3">N5</f>
        <v>135.38990000000001</v>
      </c>
      <c r="J5" s="12">
        <v>2</v>
      </c>
      <c r="K5" s="12">
        <v>135.19399999999999</v>
      </c>
      <c r="L5" s="12">
        <v>135.3272</v>
      </c>
      <c r="M5" s="12">
        <v>135.5984</v>
      </c>
      <c r="N5" s="12">
        <v>135.38990000000001</v>
      </c>
      <c r="R5" s="7">
        <v>2</v>
      </c>
      <c r="S5" s="8">
        <v>59.2</v>
      </c>
      <c r="T5" s="2">
        <f t="shared" ref="T5:T41" si="4">(E5-195.19)/-0.9697</f>
        <v>61.870681654119799</v>
      </c>
      <c r="U5" s="2">
        <f t="shared" ref="U5:U41" si="5">(F5-194.48)/(-0.9611)</f>
        <v>61.546977421704298</v>
      </c>
      <c r="V5" s="2">
        <f t="shared" ref="V5:V41" si="6">(G5-192.37)/-0.9464</f>
        <v>59.986897717666999</v>
      </c>
      <c r="W5" s="2">
        <f t="shared" ref="W5:W41" si="7">(H5-194.27)/-0.965</f>
        <v>61.015647668393797</v>
      </c>
      <c r="AA5" t="s">
        <v>15</v>
      </c>
      <c r="AB5">
        <v>2.5</v>
      </c>
      <c r="AC5">
        <f t="shared" ref="AC5:AC35" si="8">(E43-31.084)/-0.8449</f>
        <v>2.06873002722216</v>
      </c>
      <c r="AD5">
        <f t="shared" ref="AD5:AD35" si="9">(F43-31.61)/-0.9697</f>
        <v>2.3237289883469101</v>
      </c>
      <c r="AE5">
        <f t="shared" ref="AE5:AE35" si="10">(G43-30.863)/-0.7734</f>
        <v>2.0796870959399998</v>
      </c>
      <c r="AF5">
        <f t="shared" ref="AF5:AF35" si="11">(H43-31.2)/-0.8782</f>
        <v>2.1684809838305599</v>
      </c>
    </row>
    <row r="6" spans="1:32" ht="15" x14ac:dyDescent="0.15">
      <c r="B6" t="s">
        <v>14</v>
      </c>
      <c r="C6" s="7">
        <v>3</v>
      </c>
      <c r="D6" s="8">
        <v>37.4</v>
      </c>
      <c r="E6">
        <f t="shared" si="0"/>
        <v>158.24189999999999</v>
      </c>
      <c r="F6">
        <f t="shared" si="1"/>
        <v>157.89709999999999</v>
      </c>
      <c r="G6">
        <f t="shared" si="2"/>
        <v>157.9145</v>
      </c>
      <c r="H6">
        <f t="shared" si="3"/>
        <v>157.60919999999999</v>
      </c>
      <c r="J6" s="12">
        <v>3</v>
      </c>
      <c r="K6" s="12">
        <v>158.24189999999999</v>
      </c>
      <c r="L6" s="12">
        <v>157.89709999999999</v>
      </c>
      <c r="M6" s="12">
        <v>157.9145</v>
      </c>
      <c r="N6" s="12">
        <v>157.60919999999999</v>
      </c>
      <c r="R6" s="7">
        <v>3</v>
      </c>
      <c r="S6" s="8">
        <v>37.4</v>
      </c>
      <c r="T6" s="2">
        <f t="shared" si="4"/>
        <v>38.102609054346701</v>
      </c>
      <c r="U6" s="2">
        <f t="shared" si="5"/>
        <v>38.063572989283102</v>
      </c>
      <c r="V6" s="2">
        <f t="shared" si="6"/>
        <v>36.406910397295</v>
      </c>
      <c r="W6" s="2">
        <f t="shared" si="7"/>
        <v>37.990466321243503</v>
      </c>
      <c r="AA6" t="s">
        <v>16</v>
      </c>
      <c r="AB6">
        <v>2.61</v>
      </c>
      <c r="AC6">
        <f t="shared" si="8"/>
        <v>2.31387146407859</v>
      </c>
      <c r="AD6">
        <f t="shared" si="9"/>
        <v>2.3996906259667901</v>
      </c>
      <c r="AE6">
        <f t="shared" si="10"/>
        <v>2.2031678303594502</v>
      </c>
      <c r="AF6">
        <f t="shared" si="11"/>
        <v>2.3061717148713301</v>
      </c>
    </row>
    <row r="7" spans="1:32" ht="15" x14ac:dyDescent="0.15">
      <c r="B7" t="s">
        <v>14</v>
      </c>
      <c r="C7" s="7">
        <v>4</v>
      </c>
      <c r="D7" s="8">
        <v>61.8</v>
      </c>
      <c r="E7">
        <f t="shared" si="0"/>
        <v>131.95060000000001</v>
      </c>
      <c r="F7">
        <f t="shared" si="1"/>
        <v>132.15539999999999</v>
      </c>
      <c r="G7">
        <f t="shared" si="2"/>
        <v>132.29839999999999</v>
      </c>
      <c r="H7">
        <f t="shared" si="3"/>
        <v>132.173</v>
      </c>
      <c r="J7" s="12">
        <v>4</v>
      </c>
      <c r="K7" s="12">
        <v>131.95060000000001</v>
      </c>
      <c r="L7" s="12">
        <v>132.15539999999999</v>
      </c>
      <c r="M7" s="12">
        <v>132.29839999999999</v>
      </c>
      <c r="N7" s="12">
        <v>132.173</v>
      </c>
      <c r="R7" s="7">
        <v>4</v>
      </c>
      <c r="S7" s="8">
        <v>61.8</v>
      </c>
      <c r="T7" s="2">
        <f t="shared" si="4"/>
        <v>65.215427451789196</v>
      </c>
      <c r="U7" s="2">
        <f t="shared" si="5"/>
        <v>64.847154302361901</v>
      </c>
      <c r="V7" s="2">
        <f t="shared" si="6"/>
        <v>63.473795435333898</v>
      </c>
      <c r="W7" s="2">
        <f t="shared" si="7"/>
        <v>64.349222797927496</v>
      </c>
      <c r="AA7">
        <v>6</v>
      </c>
      <c r="AB7">
        <v>7.18</v>
      </c>
      <c r="AC7">
        <f t="shared" si="8"/>
        <v>7.99855604213516</v>
      </c>
      <c r="AD7">
        <f t="shared" si="9"/>
        <v>7.5535526451479802</v>
      </c>
      <c r="AE7">
        <f t="shared" si="10"/>
        <v>8.5518231186966602</v>
      </c>
      <c r="AF7">
        <f t="shared" si="11"/>
        <v>7.8753700751537199</v>
      </c>
    </row>
    <row r="8" spans="1:32" ht="15" x14ac:dyDescent="0.15">
      <c r="A8" t="s">
        <v>13</v>
      </c>
      <c r="B8" t="s">
        <v>14</v>
      </c>
      <c r="C8" s="7">
        <v>5</v>
      </c>
      <c r="D8" s="8">
        <v>128.80000000000001</v>
      </c>
      <c r="E8">
        <f t="shared" si="0"/>
        <v>70.842749999999995</v>
      </c>
      <c r="F8">
        <f t="shared" si="1"/>
        <v>70.324209999999994</v>
      </c>
      <c r="G8">
        <f t="shared" si="2"/>
        <v>70.937039999999996</v>
      </c>
      <c r="H8">
        <f t="shared" si="3"/>
        <v>70.940690000000004</v>
      </c>
      <c r="J8" s="12">
        <v>5</v>
      </c>
      <c r="K8" s="12">
        <v>70.842749999999995</v>
      </c>
      <c r="L8" s="12">
        <v>70.324209999999994</v>
      </c>
      <c r="M8" s="12">
        <v>70.937039999999996</v>
      </c>
      <c r="N8" s="12">
        <v>70.940690000000004</v>
      </c>
      <c r="R8" s="7">
        <v>5</v>
      </c>
      <c r="S8" s="8">
        <v>128.80000000000001</v>
      </c>
      <c r="T8" s="2">
        <f t="shared" si="4"/>
        <v>128.23270083531</v>
      </c>
      <c r="U8" s="2">
        <f t="shared" si="5"/>
        <v>129.180928103215</v>
      </c>
      <c r="V8" s="2">
        <f t="shared" si="6"/>
        <v>128.31039729501299</v>
      </c>
      <c r="W8" s="2">
        <f t="shared" si="7"/>
        <v>127.80239378238301</v>
      </c>
      <c r="AA8">
        <v>7</v>
      </c>
      <c r="AB8">
        <v>6.76</v>
      </c>
      <c r="AC8">
        <f t="shared" si="8"/>
        <v>7.4460291158717</v>
      </c>
      <c r="AD8">
        <f t="shared" si="9"/>
        <v>6.9975868825409897</v>
      </c>
      <c r="AE8">
        <f t="shared" si="10"/>
        <v>7.8967933798810401</v>
      </c>
      <c r="AF8">
        <f t="shared" si="11"/>
        <v>7.2930539740378002</v>
      </c>
    </row>
    <row r="9" spans="1:32" ht="15" x14ac:dyDescent="0.15">
      <c r="A9" t="s">
        <v>13</v>
      </c>
      <c r="B9" t="s">
        <v>14</v>
      </c>
      <c r="C9" s="7">
        <v>6</v>
      </c>
      <c r="D9" s="8">
        <v>125.4</v>
      </c>
      <c r="E9">
        <f t="shared" si="0"/>
        <v>74.399630000000002</v>
      </c>
      <c r="F9">
        <f t="shared" si="1"/>
        <v>74.549769999999995</v>
      </c>
      <c r="G9">
        <f t="shared" si="2"/>
        <v>74.404210000000006</v>
      </c>
      <c r="H9">
        <f t="shared" si="3"/>
        <v>74.444469999999995</v>
      </c>
      <c r="J9" s="12">
        <v>6</v>
      </c>
      <c r="K9" s="12">
        <v>74.399630000000002</v>
      </c>
      <c r="L9" s="12">
        <v>74.549769999999995</v>
      </c>
      <c r="M9" s="12">
        <v>74.404210000000006</v>
      </c>
      <c r="N9" s="12">
        <v>74.444469999999995</v>
      </c>
      <c r="R9" s="7">
        <v>6</v>
      </c>
      <c r="S9" s="8">
        <v>125.4</v>
      </c>
      <c r="T9" s="2">
        <f t="shared" si="4"/>
        <v>124.564679797876</v>
      </c>
      <c r="U9" s="2">
        <f t="shared" si="5"/>
        <v>124.78434085943201</v>
      </c>
      <c r="V9" s="2">
        <f t="shared" si="6"/>
        <v>124.646861792054</v>
      </c>
      <c r="W9" s="2">
        <f t="shared" si="7"/>
        <v>124.17153367875601</v>
      </c>
      <c r="AA9">
        <v>8</v>
      </c>
      <c r="AB9">
        <v>7.1</v>
      </c>
      <c r="AC9">
        <f t="shared" si="8"/>
        <v>7.9538170197656504</v>
      </c>
      <c r="AD9">
        <f t="shared" si="9"/>
        <v>7.4308652160462003</v>
      </c>
      <c r="AE9">
        <f t="shared" si="10"/>
        <v>8.4224334109128502</v>
      </c>
      <c r="AF9">
        <f t="shared" si="11"/>
        <v>7.7935322250056904</v>
      </c>
    </row>
    <row r="10" spans="1:32" ht="15" x14ac:dyDescent="0.15">
      <c r="A10" t="s">
        <v>13</v>
      </c>
      <c r="B10" t="s">
        <v>14</v>
      </c>
      <c r="C10" s="7">
        <v>7</v>
      </c>
      <c r="D10" s="8">
        <v>119</v>
      </c>
      <c r="E10">
        <f t="shared" si="0"/>
        <v>82.064189999999996</v>
      </c>
      <c r="F10">
        <f t="shared" si="1"/>
        <v>82.266409999999993</v>
      </c>
      <c r="G10">
        <f t="shared" si="2"/>
        <v>81.980519999999999</v>
      </c>
      <c r="H10">
        <f t="shared" si="3"/>
        <v>82.127979999999994</v>
      </c>
      <c r="J10" s="12">
        <v>7</v>
      </c>
      <c r="K10" s="12">
        <v>82.064189999999996</v>
      </c>
      <c r="L10" s="12">
        <v>82.266409999999993</v>
      </c>
      <c r="M10" s="12">
        <v>81.980519999999999</v>
      </c>
      <c r="N10" s="12">
        <v>82.127979999999994</v>
      </c>
      <c r="R10" s="7">
        <v>7</v>
      </c>
      <c r="S10" s="8">
        <v>119</v>
      </c>
      <c r="T10" s="2">
        <f t="shared" si="4"/>
        <v>116.660626998041</v>
      </c>
      <c r="U10" s="2">
        <f t="shared" si="5"/>
        <v>116.755374050567</v>
      </c>
      <c r="V10" s="2">
        <f t="shared" si="6"/>
        <v>116.64146238377</v>
      </c>
      <c r="W10" s="2">
        <f t="shared" si="7"/>
        <v>116.20934715025901</v>
      </c>
      <c r="AA10">
        <v>9</v>
      </c>
      <c r="AB10">
        <v>6.59</v>
      </c>
      <c r="AC10">
        <f t="shared" si="8"/>
        <v>7.1474020594153203</v>
      </c>
      <c r="AD10">
        <f t="shared" si="9"/>
        <v>6.7277199133752701</v>
      </c>
      <c r="AE10">
        <f t="shared" si="10"/>
        <v>7.5739720713731602</v>
      </c>
      <c r="AF10">
        <f t="shared" si="11"/>
        <v>7.0262013208836303</v>
      </c>
    </row>
    <row r="11" spans="1:32" ht="15" x14ac:dyDescent="0.15">
      <c r="A11" t="s">
        <v>13</v>
      </c>
      <c r="B11" t="s">
        <v>14</v>
      </c>
      <c r="C11" s="7">
        <v>8</v>
      </c>
      <c r="D11" s="8">
        <v>129.1</v>
      </c>
      <c r="E11">
        <f t="shared" si="0"/>
        <v>70.571650000000005</v>
      </c>
      <c r="F11">
        <f t="shared" si="1"/>
        <v>70.86224</v>
      </c>
      <c r="G11">
        <f t="shared" si="2"/>
        <v>70.586799999999997</v>
      </c>
      <c r="H11">
        <f t="shared" si="3"/>
        <v>70.485240000000005</v>
      </c>
      <c r="J11" s="12">
        <v>8</v>
      </c>
      <c r="K11" s="12">
        <v>70.571650000000005</v>
      </c>
      <c r="L11" s="12">
        <v>70.86224</v>
      </c>
      <c r="M11" s="12">
        <v>70.586799999999997</v>
      </c>
      <c r="N11" s="12">
        <v>70.485240000000005</v>
      </c>
      <c r="R11" s="7">
        <v>8</v>
      </c>
      <c r="S11" s="8">
        <v>129.1</v>
      </c>
      <c r="T11" s="2">
        <f t="shared" si="4"/>
        <v>128.512271836651</v>
      </c>
      <c r="U11" s="2">
        <f t="shared" si="5"/>
        <v>128.62112163146401</v>
      </c>
      <c r="V11" s="2">
        <f t="shared" si="6"/>
        <v>128.68047337278099</v>
      </c>
      <c r="W11" s="2">
        <f t="shared" si="7"/>
        <v>128.274362694301</v>
      </c>
      <c r="AA11">
        <v>11</v>
      </c>
      <c r="AB11">
        <v>5.68</v>
      </c>
      <c r="AC11">
        <f t="shared" si="8"/>
        <v>5.9211859391643999</v>
      </c>
      <c r="AD11">
        <f t="shared" si="9"/>
        <v>5.4657626069918503</v>
      </c>
      <c r="AE11">
        <f t="shared" si="10"/>
        <v>6.0015645202999703</v>
      </c>
      <c r="AF11">
        <f t="shared" si="11"/>
        <v>5.7458893190617104</v>
      </c>
    </row>
    <row r="12" spans="1:32" ht="15" x14ac:dyDescent="0.15">
      <c r="A12" t="s">
        <v>13</v>
      </c>
      <c r="B12" t="s">
        <v>14</v>
      </c>
      <c r="C12" s="7">
        <v>9</v>
      </c>
      <c r="D12" s="8">
        <v>109.1</v>
      </c>
      <c r="E12">
        <f t="shared" si="0"/>
        <v>91.836269999999999</v>
      </c>
      <c r="F12">
        <f t="shared" si="1"/>
        <v>91.941550000000007</v>
      </c>
      <c r="G12">
        <f t="shared" si="2"/>
        <v>91.512780000000006</v>
      </c>
      <c r="H12">
        <f t="shared" si="3"/>
        <v>91.996250000000003</v>
      </c>
      <c r="J12" s="12">
        <v>9</v>
      </c>
      <c r="K12" s="12">
        <v>91.836269999999999</v>
      </c>
      <c r="L12" s="12">
        <v>91.941550000000007</v>
      </c>
      <c r="M12" s="12">
        <v>91.512780000000006</v>
      </c>
      <c r="N12" s="12">
        <v>91.996250000000003</v>
      </c>
      <c r="R12" s="7">
        <v>9</v>
      </c>
      <c r="S12" s="8">
        <v>109.1</v>
      </c>
      <c r="T12" s="2">
        <f t="shared" si="4"/>
        <v>106.583200989997</v>
      </c>
      <c r="U12" s="2">
        <f t="shared" si="5"/>
        <v>106.688638018937</v>
      </c>
      <c r="V12" s="2">
        <f t="shared" si="6"/>
        <v>106.569336432798</v>
      </c>
      <c r="W12" s="2">
        <f t="shared" si="7"/>
        <v>105.983160621762</v>
      </c>
      <c r="AA12">
        <v>15</v>
      </c>
      <c r="AB12">
        <v>6.01</v>
      </c>
      <c r="AC12">
        <f t="shared" si="8"/>
        <v>7.1386199550242599</v>
      </c>
      <c r="AD12">
        <f t="shared" si="9"/>
        <v>6.7699494689079103</v>
      </c>
      <c r="AE12">
        <f t="shared" si="10"/>
        <v>7.5461986035686603</v>
      </c>
      <c r="AF12">
        <f t="shared" si="11"/>
        <v>6.8416078342063296</v>
      </c>
    </row>
    <row r="13" spans="1:32" ht="15" x14ac:dyDescent="0.15">
      <c r="A13" t="s">
        <v>13</v>
      </c>
      <c r="B13" t="s">
        <v>14</v>
      </c>
      <c r="C13" s="7">
        <v>10</v>
      </c>
      <c r="D13" s="8">
        <v>150.5</v>
      </c>
      <c r="E13">
        <f t="shared" si="0"/>
        <v>50.348970000000001</v>
      </c>
      <c r="F13">
        <f t="shared" si="1"/>
        <v>49.692320000000002</v>
      </c>
      <c r="G13">
        <f t="shared" si="2"/>
        <v>49.928699999999999</v>
      </c>
      <c r="H13">
        <f t="shared" si="3"/>
        <v>50.242759999999997</v>
      </c>
      <c r="J13" s="12">
        <v>10</v>
      </c>
      <c r="K13" s="12">
        <v>50.348970000000001</v>
      </c>
      <c r="L13" s="12">
        <v>49.692320000000002</v>
      </c>
      <c r="M13" s="12">
        <v>49.928699999999999</v>
      </c>
      <c r="N13" s="12">
        <v>50.242759999999997</v>
      </c>
      <c r="R13" s="7">
        <v>10</v>
      </c>
      <c r="S13" s="8">
        <v>150.5</v>
      </c>
      <c r="T13" s="2">
        <f t="shared" si="4"/>
        <v>149.36684541610799</v>
      </c>
      <c r="U13" s="2">
        <f t="shared" si="5"/>
        <v>150.64788263448099</v>
      </c>
      <c r="V13" s="2">
        <f t="shared" si="6"/>
        <v>150.50855874894299</v>
      </c>
      <c r="W13" s="2">
        <f t="shared" si="7"/>
        <v>149.251025906736</v>
      </c>
      <c r="AA13">
        <v>16</v>
      </c>
      <c r="AB13">
        <v>5.14</v>
      </c>
      <c r="AC13">
        <f t="shared" si="8"/>
        <v>5.6281630962243998</v>
      </c>
      <c r="AD13">
        <f t="shared" si="9"/>
        <v>5.5475559451376704</v>
      </c>
      <c r="AE13">
        <f t="shared" si="10"/>
        <v>6.02176105508146</v>
      </c>
      <c r="AF13">
        <f t="shared" si="11"/>
        <v>5.5473525392849004</v>
      </c>
    </row>
    <row r="14" spans="1:32" ht="15" x14ac:dyDescent="0.15">
      <c r="B14" t="s">
        <v>14</v>
      </c>
      <c r="C14" s="7">
        <v>11</v>
      </c>
      <c r="D14" s="8">
        <v>78.099999999999994</v>
      </c>
      <c r="E14">
        <f t="shared" si="0"/>
        <v>116.3449</v>
      </c>
      <c r="F14">
        <f t="shared" si="1"/>
        <v>115.0834</v>
      </c>
      <c r="G14">
        <f t="shared" si="2"/>
        <v>115.41289999999999</v>
      </c>
      <c r="H14">
        <f t="shared" si="3"/>
        <v>115.9555</v>
      </c>
      <c r="J14" s="12">
        <v>11</v>
      </c>
      <c r="K14" s="12">
        <v>116.3449</v>
      </c>
      <c r="L14" s="12">
        <v>115.0834</v>
      </c>
      <c r="M14" s="12">
        <v>115.41289999999999</v>
      </c>
      <c r="N14" s="12">
        <v>115.9555</v>
      </c>
      <c r="R14" s="7">
        <v>11</v>
      </c>
      <c r="S14" s="8">
        <v>78.099999999999994</v>
      </c>
      <c r="T14" s="2">
        <f t="shared" si="4"/>
        <v>81.308755285139696</v>
      </c>
      <c r="U14" s="2">
        <f t="shared" si="5"/>
        <v>82.610134221204902</v>
      </c>
      <c r="V14" s="2">
        <f t="shared" si="6"/>
        <v>81.315617075232495</v>
      </c>
      <c r="W14" s="2">
        <f t="shared" si="7"/>
        <v>81.1549222797928</v>
      </c>
      <c r="AA14">
        <v>17</v>
      </c>
      <c r="AB14">
        <v>1.05</v>
      </c>
      <c r="AC14">
        <f t="shared" si="8"/>
        <v>0.40176352231033202</v>
      </c>
      <c r="AD14">
        <f t="shared" si="9"/>
        <v>1.07462101680933</v>
      </c>
      <c r="AE14">
        <f t="shared" si="10"/>
        <v>0.33078182915265603</v>
      </c>
      <c r="AF14">
        <f t="shared" si="11"/>
        <v>0.56970318074850201</v>
      </c>
    </row>
    <row r="15" spans="1:32" ht="15" x14ac:dyDescent="0.15">
      <c r="A15" t="s">
        <v>13</v>
      </c>
      <c r="B15" t="s">
        <v>14</v>
      </c>
      <c r="C15" s="7">
        <v>12</v>
      </c>
      <c r="D15" s="8">
        <v>158.30000000000001</v>
      </c>
      <c r="E15">
        <f t="shared" si="0"/>
        <v>43.713970000000003</v>
      </c>
      <c r="F15">
        <f t="shared" si="1"/>
        <v>43.532780000000002</v>
      </c>
      <c r="G15">
        <f t="shared" si="2"/>
        <v>43.946530000000003</v>
      </c>
      <c r="H15">
        <f t="shared" si="3"/>
        <v>44.248829999999998</v>
      </c>
      <c r="J15" s="12">
        <v>12</v>
      </c>
      <c r="K15" s="12">
        <v>43.713970000000003</v>
      </c>
      <c r="L15" s="12">
        <v>43.532780000000002</v>
      </c>
      <c r="M15" s="12">
        <v>43.946530000000003</v>
      </c>
      <c r="N15" s="12">
        <v>44.248829999999998</v>
      </c>
      <c r="R15" s="7">
        <v>12</v>
      </c>
      <c r="S15" s="8">
        <v>158.30000000000001</v>
      </c>
      <c r="T15" s="2">
        <f t="shared" si="4"/>
        <v>156.209167783851</v>
      </c>
      <c r="U15" s="2">
        <f t="shared" si="5"/>
        <v>157.05672666736001</v>
      </c>
      <c r="V15" s="2">
        <f t="shared" si="6"/>
        <v>156.829532967033</v>
      </c>
      <c r="W15" s="2">
        <f t="shared" si="7"/>
        <v>155.46235233160601</v>
      </c>
      <c r="AA15">
        <v>18</v>
      </c>
      <c r="AB15">
        <v>1.1599999999999999</v>
      </c>
      <c r="AC15">
        <f t="shared" si="8"/>
        <v>0.704091213950366</v>
      </c>
      <c r="AD15">
        <f t="shared" si="9"/>
        <v>0.81983431301777299</v>
      </c>
      <c r="AE15">
        <f t="shared" si="10"/>
        <v>0.21503749676751899</v>
      </c>
      <c r="AF15">
        <f t="shared" si="11"/>
        <v>0.73307902527897495</v>
      </c>
    </row>
    <row r="16" spans="1:32" ht="15" x14ac:dyDescent="0.15">
      <c r="A16" t="s">
        <v>13</v>
      </c>
      <c r="B16" t="s">
        <v>14</v>
      </c>
      <c r="C16" s="7">
        <v>13</v>
      </c>
      <c r="D16" s="8">
        <v>125.8</v>
      </c>
      <c r="E16">
        <f t="shared" si="0"/>
        <v>74.111980000000003</v>
      </c>
      <c r="F16">
        <f t="shared" si="1"/>
        <v>71.685079999999999</v>
      </c>
      <c r="G16">
        <f t="shared" si="2"/>
        <v>73.985020000000006</v>
      </c>
      <c r="H16">
        <f t="shared" si="3"/>
        <v>72.433220000000006</v>
      </c>
      <c r="J16" s="12">
        <v>13</v>
      </c>
      <c r="K16" s="12">
        <v>74.111980000000003</v>
      </c>
      <c r="L16" s="12">
        <v>71.685079999999999</v>
      </c>
      <c r="M16" s="12">
        <v>73.985020000000006</v>
      </c>
      <c r="N16" s="12">
        <v>72.433220000000006</v>
      </c>
      <c r="R16" s="7">
        <v>13</v>
      </c>
      <c r="S16" s="8">
        <v>125.8</v>
      </c>
      <c r="T16" s="2">
        <f t="shared" si="4"/>
        <v>124.861317933381</v>
      </c>
      <c r="U16" s="2">
        <f t="shared" si="5"/>
        <v>127.76497762979901</v>
      </c>
      <c r="V16" s="2">
        <f t="shared" si="6"/>
        <v>125.089792899408</v>
      </c>
      <c r="W16" s="2">
        <f t="shared" si="7"/>
        <v>126.255730569948</v>
      </c>
      <c r="AA16">
        <v>19</v>
      </c>
      <c r="AB16">
        <v>6.62</v>
      </c>
      <c r="AC16">
        <f t="shared" si="8"/>
        <v>7.5633802816901401</v>
      </c>
      <c r="AD16">
        <f t="shared" si="9"/>
        <v>6.3866247292977203</v>
      </c>
      <c r="AE16">
        <f t="shared" si="10"/>
        <v>7.8426428756141702</v>
      </c>
      <c r="AF16">
        <f t="shared" si="11"/>
        <v>7.3941585060350699</v>
      </c>
    </row>
    <row r="17" spans="1:32" ht="15" x14ac:dyDescent="0.15">
      <c r="B17" t="s">
        <v>14</v>
      </c>
      <c r="C17" s="7">
        <v>14</v>
      </c>
      <c r="D17" s="8">
        <v>41.1</v>
      </c>
      <c r="E17">
        <f t="shared" si="0"/>
        <v>151.1823</v>
      </c>
      <c r="F17">
        <f t="shared" si="1"/>
        <v>151.3638</v>
      </c>
      <c r="G17">
        <f t="shared" si="2"/>
        <v>151.15809999999999</v>
      </c>
      <c r="H17">
        <f t="shared" si="3"/>
        <v>151.1446</v>
      </c>
      <c r="J17" s="12">
        <v>14</v>
      </c>
      <c r="K17" s="12">
        <v>151.1823</v>
      </c>
      <c r="L17" s="12">
        <v>151.3638</v>
      </c>
      <c r="M17" s="12">
        <v>151.15809999999999</v>
      </c>
      <c r="N17" s="12">
        <v>151.1446</v>
      </c>
      <c r="R17" s="7">
        <v>14</v>
      </c>
      <c r="S17" s="8">
        <v>41.1</v>
      </c>
      <c r="T17" s="2">
        <f t="shared" si="4"/>
        <v>45.382798803753701</v>
      </c>
      <c r="U17" s="2">
        <f t="shared" si="5"/>
        <v>44.861304754968302</v>
      </c>
      <c r="V17" s="2">
        <f t="shared" si="6"/>
        <v>43.545963651732897</v>
      </c>
      <c r="W17" s="2">
        <f t="shared" si="7"/>
        <v>44.689533678756497</v>
      </c>
      <c r="AA17">
        <v>21</v>
      </c>
      <c r="AB17">
        <v>7.29</v>
      </c>
      <c r="AC17">
        <f t="shared" si="8"/>
        <v>8.2981772990886498</v>
      </c>
      <c r="AD17">
        <f t="shared" si="9"/>
        <v>7.8770856966071996</v>
      </c>
      <c r="AE17">
        <f t="shared" si="10"/>
        <v>8.7722394621153406</v>
      </c>
      <c r="AF17">
        <f t="shared" si="11"/>
        <v>8.0490890457754496</v>
      </c>
    </row>
    <row r="18" spans="1:32" ht="15" x14ac:dyDescent="0.15">
      <c r="A18" t="s">
        <v>13</v>
      </c>
      <c r="B18" t="s">
        <v>14</v>
      </c>
      <c r="C18" s="7">
        <v>15</v>
      </c>
      <c r="D18" s="8">
        <v>143.6</v>
      </c>
      <c r="E18">
        <f t="shared" si="0"/>
        <v>56.27073</v>
      </c>
      <c r="F18">
        <f t="shared" si="1"/>
        <v>55.689619999999998</v>
      </c>
      <c r="G18">
        <f t="shared" si="2"/>
        <v>55.825150000000001</v>
      </c>
      <c r="H18">
        <f t="shared" si="3"/>
        <v>56.157249999999998</v>
      </c>
      <c r="J18" s="12">
        <v>15</v>
      </c>
      <c r="K18" s="12">
        <v>56.27073</v>
      </c>
      <c r="L18" s="12">
        <v>55.689619999999998</v>
      </c>
      <c r="M18" s="12">
        <v>55.825150000000001</v>
      </c>
      <c r="N18" s="12">
        <v>56.157249999999998</v>
      </c>
      <c r="R18" s="7">
        <v>15</v>
      </c>
      <c r="S18" s="8">
        <v>143.6</v>
      </c>
      <c r="T18" s="2">
        <f t="shared" si="4"/>
        <v>143.260049499845</v>
      </c>
      <c r="U18" s="2">
        <f t="shared" si="5"/>
        <v>144.40784517740099</v>
      </c>
      <c r="V18" s="2">
        <f t="shared" si="6"/>
        <v>144.27815934065899</v>
      </c>
      <c r="W18" s="2">
        <f t="shared" si="7"/>
        <v>143.12202072538901</v>
      </c>
      <c r="AA18">
        <v>22</v>
      </c>
      <c r="AB18">
        <v>6.94</v>
      </c>
      <c r="AC18">
        <f t="shared" si="8"/>
        <v>7.0151142146999597</v>
      </c>
      <c r="AD18">
        <f t="shared" si="9"/>
        <v>6.3894709704032202</v>
      </c>
      <c r="AE18">
        <f t="shared" si="10"/>
        <v>6.6565166795965904</v>
      </c>
      <c r="AF18">
        <f t="shared" si="11"/>
        <v>6.9030403097244397</v>
      </c>
    </row>
    <row r="19" spans="1:32" ht="15" x14ac:dyDescent="0.15">
      <c r="A19" t="s">
        <v>13</v>
      </c>
      <c r="B19" t="s">
        <v>14</v>
      </c>
      <c r="C19" s="7">
        <v>16</v>
      </c>
      <c r="D19" s="8">
        <v>114.8</v>
      </c>
      <c r="E19">
        <f t="shared" si="0"/>
        <v>84.850759999999994</v>
      </c>
      <c r="F19">
        <f t="shared" si="1"/>
        <v>83.899910000000006</v>
      </c>
      <c r="G19">
        <f t="shared" si="2"/>
        <v>83.98854</v>
      </c>
      <c r="H19">
        <f t="shared" si="3"/>
        <v>84.856340000000003</v>
      </c>
      <c r="J19" s="12">
        <v>16</v>
      </c>
      <c r="K19" s="12">
        <v>84.850759999999994</v>
      </c>
      <c r="L19" s="12">
        <v>83.899910000000006</v>
      </c>
      <c r="M19" s="12">
        <v>83.98854</v>
      </c>
      <c r="N19" s="12">
        <v>84.856340000000003</v>
      </c>
      <c r="R19" s="7">
        <v>16</v>
      </c>
      <c r="S19" s="8">
        <v>114.8</v>
      </c>
      <c r="T19" s="2">
        <f t="shared" si="4"/>
        <v>113.78698566567</v>
      </c>
      <c r="U19" s="2">
        <f t="shared" si="5"/>
        <v>115.05575902611599</v>
      </c>
      <c r="V19" s="2">
        <f t="shared" si="6"/>
        <v>114.51971682164</v>
      </c>
      <c r="W19" s="2">
        <f t="shared" si="7"/>
        <v>113.382031088083</v>
      </c>
      <c r="AA19">
        <v>23</v>
      </c>
      <c r="AB19">
        <v>5.38</v>
      </c>
      <c r="AC19">
        <f t="shared" si="8"/>
        <v>4.7244052550597697</v>
      </c>
      <c r="AD19">
        <f t="shared" si="9"/>
        <v>4.5989378158193199</v>
      </c>
      <c r="AE19">
        <f t="shared" si="10"/>
        <v>4.3022498060511998</v>
      </c>
      <c r="AF19">
        <f t="shared" si="11"/>
        <v>4.1732748804372601</v>
      </c>
    </row>
    <row r="20" spans="1:32" ht="15" x14ac:dyDescent="0.15">
      <c r="B20" t="s">
        <v>14</v>
      </c>
      <c r="C20" s="7">
        <v>17</v>
      </c>
      <c r="D20" s="8">
        <v>23.1</v>
      </c>
      <c r="E20">
        <f t="shared" si="0"/>
        <v>173.9751</v>
      </c>
      <c r="F20">
        <f t="shared" si="1"/>
        <v>172.39330000000001</v>
      </c>
      <c r="G20">
        <f t="shared" si="2"/>
        <v>172.80340000000001</v>
      </c>
      <c r="H20">
        <f t="shared" si="3"/>
        <v>174.19990000000001</v>
      </c>
      <c r="J20" s="12">
        <v>17</v>
      </c>
      <c r="K20" s="12">
        <v>173.9751</v>
      </c>
      <c r="L20" s="12">
        <v>172.39330000000001</v>
      </c>
      <c r="M20" s="12">
        <v>172.80340000000001</v>
      </c>
      <c r="N20" s="12">
        <v>174.19990000000001</v>
      </c>
      <c r="R20" s="7">
        <v>17</v>
      </c>
      <c r="S20" s="8">
        <v>23.1</v>
      </c>
      <c r="T20" s="2">
        <f t="shared" si="4"/>
        <v>21.8777972568836</v>
      </c>
      <c r="U20" s="2">
        <f t="shared" si="5"/>
        <v>22.980647175111802</v>
      </c>
      <c r="V20" s="2">
        <f t="shared" si="6"/>
        <v>20.6747675401521</v>
      </c>
      <c r="W20" s="2">
        <f t="shared" si="7"/>
        <v>20.798031088082901</v>
      </c>
      <c r="AA20" t="s">
        <v>17</v>
      </c>
      <c r="AB20">
        <v>1.71</v>
      </c>
      <c r="AC20">
        <f t="shared" si="8"/>
        <v>1.45698899278021</v>
      </c>
      <c r="AD20">
        <f t="shared" si="9"/>
        <v>1.46334948953285</v>
      </c>
      <c r="AE20">
        <f t="shared" si="10"/>
        <v>1.08316524437549</v>
      </c>
      <c r="AF20">
        <f t="shared" si="11"/>
        <v>1.2178660897289899</v>
      </c>
    </row>
    <row r="21" spans="1:32" ht="15" x14ac:dyDescent="0.15">
      <c r="B21" t="s">
        <v>14</v>
      </c>
      <c r="C21" s="7">
        <v>18</v>
      </c>
      <c r="D21" s="8">
        <v>22.6</v>
      </c>
      <c r="E21">
        <f t="shared" si="0"/>
        <v>173.70959999999999</v>
      </c>
      <c r="F21">
        <f t="shared" si="1"/>
        <v>176.41499999999999</v>
      </c>
      <c r="G21">
        <f t="shared" si="2"/>
        <v>175.4504</v>
      </c>
      <c r="H21">
        <f t="shared" si="3"/>
        <v>173.66540000000001</v>
      </c>
      <c r="J21" s="12">
        <v>18</v>
      </c>
      <c r="K21" s="12">
        <v>173.70959999999999</v>
      </c>
      <c r="L21" s="12">
        <v>176.41499999999999</v>
      </c>
      <c r="M21" s="12">
        <v>175.4504</v>
      </c>
      <c r="N21" s="12">
        <v>173.66540000000001</v>
      </c>
      <c r="R21" s="7">
        <v>18</v>
      </c>
      <c r="S21" s="8">
        <v>22.6</v>
      </c>
      <c r="T21" s="2">
        <f t="shared" si="4"/>
        <v>22.151593276271001</v>
      </c>
      <c r="U21" s="2">
        <f t="shared" si="5"/>
        <v>18.796171054000599</v>
      </c>
      <c r="V21" s="2">
        <f t="shared" si="6"/>
        <v>17.877852916314499</v>
      </c>
      <c r="W21" s="2">
        <f t="shared" si="7"/>
        <v>21.3519170984456</v>
      </c>
      <c r="AA21" t="s">
        <v>18</v>
      </c>
      <c r="AB21">
        <v>1.96</v>
      </c>
      <c r="AC21">
        <f t="shared" si="8"/>
        <v>1.77605633802817</v>
      </c>
      <c r="AD21">
        <f t="shared" si="9"/>
        <v>1.7835928637723</v>
      </c>
      <c r="AE21">
        <f t="shared" si="10"/>
        <v>1.53007499353504</v>
      </c>
      <c r="AF21">
        <f t="shared" si="11"/>
        <v>2.08695058073332</v>
      </c>
    </row>
    <row r="22" spans="1:32" ht="15" x14ac:dyDescent="0.15">
      <c r="A22" t="s">
        <v>13</v>
      </c>
      <c r="B22" t="s">
        <v>14</v>
      </c>
      <c r="C22" s="7">
        <v>19</v>
      </c>
      <c r="D22" s="8">
        <v>106.5</v>
      </c>
      <c r="E22">
        <f t="shared" si="0"/>
        <v>83.051050000000004</v>
      </c>
      <c r="F22">
        <f t="shared" si="1"/>
        <v>93.429360000000003</v>
      </c>
      <c r="G22">
        <f t="shared" si="2"/>
        <v>84.126940000000005</v>
      </c>
      <c r="H22">
        <f t="shared" si="3"/>
        <v>83.772540000000006</v>
      </c>
      <c r="J22" s="12">
        <v>19</v>
      </c>
      <c r="K22" s="12">
        <v>83.051050000000004</v>
      </c>
      <c r="L22" s="12">
        <v>93.429360000000003</v>
      </c>
      <c r="M22" s="12">
        <v>84.126940000000005</v>
      </c>
      <c r="N22" s="12">
        <v>83.772540000000006</v>
      </c>
      <c r="R22" s="7">
        <v>19</v>
      </c>
      <c r="S22" s="8">
        <v>106.5</v>
      </c>
      <c r="T22" s="2">
        <f t="shared" si="4"/>
        <v>115.642930803341</v>
      </c>
      <c r="U22" s="2">
        <f t="shared" si="5"/>
        <v>105.140609718031</v>
      </c>
      <c r="V22" s="2">
        <f t="shared" si="6"/>
        <v>114.373478444632</v>
      </c>
      <c r="W22" s="2">
        <f t="shared" si="7"/>
        <v>114.505139896373</v>
      </c>
      <c r="AA22">
        <v>25</v>
      </c>
      <c r="AB22">
        <v>1.59</v>
      </c>
      <c r="AC22">
        <f t="shared" si="8"/>
        <v>1.5034086874186301</v>
      </c>
      <c r="AD22">
        <f t="shared" si="9"/>
        <v>1.7631844900484701</v>
      </c>
      <c r="AE22">
        <f t="shared" si="10"/>
        <v>1.2830811998965601</v>
      </c>
      <c r="AF22">
        <f t="shared" si="11"/>
        <v>1.5641368708722401</v>
      </c>
    </row>
    <row r="23" spans="1:32" ht="15" x14ac:dyDescent="0.15">
      <c r="A23" t="s">
        <v>13</v>
      </c>
      <c r="B23" t="s">
        <v>14</v>
      </c>
      <c r="C23" s="7">
        <v>20</v>
      </c>
      <c r="D23" s="8">
        <v>137.5</v>
      </c>
      <c r="E23">
        <f t="shared" si="0"/>
        <v>65.405799999999999</v>
      </c>
      <c r="F23">
        <f t="shared" si="1"/>
        <v>63.226019999999998</v>
      </c>
      <c r="G23">
        <f t="shared" si="2"/>
        <v>65.938079999999999</v>
      </c>
      <c r="H23">
        <f t="shared" si="3"/>
        <v>65.506879999999995</v>
      </c>
      <c r="J23" s="12">
        <v>20</v>
      </c>
      <c r="K23" s="12">
        <v>65.405799999999999</v>
      </c>
      <c r="L23" s="12">
        <v>63.226019999999998</v>
      </c>
      <c r="M23" s="12">
        <v>65.938079999999999</v>
      </c>
      <c r="N23" s="12">
        <v>65.506879999999995</v>
      </c>
      <c r="R23" s="7">
        <v>20</v>
      </c>
      <c r="S23" s="8">
        <v>137.5</v>
      </c>
      <c r="T23" s="2">
        <f t="shared" si="4"/>
        <v>133.839538001444</v>
      </c>
      <c r="U23" s="2">
        <f t="shared" si="5"/>
        <v>136.566413484549</v>
      </c>
      <c r="V23" s="2">
        <f t="shared" si="6"/>
        <v>133.592476754015</v>
      </c>
      <c r="W23" s="2">
        <f t="shared" si="7"/>
        <v>133.433284974093</v>
      </c>
      <c r="AA23" t="s">
        <v>19</v>
      </c>
      <c r="AB23">
        <v>1.59</v>
      </c>
      <c r="AC23">
        <f t="shared" si="8"/>
        <v>1.23019292223932</v>
      </c>
      <c r="AD23">
        <f t="shared" si="9"/>
        <v>1.6949675157265101</v>
      </c>
      <c r="AE23">
        <f t="shared" si="10"/>
        <v>1.0950866304628899</v>
      </c>
      <c r="AF23">
        <f t="shared" si="11"/>
        <v>1.43250967888863</v>
      </c>
    </row>
    <row r="24" spans="1:32" ht="15" x14ac:dyDescent="0.15">
      <c r="A24" t="s">
        <v>13</v>
      </c>
      <c r="B24" t="s">
        <v>14</v>
      </c>
      <c r="C24" s="7">
        <v>21</v>
      </c>
      <c r="D24" s="8">
        <v>137.1</v>
      </c>
      <c r="E24">
        <f t="shared" si="0"/>
        <v>66.273150000000001</v>
      </c>
      <c r="F24">
        <f t="shared" si="1"/>
        <v>66.048630000000003</v>
      </c>
      <c r="G24">
        <f t="shared" si="2"/>
        <v>66.023160000000004</v>
      </c>
      <c r="H24">
        <f t="shared" si="3"/>
        <v>63.392969999999998</v>
      </c>
      <c r="J24" s="12">
        <v>21</v>
      </c>
      <c r="K24" s="12">
        <v>66.273150000000001</v>
      </c>
      <c r="L24" s="12">
        <v>66.048630000000003</v>
      </c>
      <c r="M24" s="12">
        <v>66.023160000000004</v>
      </c>
      <c r="N24" s="12">
        <v>63.392969999999998</v>
      </c>
      <c r="R24" s="7">
        <v>21</v>
      </c>
      <c r="S24" s="8">
        <v>137.1</v>
      </c>
      <c r="T24" s="2">
        <f t="shared" si="4"/>
        <v>132.945086109106</v>
      </c>
      <c r="U24" s="2">
        <f t="shared" si="5"/>
        <v>133.62955987930499</v>
      </c>
      <c r="V24" s="2">
        <f t="shared" si="6"/>
        <v>133.50257819103999</v>
      </c>
      <c r="W24" s="2">
        <f t="shared" si="7"/>
        <v>135.62386528497399</v>
      </c>
      <c r="AA24" t="s">
        <v>20</v>
      </c>
      <c r="AB24">
        <v>1.79</v>
      </c>
      <c r="AC24">
        <f t="shared" si="8"/>
        <v>1.5933009823647799</v>
      </c>
      <c r="AD24">
        <f t="shared" si="9"/>
        <v>1.8542642054243601</v>
      </c>
      <c r="AE24">
        <f t="shared" si="10"/>
        <v>1.4755883113524699</v>
      </c>
      <c r="AF24">
        <f t="shared" si="11"/>
        <v>1.49750626281029</v>
      </c>
    </row>
    <row r="25" spans="1:32" ht="15" x14ac:dyDescent="0.15">
      <c r="A25" t="s">
        <v>13</v>
      </c>
      <c r="B25" t="s">
        <v>14</v>
      </c>
      <c r="C25" s="7">
        <v>22</v>
      </c>
      <c r="D25" s="8">
        <v>118.1</v>
      </c>
      <c r="E25">
        <f t="shared" si="0"/>
        <v>77.990039999999993</v>
      </c>
      <c r="F25">
        <f t="shared" si="1"/>
        <v>77.18862</v>
      </c>
      <c r="G25">
        <f t="shared" si="2"/>
        <v>79.445130000000006</v>
      </c>
      <c r="H25">
        <f t="shared" si="3"/>
        <v>80.031490000000005</v>
      </c>
      <c r="J25" s="12">
        <v>22</v>
      </c>
      <c r="K25" s="12">
        <v>77.990039999999993</v>
      </c>
      <c r="L25" s="12">
        <v>77.18862</v>
      </c>
      <c r="M25" s="12">
        <v>79.445130000000006</v>
      </c>
      <c r="N25" s="12">
        <v>80.031490000000005</v>
      </c>
      <c r="R25" s="7">
        <v>22</v>
      </c>
      <c r="S25" s="8">
        <v>118.1</v>
      </c>
      <c r="T25" s="2">
        <f t="shared" si="4"/>
        <v>120.862081055997</v>
      </c>
      <c r="U25" s="2">
        <f t="shared" si="5"/>
        <v>122.038684840287</v>
      </c>
      <c r="V25" s="2">
        <f t="shared" si="6"/>
        <v>119.320445900254</v>
      </c>
      <c r="W25" s="2">
        <f t="shared" si="7"/>
        <v>118.381875647668</v>
      </c>
      <c r="AA25">
        <v>27</v>
      </c>
      <c r="AB25">
        <v>5.14</v>
      </c>
      <c r="AC25">
        <f t="shared" si="8"/>
        <v>6.2397325127233998</v>
      </c>
      <c r="AD25">
        <f t="shared" si="9"/>
        <v>6.3248736722697796</v>
      </c>
      <c r="AE25">
        <f t="shared" si="10"/>
        <v>6.1687483837600201</v>
      </c>
      <c r="AF25">
        <f t="shared" si="11"/>
        <v>5.7984399908904596</v>
      </c>
    </row>
    <row r="26" spans="1:32" ht="15" x14ac:dyDescent="0.15">
      <c r="B26" t="s">
        <v>14</v>
      </c>
      <c r="C26" s="7">
        <v>23</v>
      </c>
      <c r="D26" s="8">
        <v>52.1</v>
      </c>
      <c r="E26">
        <f t="shared" si="0"/>
        <v>142.2114</v>
      </c>
      <c r="F26">
        <f t="shared" si="1"/>
        <v>139.72229999999999</v>
      </c>
      <c r="G26">
        <f t="shared" si="2"/>
        <v>139.1061</v>
      </c>
      <c r="H26">
        <f t="shared" si="3"/>
        <v>136.81720000000001</v>
      </c>
      <c r="J26" s="12">
        <v>23</v>
      </c>
      <c r="K26" s="12">
        <v>142.2114</v>
      </c>
      <c r="L26" s="12">
        <v>139.72229999999999</v>
      </c>
      <c r="M26" s="12">
        <v>139.1061</v>
      </c>
      <c r="N26" s="12">
        <v>136.81720000000001</v>
      </c>
      <c r="R26" s="7">
        <v>23</v>
      </c>
      <c r="S26" s="8">
        <v>52.1</v>
      </c>
      <c r="T26" s="2">
        <f t="shared" si="4"/>
        <v>54.634010518717098</v>
      </c>
      <c r="U26" s="2">
        <f t="shared" si="5"/>
        <v>56.973988138591203</v>
      </c>
      <c r="V26" s="2">
        <f t="shared" si="6"/>
        <v>56.280536770921401</v>
      </c>
      <c r="W26" s="2">
        <f t="shared" si="7"/>
        <v>59.536580310880801</v>
      </c>
      <c r="AA26">
        <v>31</v>
      </c>
      <c r="AB26">
        <v>6.56</v>
      </c>
      <c r="AC26">
        <f t="shared" si="8"/>
        <v>6.6514143685643301</v>
      </c>
      <c r="AD26">
        <f t="shared" si="9"/>
        <v>6.6083840362998902</v>
      </c>
      <c r="AE26">
        <f t="shared" si="10"/>
        <v>7.2470649081975704</v>
      </c>
      <c r="AF26">
        <f t="shared" si="11"/>
        <v>6.64042359371442</v>
      </c>
    </row>
    <row r="27" spans="1:32" ht="15" x14ac:dyDescent="0.15">
      <c r="B27" t="s">
        <v>14</v>
      </c>
      <c r="C27" s="7">
        <v>24</v>
      </c>
      <c r="D27" s="8">
        <v>36.5</v>
      </c>
      <c r="E27">
        <f t="shared" si="0"/>
        <v>161.4264</v>
      </c>
      <c r="F27">
        <f t="shared" si="1"/>
        <v>157.04300000000001</v>
      </c>
      <c r="G27">
        <f t="shared" si="2"/>
        <v>158.40719999999999</v>
      </c>
      <c r="H27">
        <f t="shared" si="3"/>
        <v>162.06569999999999</v>
      </c>
      <c r="J27" s="12">
        <v>24</v>
      </c>
      <c r="K27" s="12">
        <v>161.4264</v>
      </c>
      <c r="L27" s="12">
        <v>157.04300000000001</v>
      </c>
      <c r="M27" s="12">
        <v>158.40719999999999</v>
      </c>
      <c r="N27" s="12">
        <v>162.06569999999999</v>
      </c>
      <c r="R27" s="7">
        <v>24</v>
      </c>
      <c r="S27" s="8">
        <v>36.5</v>
      </c>
      <c r="T27" s="2">
        <f t="shared" si="4"/>
        <v>34.818603691863501</v>
      </c>
      <c r="U27" s="2">
        <f t="shared" si="5"/>
        <v>38.9522422224534</v>
      </c>
      <c r="V27" s="2">
        <f t="shared" si="6"/>
        <v>35.886306001690599</v>
      </c>
      <c r="W27" s="2">
        <f t="shared" si="7"/>
        <v>33.3723316062176</v>
      </c>
      <c r="AA27">
        <v>33</v>
      </c>
      <c r="AB27">
        <v>6.18</v>
      </c>
      <c r="AC27">
        <f t="shared" si="8"/>
        <v>7.7290211859391604</v>
      </c>
      <c r="AD27">
        <f t="shared" si="9"/>
        <v>6.5606682479117202</v>
      </c>
      <c r="AE27">
        <f t="shared" si="10"/>
        <v>7.5718386346004696</v>
      </c>
      <c r="AF27">
        <f t="shared" si="11"/>
        <v>8.0118196310635401</v>
      </c>
    </row>
    <row r="28" spans="1:32" ht="15" x14ac:dyDescent="0.15">
      <c r="B28" t="s">
        <v>14</v>
      </c>
      <c r="C28" s="7">
        <v>25</v>
      </c>
      <c r="D28" s="8">
        <v>19.100000000000001</v>
      </c>
      <c r="E28">
        <f t="shared" si="0"/>
        <v>177.29560000000001</v>
      </c>
      <c r="F28">
        <f t="shared" si="1"/>
        <v>176.89580000000001</v>
      </c>
      <c r="G28">
        <f t="shared" si="2"/>
        <v>172.41499999999999</v>
      </c>
      <c r="H28">
        <f t="shared" si="3"/>
        <v>171.15729999999999</v>
      </c>
      <c r="J28" s="12">
        <v>25</v>
      </c>
      <c r="K28" s="12">
        <v>177.29560000000001</v>
      </c>
      <c r="L28" s="12">
        <v>176.89580000000001</v>
      </c>
      <c r="M28" s="12">
        <v>172.41499999999999</v>
      </c>
      <c r="N28" s="12">
        <v>171.15729999999999</v>
      </c>
      <c r="R28" s="7">
        <v>25</v>
      </c>
      <c r="S28" s="8">
        <v>19.100000000000001</v>
      </c>
      <c r="T28" s="2">
        <f t="shared" si="4"/>
        <v>18.4535423326802</v>
      </c>
      <c r="U28" s="2">
        <f t="shared" si="5"/>
        <v>18.295910935386502</v>
      </c>
      <c r="V28" s="2">
        <f t="shared" si="6"/>
        <v>21.0851648351648</v>
      </c>
      <c r="W28" s="2">
        <f t="shared" si="7"/>
        <v>23.950984455958601</v>
      </c>
      <c r="AA28" t="s">
        <v>21</v>
      </c>
      <c r="AB28">
        <v>3.63</v>
      </c>
      <c r="AC28">
        <f t="shared" si="8"/>
        <v>3.0907207953603999</v>
      </c>
      <c r="AD28">
        <f t="shared" si="9"/>
        <v>3.1435186140043299</v>
      </c>
      <c r="AE28">
        <f t="shared" si="10"/>
        <v>2.9490949056115801</v>
      </c>
      <c r="AF28">
        <f t="shared" si="11"/>
        <v>3.04177863812343</v>
      </c>
    </row>
    <row r="29" spans="1:32" ht="15" x14ac:dyDescent="0.15">
      <c r="B29" t="s">
        <v>14</v>
      </c>
      <c r="C29" s="7">
        <v>26</v>
      </c>
      <c r="D29" s="8">
        <v>34.200000000000003</v>
      </c>
      <c r="E29">
        <f t="shared" si="0"/>
        <v>163.4385</v>
      </c>
      <c r="F29">
        <f t="shared" si="1"/>
        <v>162.3467</v>
      </c>
      <c r="G29">
        <f t="shared" si="2"/>
        <v>158.99889999999999</v>
      </c>
      <c r="H29">
        <f t="shared" si="3"/>
        <v>164.31620000000001</v>
      </c>
      <c r="J29" s="12">
        <v>26</v>
      </c>
      <c r="K29" s="12">
        <v>163.4385</v>
      </c>
      <c r="L29" s="12">
        <v>162.3467</v>
      </c>
      <c r="M29" s="12">
        <v>158.99889999999999</v>
      </c>
      <c r="N29" s="12">
        <v>164.31620000000001</v>
      </c>
      <c r="R29" s="7">
        <v>26</v>
      </c>
      <c r="S29" s="8">
        <v>34.200000000000003</v>
      </c>
      <c r="T29" s="2">
        <f t="shared" si="4"/>
        <v>32.743632051149802</v>
      </c>
      <c r="U29" s="2">
        <f t="shared" si="5"/>
        <v>33.433877848298799</v>
      </c>
      <c r="V29" s="2">
        <f t="shared" si="6"/>
        <v>35.261094674556198</v>
      </c>
      <c r="W29" s="2">
        <f t="shared" si="7"/>
        <v>31.040207253885999</v>
      </c>
      <c r="AA29" t="s">
        <v>22</v>
      </c>
      <c r="AB29" s="2">
        <v>4.7</v>
      </c>
      <c r="AC29">
        <f t="shared" si="8"/>
        <v>4.6811693691561098</v>
      </c>
      <c r="AD29">
        <f t="shared" si="9"/>
        <v>4.8684438486129702</v>
      </c>
      <c r="AE29">
        <f t="shared" si="10"/>
        <v>5.8660460305146103</v>
      </c>
      <c r="AF29">
        <f t="shared" si="11"/>
        <v>5.3159872466408498</v>
      </c>
    </row>
    <row r="30" spans="1:32" ht="15" x14ac:dyDescent="0.15">
      <c r="B30" t="s">
        <v>14</v>
      </c>
      <c r="C30" s="7">
        <v>27</v>
      </c>
      <c r="D30" s="8">
        <v>72.3</v>
      </c>
      <c r="E30">
        <f t="shared" si="0"/>
        <v>124.6448</v>
      </c>
      <c r="F30">
        <f t="shared" si="1"/>
        <v>125.9956</v>
      </c>
      <c r="G30">
        <f t="shared" si="2"/>
        <v>120.58110000000001</v>
      </c>
      <c r="H30">
        <f t="shared" si="3"/>
        <v>122.02979999999999</v>
      </c>
      <c r="J30" s="12">
        <v>27</v>
      </c>
      <c r="K30" s="12">
        <v>124.6448</v>
      </c>
      <c r="L30" s="12">
        <v>125.9956</v>
      </c>
      <c r="M30" s="12">
        <v>120.58110000000001</v>
      </c>
      <c r="N30" s="12">
        <v>122.02979999999999</v>
      </c>
      <c r="R30" s="7">
        <v>27</v>
      </c>
      <c r="S30" s="8">
        <v>72.3</v>
      </c>
      <c r="T30" s="2">
        <f t="shared" si="4"/>
        <v>72.749510157780705</v>
      </c>
      <c r="U30" s="2">
        <f t="shared" si="5"/>
        <v>71.256268858599498</v>
      </c>
      <c r="V30" s="2">
        <f t="shared" si="6"/>
        <v>75.854712595097197</v>
      </c>
      <c r="W30" s="2">
        <f t="shared" si="7"/>
        <v>74.860310880829005</v>
      </c>
      <c r="AA30" t="s">
        <v>23</v>
      </c>
      <c r="AB30">
        <v>3.35</v>
      </c>
      <c r="AC30">
        <f t="shared" si="8"/>
        <v>3.1358030536158101</v>
      </c>
      <c r="AD30">
        <f t="shared" si="9"/>
        <v>3.3965865731669602</v>
      </c>
      <c r="AE30">
        <f t="shared" si="10"/>
        <v>3.1258081199896601</v>
      </c>
      <c r="AF30">
        <f t="shared" si="11"/>
        <v>3.3319403324982901</v>
      </c>
    </row>
    <row r="31" spans="1:32" ht="15" x14ac:dyDescent="0.15">
      <c r="A31" t="s">
        <v>13</v>
      </c>
      <c r="B31" t="s">
        <v>14</v>
      </c>
      <c r="C31" s="7">
        <v>28</v>
      </c>
      <c r="D31" s="8">
        <v>170.9</v>
      </c>
      <c r="E31">
        <f t="shared" si="0"/>
        <v>30.06579</v>
      </c>
      <c r="F31">
        <f t="shared" si="1"/>
        <v>30.537410000000001</v>
      </c>
      <c r="G31">
        <f t="shared" si="2"/>
        <v>32.989579999999997</v>
      </c>
      <c r="H31">
        <f t="shared" si="3"/>
        <v>30.284890000000001</v>
      </c>
      <c r="J31" s="12">
        <v>28</v>
      </c>
      <c r="K31" s="12">
        <v>30.06579</v>
      </c>
      <c r="L31" s="12">
        <v>30.537410000000001</v>
      </c>
      <c r="M31" s="12">
        <v>32.989579999999997</v>
      </c>
      <c r="N31" s="12">
        <v>30.284890000000001</v>
      </c>
      <c r="R31" s="7">
        <v>28</v>
      </c>
      <c r="S31" s="8">
        <v>170.9</v>
      </c>
      <c r="T31" s="2">
        <f t="shared" si="4"/>
        <v>170.28380942559599</v>
      </c>
      <c r="U31" s="2">
        <f t="shared" si="5"/>
        <v>170.578077203205</v>
      </c>
      <c r="V31" s="2">
        <f t="shared" si="6"/>
        <v>168.407037193576</v>
      </c>
      <c r="W31" s="2">
        <f t="shared" si="7"/>
        <v>169.93275647668401</v>
      </c>
      <c r="AA31" t="s">
        <v>24</v>
      </c>
      <c r="AB31" s="2">
        <v>2.6</v>
      </c>
      <c r="AC31">
        <f t="shared" si="8"/>
        <v>1.7387619836667001</v>
      </c>
      <c r="AD31">
        <f t="shared" si="9"/>
        <v>2.4474889140971401</v>
      </c>
      <c r="AE31">
        <f t="shared" si="10"/>
        <v>1.3906128782001499</v>
      </c>
      <c r="AF31">
        <f t="shared" si="11"/>
        <v>2.1202687314962398</v>
      </c>
    </row>
    <row r="32" spans="1:32" ht="15" x14ac:dyDescent="0.15">
      <c r="B32" t="s">
        <v>14</v>
      </c>
      <c r="C32" s="7">
        <v>29</v>
      </c>
      <c r="D32" s="8">
        <v>105</v>
      </c>
      <c r="E32">
        <f t="shared" si="0"/>
        <v>92.630340000000004</v>
      </c>
      <c r="F32">
        <f t="shared" si="1"/>
        <v>92.753460000000004</v>
      </c>
      <c r="G32">
        <f t="shared" si="2"/>
        <v>90.689170000000004</v>
      </c>
      <c r="H32">
        <f t="shared" si="3"/>
        <v>92.843100000000007</v>
      </c>
      <c r="J32" s="12">
        <v>29</v>
      </c>
      <c r="K32" s="12">
        <v>92.630340000000004</v>
      </c>
      <c r="L32" s="12">
        <v>92.753460000000004</v>
      </c>
      <c r="M32" s="12">
        <v>90.689170000000004</v>
      </c>
      <c r="N32" s="12">
        <v>92.843100000000007</v>
      </c>
      <c r="R32" s="7">
        <v>29</v>
      </c>
      <c r="S32" s="8">
        <v>105</v>
      </c>
      <c r="T32" s="2">
        <f t="shared" si="4"/>
        <v>105.76431886150399</v>
      </c>
      <c r="U32" s="2">
        <f t="shared" si="5"/>
        <v>105.84386640308</v>
      </c>
      <c r="V32" s="2">
        <f t="shared" si="6"/>
        <v>107.439592138631</v>
      </c>
      <c r="W32" s="2">
        <f t="shared" si="7"/>
        <v>105.105595854922</v>
      </c>
      <c r="AA32">
        <v>38</v>
      </c>
      <c r="AB32">
        <v>1.33</v>
      </c>
      <c r="AC32">
        <f t="shared" si="8"/>
        <v>0.92102418432161803</v>
      </c>
      <c r="AD32">
        <f t="shared" si="9"/>
        <v>1.3911106527792101</v>
      </c>
      <c r="AE32">
        <f t="shared" si="10"/>
        <v>0.722485130592185</v>
      </c>
      <c r="AF32">
        <f t="shared" si="11"/>
        <v>1.0623775905260699</v>
      </c>
    </row>
    <row r="33" spans="1:32" ht="15" x14ac:dyDescent="0.15">
      <c r="A33" t="s">
        <v>13</v>
      </c>
      <c r="B33" t="s">
        <v>14</v>
      </c>
      <c r="C33" s="7">
        <v>30</v>
      </c>
      <c r="D33" s="8">
        <v>166.7</v>
      </c>
      <c r="E33">
        <f t="shared" si="0"/>
        <v>35.364829999999998</v>
      </c>
      <c r="F33">
        <f t="shared" si="1"/>
        <v>34.195450000000001</v>
      </c>
      <c r="G33">
        <f t="shared" si="2"/>
        <v>38.558369999999996</v>
      </c>
      <c r="H33">
        <f t="shared" si="3"/>
        <v>35.1815</v>
      </c>
      <c r="J33" s="12">
        <v>30</v>
      </c>
      <c r="K33" s="12">
        <v>35.364829999999998</v>
      </c>
      <c r="L33" s="12">
        <v>34.195450000000001</v>
      </c>
      <c r="M33" s="12">
        <v>38.558369999999996</v>
      </c>
      <c r="N33" s="12">
        <v>35.1815</v>
      </c>
      <c r="R33" s="7">
        <v>30</v>
      </c>
      <c r="S33" s="8">
        <v>166.7</v>
      </c>
      <c r="T33" s="2">
        <f t="shared" si="4"/>
        <v>164.81919150252699</v>
      </c>
      <c r="U33" s="2">
        <f t="shared" si="5"/>
        <v>166.77198002289001</v>
      </c>
      <c r="V33" s="2">
        <f t="shared" si="6"/>
        <v>162.522855029586</v>
      </c>
      <c r="W33" s="2">
        <f t="shared" si="7"/>
        <v>164.85854922279799</v>
      </c>
      <c r="AA33" t="s">
        <v>25</v>
      </c>
      <c r="AB33">
        <v>4.93</v>
      </c>
      <c r="AC33">
        <f t="shared" si="8"/>
        <v>4.6901290093502199</v>
      </c>
      <c r="AD33">
        <f t="shared" si="9"/>
        <v>4.4351758275755397</v>
      </c>
      <c r="AE33">
        <f t="shared" si="10"/>
        <v>4.7465089216446898</v>
      </c>
      <c r="AF33">
        <f t="shared" si="11"/>
        <v>4.45019357777272</v>
      </c>
    </row>
    <row r="34" spans="1:32" ht="15" x14ac:dyDescent="0.15">
      <c r="A34" t="s">
        <v>13</v>
      </c>
      <c r="B34" t="s">
        <v>14</v>
      </c>
      <c r="C34" s="7">
        <v>31</v>
      </c>
      <c r="D34" s="8">
        <v>103.7</v>
      </c>
      <c r="E34">
        <f t="shared" si="0"/>
        <v>97.689340000000001</v>
      </c>
      <c r="F34">
        <f t="shared" si="1"/>
        <v>97.934200000000004</v>
      </c>
      <c r="G34">
        <f t="shared" si="2"/>
        <v>96.031649999999999</v>
      </c>
      <c r="H34">
        <f t="shared" si="3"/>
        <v>97.790809999999993</v>
      </c>
      <c r="J34" s="12">
        <v>31</v>
      </c>
      <c r="K34" s="12">
        <v>97.689340000000001</v>
      </c>
      <c r="L34" s="12">
        <v>97.934200000000004</v>
      </c>
      <c r="M34" s="12">
        <v>96.031649999999999</v>
      </c>
      <c r="N34" s="12">
        <v>97.790809999999993</v>
      </c>
      <c r="R34" s="7">
        <v>31</v>
      </c>
      <c r="S34" s="8">
        <v>103.7</v>
      </c>
      <c r="T34" s="2">
        <f t="shared" si="4"/>
        <v>100.547241414871</v>
      </c>
      <c r="U34" s="2">
        <f t="shared" si="5"/>
        <v>100.453438768078</v>
      </c>
      <c r="V34" s="2">
        <f t="shared" si="6"/>
        <v>101.79453719357601</v>
      </c>
      <c r="W34" s="2">
        <f t="shared" si="7"/>
        <v>99.978435233160596</v>
      </c>
      <c r="AA34" t="s">
        <v>26</v>
      </c>
      <c r="AB34">
        <v>12.22</v>
      </c>
      <c r="AC34">
        <f t="shared" si="8"/>
        <v>7.6104154337791403</v>
      </c>
      <c r="AD34">
        <f t="shared" si="9"/>
        <v>10.836186449417299</v>
      </c>
      <c r="AE34">
        <f t="shared" si="10"/>
        <v>8.1285363330747291</v>
      </c>
      <c r="AF34">
        <f t="shared" si="11"/>
        <v>8.5480300614894098</v>
      </c>
    </row>
    <row r="35" spans="1:32" ht="15" x14ac:dyDescent="0.15">
      <c r="A35" t="s">
        <v>13</v>
      </c>
      <c r="B35" t="s">
        <v>14</v>
      </c>
      <c r="C35" s="7">
        <v>32</v>
      </c>
      <c r="D35" s="8">
        <v>162.69999999999999</v>
      </c>
      <c r="E35">
        <f t="shared" si="0"/>
        <v>38.654290000000003</v>
      </c>
      <c r="F35">
        <f t="shared" si="1"/>
        <v>40.06279</v>
      </c>
      <c r="G35">
        <f t="shared" si="2"/>
        <v>38.736269999999998</v>
      </c>
      <c r="H35">
        <f t="shared" si="3"/>
        <v>38.583669999999998</v>
      </c>
      <c r="J35" s="12">
        <v>32</v>
      </c>
      <c r="K35" s="12">
        <v>38.654290000000003</v>
      </c>
      <c r="L35" s="12">
        <v>40.06279</v>
      </c>
      <c r="M35" s="12">
        <v>38.736269999999998</v>
      </c>
      <c r="N35" s="12">
        <v>38.583669999999998</v>
      </c>
      <c r="R35" s="7">
        <v>32</v>
      </c>
      <c r="S35" s="8">
        <v>162.69999999999999</v>
      </c>
      <c r="T35" s="2">
        <f t="shared" si="4"/>
        <v>161.426946478292</v>
      </c>
      <c r="U35" s="2">
        <f t="shared" si="5"/>
        <v>160.66716262615799</v>
      </c>
      <c r="V35" s="2">
        <f t="shared" si="6"/>
        <v>162.33487954353299</v>
      </c>
      <c r="W35" s="2">
        <f t="shared" si="7"/>
        <v>161.33298445595901</v>
      </c>
      <c r="AA35" t="s">
        <v>27</v>
      </c>
      <c r="AB35">
        <v>11.91</v>
      </c>
      <c r="AC35">
        <f t="shared" si="8"/>
        <v>12.7917149958575</v>
      </c>
      <c r="AD35">
        <f t="shared" si="9"/>
        <v>12.438053006084401</v>
      </c>
      <c r="AE35">
        <f t="shared" si="10"/>
        <v>10.367106283941</v>
      </c>
      <c r="AF35">
        <f t="shared" si="11"/>
        <v>12.689387383284</v>
      </c>
    </row>
    <row r="36" spans="1:32" ht="15" x14ac:dyDescent="0.15">
      <c r="A36" t="s">
        <v>13</v>
      </c>
      <c r="B36" t="s">
        <v>14</v>
      </c>
      <c r="C36" s="7">
        <v>33</v>
      </c>
      <c r="D36" s="8">
        <v>113.6</v>
      </c>
      <c r="E36">
        <f t="shared" si="0"/>
        <v>89.481780000000001</v>
      </c>
      <c r="F36">
        <f t="shared" si="1"/>
        <v>89.712280000000007</v>
      </c>
      <c r="G36">
        <f t="shared" si="2"/>
        <v>88.871840000000006</v>
      </c>
      <c r="H36">
        <f t="shared" si="3"/>
        <v>87.400649999999999</v>
      </c>
      <c r="J36" s="12">
        <v>33</v>
      </c>
      <c r="K36" s="12">
        <v>89.481780000000001</v>
      </c>
      <c r="L36" s="12">
        <v>89.712280000000007</v>
      </c>
      <c r="M36" s="12">
        <v>88.871840000000006</v>
      </c>
      <c r="N36" s="12">
        <v>87.400649999999999</v>
      </c>
      <c r="R36" s="7">
        <v>33</v>
      </c>
      <c r="S36" s="8">
        <v>113.6</v>
      </c>
      <c r="T36" s="2">
        <f t="shared" si="4"/>
        <v>109.011261214809</v>
      </c>
      <c r="U36" s="2">
        <f t="shared" si="5"/>
        <v>109.008136510249</v>
      </c>
      <c r="V36" s="2">
        <f t="shared" si="6"/>
        <v>109.359847844463</v>
      </c>
      <c r="W36" s="2">
        <f t="shared" si="7"/>
        <v>110.745440414508</v>
      </c>
    </row>
    <row r="37" spans="1:32" ht="15" x14ac:dyDescent="0.15">
      <c r="A37" t="s">
        <v>13</v>
      </c>
      <c r="B37" t="s">
        <v>14</v>
      </c>
      <c r="C37" s="7">
        <v>34</v>
      </c>
      <c r="D37" s="8">
        <v>138.19999999999999</v>
      </c>
      <c r="E37">
        <f t="shared" si="0"/>
        <v>59.936660000000003</v>
      </c>
      <c r="F37">
        <f t="shared" si="1"/>
        <v>59.575060000000001</v>
      </c>
      <c r="G37">
        <f t="shared" si="2"/>
        <v>59.32931</v>
      </c>
      <c r="H37">
        <f t="shared" si="3"/>
        <v>60.5777</v>
      </c>
      <c r="J37" s="12">
        <v>34</v>
      </c>
      <c r="K37" s="12">
        <v>59.936660000000003</v>
      </c>
      <c r="L37" s="12">
        <v>59.575060000000001</v>
      </c>
      <c r="M37" s="12">
        <v>59.32931</v>
      </c>
      <c r="N37" s="12">
        <v>60.5777</v>
      </c>
      <c r="R37" s="7">
        <v>34</v>
      </c>
      <c r="S37" s="8">
        <v>138.19999999999999</v>
      </c>
      <c r="T37" s="2">
        <f t="shared" si="4"/>
        <v>139.47957100134099</v>
      </c>
      <c r="U37" s="2">
        <f t="shared" si="5"/>
        <v>140.36514410571201</v>
      </c>
      <c r="V37" s="2">
        <f t="shared" si="6"/>
        <v>140.57553888419301</v>
      </c>
      <c r="W37" s="2">
        <f t="shared" si="7"/>
        <v>138.54124352331601</v>
      </c>
    </row>
    <row r="38" spans="1:32" ht="15" x14ac:dyDescent="0.15">
      <c r="B38" t="s">
        <v>14</v>
      </c>
      <c r="C38" s="7">
        <v>35</v>
      </c>
      <c r="D38" s="8">
        <v>52.4</v>
      </c>
      <c r="E38">
        <f t="shared" si="0"/>
        <v>149.84970000000001</v>
      </c>
      <c r="F38">
        <f t="shared" si="1"/>
        <v>148.9879</v>
      </c>
      <c r="G38">
        <f t="shared" si="2"/>
        <v>146.9109</v>
      </c>
      <c r="H38">
        <f t="shared" si="3"/>
        <v>149.3175</v>
      </c>
      <c r="J38" s="12">
        <v>35</v>
      </c>
      <c r="K38" s="12">
        <v>149.84970000000001</v>
      </c>
      <c r="L38" s="12">
        <v>148.9879</v>
      </c>
      <c r="M38" s="12">
        <v>146.9109</v>
      </c>
      <c r="N38" s="12">
        <v>149.3175</v>
      </c>
      <c r="R38" s="7">
        <v>35</v>
      </c>
      <c r="S38" s="8">
        <v>52.4</v>
      </c>
      <c r="T38" s="2">
        <f t="shared" si="4"/>
        <v>46.757038259255403</v>
      </c>
      <c r="U38" s="2">
        <f t="shared" si="5"/>
        <v>47.333368015815203</v>
      </c>
      <c r="V38" s="2">
        <f t="shared" si="6"/>
        <v>48.033706677937502</v>
      </c>
      <c r="W38" s="2">
        <f t="shared" si="7"/>
        <v>46.582901554404202</v>
      </c>
    </row>
    <row r="39" spans="1:32" ht="15" x14ac:dyDescent="0.15">
      <c r="A39" t="s">
        <v>13</v>
      </c>
      <c r="B39" t="s">
        <v>14</v>
      </c>
      <c r="C39" s="7">
        <v>36</v>
      </c>
      <c r="D39" s="8">
        <v>203.8</v>
      </c>
      <c r="E39">
        <f t="shared" si="0"/>
        <v>-11.0684</v>
      </c>
      <c r="F39">
        <f t="shared" si="1"/>
        <v>-7.1927899999999996</v>
      </c>
      <c r="G39">
        <f t="shared" si="2"/>
        <v>-6.9021800000000004</v>
      </c>
      <c r="H39">
        <f t="shared" si="3"/>
        <v>-13.095499999999999</v>
      </c>
      <c r="J39" s="12">
        <v>36</v>
      </c>
      <c r="K39" s="12">
        <v>-11.0684</v>
      </c>
      <c r="L39" s="12">
        <v>-7.1927899999999996</v>
      </c>
      <c r="M39" s="12">
        <v>-6.9021800000000004</v>
      </c>
      <c r="N39" s="12">
        <v>-13.095499999999999</v>
      </c>
      <c r="R39" s="7">
        <v>36</v>
      </c>
      <c r="S39" s="8">
        <v>203.8</v>
      </c>
      <c r="T39" s="2">
        <f t="shared" si="4"/>
        <v>212.70331030215499</v>
      </c>
      <c r="U39" s="2">
        <f t="shared" si="5"/>
        <v>209.83538653626101</v>
      </c>
      <c r="V39" s="2">
        <f t="shared" si="6"/>
        <v>210.55809382924801</v>
      </c>
      <c r="W39" s="2">
        <f t="shared" si="7"/>
        <v>214.88652849740899</v>
      </c>
    </row>
    <row r="40" spans="1:32" ht="15" x14ac:dyDescent="0.15">
      <c r="B40" t="s">
        <v>14</v>
      </c>
      <c r="C40" s="7">
        <v>37</v>
      </c>
      <c r="D40" s="8">
        <v>47.8</v>
      </c>
      <c r="E40">
        <f t="shared" si="0"/>
        <v>145.108</v>
      </c>
      <c r="F40">
        <f t="shared" si="1"/>
        <v>147.77160000000001</v>
      </c>
      <c r="G40">
        <f t="shared" si="2"/>
        <v>145.87020000000001</v>
      </c>
      <c r="H40">
        <f t="shared" si="3"/>
        <v>148.1472</v>
      </c>
      <c r="J40" s="12">
        <v>37</v>
      </c>
      <c r="K40" s="12">
        <v>145.108</v>
      </c>
      <c r="L40" s="12">
        <v>147.77160000000001</v>
      </c>
      <c r="M40" s="12">
        <v>145.87020000000001</v>
      </c>
      <c r="N40" s="12">
        <v>148.1472</v>
      </c>
      <c r="R40" s="7">
        <v>37</v>
      </c>
      <c r="S40" s="8">
        <v>47.8</v>
      </c>
      <c r="T40" s="2">
        <f t="shared" si="4"/>
        <v>51.646901103433997</v>
      </c>
      <c r="U40" s="2">
        <f t="shared" si="5"/>
        <v>48.598897097076303</v>
      </c>
      <c r="V40" s="2">
        <f t="shared" si="6"/>
        <v>49.133347421808899</v>
      </c>
      <c r="W40" s="2">
        <f t="shared" si="7"/>
        <v>47.795647668393798</v>
      </c>
    </row>
    <row r="41" spans="1:32" ht="15" x14ac:dyDescent="0.15">
      <c r="B41" t="s">
        <v>14</v>
      </c>
      <c r="C41" s="7">
        <v>38</v>
      </c>
      <c r="D41" s="8">
        <v>19.3</v>
      </c>
      <c r="E41">
        <f t="shared" si="0"/>
        <v>178.0702</v>
      </c>
      <c r="F41">
        <f t="shared" si="1"/>
        <v>177.72210000000001</v>
      </c>
      <c r="G41">
        <f t="shared" si="2"/>
        <v>174.75729999999999</v>
      </c>
      <c r="H41">
        <f t="shared" si="3"/>
        <v>176.19470000000001</v>
      </c>
      <c r="J41" s="12">
        <v>38</v>
      </c>
      <c r="K41" s="12">
        <v>178.0702</v>
      </c>
      <c r="L41" s="12">
        <v>177.72210000000001</v>
      </c>
      <c r="M41" s="12">
        <v>174.75729999999999</v>
      </c>
      <c r="N41" s="12">
        <v>176.19470000000001</v>
      </c>
      <c r="R41" s="7">
        <v>38</v>
      </c>
      <c r="S41" s="8">
        <v>19.3</v>
      </c>
      <c r="T41" s="2">
        <f t="shared" si="4"/>
        <v>17.654738578941899</v>
      </c>
      <c r="U41" s="2">
        <f t="shared" si="5"/>
        <v>17.436166892102801</v>
      </c>
      <c r="V41" s="2">
        <f t="shared" si="6"/>
        <v>18.610207100591701</v>
      </c>
      <c r="W41" s="2">
        <f t="shared" si="7"/>
        <v>18.730880829015501</v>
      </c>
    </row>
    <row r="42" spans="1:32" x14ac:dyDescent="0.15">
      <c r="B42" t="s">
        <v>28</v>
      </c>
      <c r="C42">
        <v>2</v>
      </c>
      <c r="D42">
        <v>4.16</v>
      </c>
      <c r="E42">
        <f>K42</f>
        <v>27.54644</v>
      </c>
      <c r="F42">
        <f t="shared" si="1"/>
        <v>27.756900000000002</v>
      </c>
      <c r="G42">
        <f t="shared" si="2"/>
        <v>27.632729999999999</v>
      </c>
      <c r="H42">
        <f t="shared" si="3"/>
        <v>27.578189999999999</v>
      </c>
      <c r="J42" s="12">
        <v>44</v>
      </c>
      <c r="K42" s="12">
        <v>27.54644</v>
      </c>
      <c r="L42" s="12">
        <v>27.756900000000002</v>
      </c>
      <c r="M42" s="12">
        <v>27.632729999999999</v>
      </c>
      <c r="N42" s="12">
        <v>27.578189999999999</v>
      </c>
    </row>
    <row r="43" spans="1:32" x14ac:dyDescent="0.15">
      <c r="B43" t="s">
        <v>28</v>
      </c>
      <c r="C43" t="s">
        <v>15</v>
      </c>
      <c r="D43">
        <v>2.5</v>
      </c>
      <c r="E43">
        <f>K50</f>
        <v>29.336130000000001</v>
      </c>
      <c r="F43">
        <f>L50</f>
        <v>29.356680000000001</v>
      </c>
      <c r="G43">
        <f>M50</f>
        <v>29.254570000000001</v>
      </c>
      <c r="H43">
        <f>N50</f>
        <v>29.295639999999999</v>
      </c>
      <c r="J43" s="12">
        <v>45</v>
      </c>
      <c r="K43" s="12">
        <v>26.081189999999999</v>
      </c>
      <c r="L43" s="12">
        <v>26.309850000000001</v>
      </c>
      <c r="M43" s="12">
        <v>26.22139</v>
      </c>
      <c r="N43" s="12">
        <v>26.153960000000001</v>
      </c>
    </row>
    <row r="44" spans="1:32" x14ac:dyDescent="0.15">
      <c r="B44" t="s">
        <v>28</v>
      </c>
      <c r="C44" t="s">
        <v>16</v>
      </c>
      <c r="D44">
        <v>2.61</v>
      </c>
      <c r="E44">
        <f>K49</f>
        <v>29.129010000000001</v>
      </c>
      <c r="F44">
        <f>L49</f>
        <v>29.28302</v>
      </c>
      <c r="G44">
        <f>M49</f>
        <v>29.15907</v>
      </c>
      <c r="H44">
        <f>N49</f>
        <v>29.174720000000001</v>
      </c>
      <c r="J44" s="12">
        <v>53</v>
      </c>
      <c r="K44" s="12">
        <v>24.792850000000001</v>
      </c>
      <c r="L44" s="12">
        <v>24.824439999999999</v>
      </c>
      <c r="M44" s="12">
        <v>24.75562</v>
      </c>
      <c r="N44" s="12">
        <v>24.79524</v>
      </c>
    </row>
    <row r="45" spans="1:32" x14ac:dyDescent="0.15">
      <c r="A45" t="s">
        <v>13</v>
      </c>
      <c r="B45" t="s">
        <v>28</v>
      </c>
      <c r="C45">
        <v>6</v>
      </c>
      <c r="D45">
        <v>7.18</v>
      </c>
      <c r="E45">
        <f>K47</f>
        <v>24.32602</v>
      </c>
      <c r="F45">
        <f>L47</f>
        <v>24.285319999999999</v>
      </c>
      <c r="G45">
        <f>M47</f>
        <v>24.249020000000002</v>
      </c>
      <c r="H45">
        <f>N47</f>
        <v>24.283850000000001</v>
      </c>
      <c r="J45" s="12">
        <v>54</v>
      </c>
      <c r="K45" s="12">
        <v>24.36382</v>
      </c>
      <c r="L45" s="12">
        <v>24.40429</v>
      </c>
      <c r="M45" s="12">
        <v>24.34909</v>
      </c>
      <c r="N45" s="12">
        <v>24.355720000000002</v>
      </c>
    </row>
    <row r="46" spans="1:32" x14ac:dyDescent="0.15">
      <c r="A46" t="s">
        <v>13</v>
      </c>
      <c r="B46" t="s">
        <v>28</v>
      </c>
      <c r="C46">
        <v>7</v>
      </c>
      <c r="D46">
        <v>6.76</v>
      </c>
      <c r="E46">
        <f t="shared" ref="E46:H48" si="12">K44</f>
        <v>24.792850000000001</v>
      </c>
      <c r="F46">
        <f t="shared" si="12"/>
        <v>24.824439999999999</v>
      </c>
      <c r="G46">
        <f t="shared" si="12"/>
        <v>24.75562</v>
      </c>
      <c r="H46">
        <f t="shared" si="12"/>
        <v>24.79524</v>
      </c>
      <c r="J46" s="12">
        <v>55</v>
      </c>
      <c r="K46" s="12">
        <v>25.045159999999999</v>
      </c>
      <c r="L46" s="12">
        <v>25.086130000000001</v>
      </c>
      <c r="M46" s="12">
        <v>25.005289999999999</v>
      </c>
      <c r="N46" s="12">
        <v>25.029589999999999</v>
      </c>
    </row>
    <row r="47" spans="1:32" x14ac:dyDescent="0.15">
      <c r="A47" t="s">
        <v>13</v>
      </c>
      <c r="B47" t="s">
        <v>28</v>
      </c>
      <c r="C47">
        <v>8</v>
      </c>
      <c r="D47">
        <v>7.1</v>
      </c>
      <c r="E47">
        <f t="shared" si="12"/>
        <v>24.36382</v>
      </c>
      <c r="F47">
        <f t="shared" si="12"/>
        <v>24.40429</v>
      </c>
      <c r="G47">
        <f t="shared" si="12"/>
        <v>24.34909</v>
      </c>
      <c r="H47">
        <f t="shared" si="12"/>
        <v>24.355720000000002</v>
      </c>
      <c r="J47" s="12">
        <v>56</v>
      </c>
      <c r="K47" s="12">
        <v>24.32602</v>
      </c>
      <c r="L47" s="12">
        <v>24.285319999999999</v>
      </c>
      <c r="M47" s="12">
        <v>24.249020000000002</v>
      </c>
      <c r="N47" s="12">
        <v>24.283850000000001</v>
      </c>
    </row>
    <row r="48" spans="1:32" x14ac:dyDescent="0.15">
      <c r="A48" t="s">
        <v>13</v>
      </c>
      <c r="B48" t="s">
        <v>28</v>
      </c>
      <c r="C48">
        <v>9</v>
      </c>
      <c r="D48">
        <v>6.59</v>
      </c>
      <c r="E48">
        <f t="shared" si="12"/>
        <v>25.045159999999999</v>
      </c>
      <c r="F48">
        <f t="shared" si="12"/>
        <v>25.086130000000001</v>
      </c>
      <c r="G48">
        <f t="shared" si="12"/>
        <v>25.005289999999999</v>
      </c>
      <c r="H48">
        <f t="shared" si="12"/>
        <v>25.029589999999999</v>
      </c>
      <c r="J48" s="12">
        <v>57</v>
      </c>
      <c r="K48" s="12">
        <v>27.121310000000001</v>
      </c>
      <c r="L48" s="12">
        <v>27.30921</v>
      </c>
      <c r="M48" s="12">
        <v>27.192049999999998</v>
      </c>
      <c r="N48" s="12">
        <v>27.291840000000001</v>
      </c>
    </row>
    <row r="49" spans="1:14" x14ac:dyDescent="0.15">
      <c r="B49" t="s">
        <v>28</v>
      </c>
      <c r="C49">
        <v>11</v>
      </c>
      <c r="D49">
        <v>5.68</v>
      </c>
      <c r="E49">
        <f>K43</f>
        <v>26.081189999999999</v>
      </c>
      <c r="F49">
        <f>L43</f>
        <v>26.309850000000001</v>
      </c>
      <c r="G49">
        <f>M43</f>
        <v>26.22139</v>
      </c>
      <c r="H49">
        <f>N43</f>
        <v>26.153960000000001</v>
      </c>
      <c r="J49" s="12">
        <v>58</v>
      </c>
      <c r="K49" s="12">
        <v>29.129010000000001</v>
      </c>
      <c r="L49" s="12">
        <v>29.28302</v>
      </c>
      <c r="M49" s="12">
        <v>29.15907</v>
      </c>
      <c r="N49" s="12">
        <v>29.174720000000001</v>
      </c>
    </row>
    <row r="50" spans="1:14" x14ac:dyDescent="0.15">
      <c r="A50" t="s">
        <v>13</v>
      </c>
      <c r="B50" t="s">
        <v>28</v>
      </c>
      <c r="C50">
        <v>15</v>
      </c>
      <c r="D50">
        <v>6.01</v>
      </c>
      <c r="E50">
        <f>K52</f>
        <v>25.052579999999999</v>
      </c>
      <c r="F50">
        <f>L52</f>
        <v>25.045179999999998</v>
      </c>
      <c r="G50">
        <f>M52</f>
        <v>25.026769999999999</v>
      </c>
      <c r="H50">
        <f>N52</f>
        <v>25.191700000000001</v>
      </c>
      <c r="J50" s="12">
        <v>59</v>
      </c>
      <c r="K50" s="12">
        <v>29.336130000000001</v>
      </c>
      <c r="L50" s="12">
        <v>29.356680000000001</v>
      </c>
      <c r="M50" s="12">
        <v>29.254570000000001</v>
      </c>
      <c r="N50" s="12">
        <v>29.295639999999999</v>
      </c>
    </row>
    <row r="51" spans="1:14" x14ac:dyDescent="0.15">
      <c r="A51" t="s">
        <v>13</v>
      </c>
      <c r="B51" t="s">
        <v>28</v>
      </c>
      <c r="C51">
        <v>16</v>
      </c>
      <c r="D51">
        <v>5.14</v>
      </c>
      <c r="E51">
        <f>AVERAGE(K59:K60)</f>
        <v>26.328765000000001</v>
      </c>
      <c r="F51">
        <f>AVERAGE(L59:L60)</f>
        <v>26.230535</v>
      </c>
      <c r="G51">
        <f>AVERAGE(M59:M60)</f>
        <v>26.205770000000001</v>
      </c>
      <c r="H51">
        <f>AVERAGE(N59:N60)</f>
        <v>26.328315</v>
      </c>
      <c r="J51" s="12">
        <v>60</v>
      </c>
      <c r="K51" s="12">
        <v>24.653960000000001</v>
      </c>
      <c r="L51" s="12">
        <v>21.102150000000002</v>
      </c>
      <c r="M51" s="12">
        <v>24.57639</v>
      </c>
      <c r="N51" s="12">
        <v>23.69312</v>
      </c>
    </row>
    <row r="52" spans="1:14" x14ac:dyDescent="0.15">
      <c r="B52" t="s">
        <v>28</v>
      </c>
      <c r="C52">
        <v>17</v>
      </c>
      <c r="D52">
        <v>1.05</v>
      </c>
      <c r="E52">
        <f>AVERAGE(K53:K55)</f>
        <v>30.74455</v>
      </c>
      <c r="F52">
        <f>AVERAGE(L53:L55)</f>
        <v>30.56794</v>
      </c>
      <c r="G52">
        <f>AVERAGE(M53:M55)</f>
        <v>30.6071733333333</v>
      </c>
      <c r="H52">
        <f>AVERAGE(N53:N55)</f>
        <v>30.6996866666667</v>
      </c>
      <c r="J52" s="12">
        <v>61</v>
      </c>
      <c r="K52" s="12">
        <v>25.052579999999999</v>
      </c>
      <c r="L52" s="12">
        <v>25.045179999999998</v>
      </c>
      <c r="M52" s="12">
        <v>25.026769999999999</v>
      </c>
      <c r="N52" s="12">
        <v>25.191700000000001</v>
      </c>
    </row>
    <row r="53" spans="1:14" x14ac:dyDescent="0.15">
      <c r="B53" t="s">
        <v>28</v>
      </c>
      <c r="C53">
        <v>18</v>
      </c>
      <c r="D53">
        <v>1.1599999999999999</v>
      </c>
      <c r="E53">
        <f>AVERAGE(K56:K58)</f>
        <v>30.4891133333333</v>
      </c>
      <c r="F53">
        <f>AVERAGE(L56:L58)</f>
        <v>30.815006666666701</v>
      </c>
      <c r="G53">
        <f>AVERAGE(M56:M58)</f>
        <v>30.69669</v>
      </c>
      <c r="H53">
        <f>AVERAGE(N56:N58)</f>
        <v>30.55621</v>
      </c>
      <c r="J53" s="12">
        <v>62</v>
      </c>
      <c r="K53" s="12">
        <v>30.700379999999999</v>
      </c>
      <c r="L53" s="12">
        <v>30.209060000000001</v>
      </c>
      <c r="M53" s="12">
        <v>30.541740000000001</v>
      </c>
      <c r="N53" s="12">
        <v>30.610620000000001</v>
      </c>
    </row>
    <row r="54" spans="1:14" x14ac:dyDescent="0.15">
      <c r="A54" t="s">
        <v>13</v>
      </c>
      <c r="B54" t="s">
        <v>28</v>
      </c>
      <c r="C54">
        <v>19</v>
      </c>
      <c r="D54">
        <v>6.62</v>
      </c>
      <c r="E54">
        <f>K61</f>
        <v>24.6937</v>
      </c>
      <c r="F54">
        <f>L61</f>
        <v>25.416889999999999</v>
      </c>
      <c r="G54">
        <f>M61</f>
        <v>24.797499999999999</v>
      </c>
      <c r="H54">
        <f>N61</f>
        <v>24.70645</v>
      </c>
      <c r="J54" s="12">
        <v>63</v>
      </c>
      <c r="K54" s="12">
        <v>30.932449999999999</v>
      </c>
      <c r="L54" s="12">
        <v>31.044740000000001</v>
      </c>
      <c r="M54" s="12">
        <v>30.342449999999999</v>
      </c>
      <c r="N54" s="12">
        <v>30.738409999999998</v>
      </c>
    </row>
    <row r="55" spans="1:14" x14ac:dyDescent="0.15">
      <c r="A55" t="s">
        <v>13</v>
      </c>
      <c r="B55" t="s">
        <v>28</v>
      </c>
      <c r="C55">
        <v>21</v>
      </c>
      <c r="D55">
        <v>7.29</v>
      </c>
      <c r="E55">
        <f>K82</f>
        <v>24.072870000000002</v>
      </c>
      <c r="F55">
        <f>L82</f>
        <v>23.971589999999999</v>
      </c>
      <c r="G55">
        <f>M82</f>
        <v>24.07855</v>
      </c>
      <c r="H55">
        <f>N82</f>
        <v>24.13129</v>
      </c>
      <c r="J55" s="12">
        <v>64</v>
      </c>
      <c r="K55" s="12">
        <v>30.600819999999999</v>
      </c>
      <c r="L55" s="12">
        <v>30.450019999999999</v>
      </c>
      <c r="M55" s="12">
        <v>30.937329999999999</v>
      </c>
      <c r="N55" s="12">
        <v>30.750029999999999</v>
      </c>
    </row>
    <row r="56" spans="1:14" x14ac:dyDescent="0.15">
      <c r="A56" t="s">
        <v>13</v>
      </c>
      <c r="B56" t="s">
        <v>28</v>
      </c>
      <c r="C56">
        <v>22</v>
      </c>
      <c r="D56">
        <v>6.94</v>
      </c>
      <c r="E56">
        <f>K81</f>
        <v>25.156929999999999</v>
      </c>
      <c r="F56">
        <f>L81</f>
        <v>25.41413</v>
      </c>
      <c r="G56">
        <f>M81</f>
        <v>25.714849999999998</v>
      </c>
      <c r="H56">
        <f>N81</f>
        <v>25.13775</v>
      </c>
      <c r="J56" s="12">
        <v>65</v>
      </c>
      <c r="K56" s="12">
        <v>30.461680000000001</v>
      </c>
      <c r="L56" s="12">
        <v>31.0366</v>
      </c>
      <c r="M56" s="12">
        <v>30.791319999999999</v>
      </c>
      <c r="N56" s="12">
        <v>30.39312</v>
      </c>
    </row>
    <row r="57" spans="1:14" x14ac:dyDescent="0.15">
      <c r="B57" t="s">
        <v>28</v>
      </c>
      <c r="C57">
        <v>23</v>
      </c>
      <c r="D57">
        <v>5.38</v>
      </c>
      <c r="E57">
        <f>K80</f>
        <v>27.09235</v>
      </c>
      <c r="F57">
        <f>L80</f>
        <v>27.150410000000001</v>
      </c>
      <c r="G57">
        <f>M80</f>
        <v>27.535640000000001</v>
      </c>
      <c r="H57">
        <f>N80</f>
        <v>27.535029999999999</v>
      </c>
      <c r="J57" s="12">
        <v>66</v>
      </c>
      <c r="K57" s="12">
        <v>30.82403</v>
      </c>
      <c r="L57" s="12">
        <v>31.188500000000001</v>
      </c>
      <c r="M57" s="12">
        <v>30.37622</v>
      </c>
      <c r="N57" s="12">
        <v>30.66236</v>
      </c>
    </row>
    <row r="58" spans="1:14" x14ac:dyDescent="0.15">
      <c r="B58" t="s">
        <v>28</v>
      </c>
      <c r="C58" t="s">
        <v>17</v>
      </c>
      <c r="D58">
        <v>1.71</v>
      </c>
      <c r="E58">
        <f>K78</f>
        <v>29.852989999999998</v>
      </c>
      <c r="F58">
        <f>L79</f>
        <v>30.190989999999999</v>
      </c>
      <c r="G58">
        <f>M79</f>
        <v>30.025279999999999</v>
      </c>
      <c r="H58">
        <f>N78</f>
        <v>30.130469999999999</v>
      </c>
      <c r="J58" s="12">
        <v>67</v>
      </c>
      <c r="K58" s="12">
        <v>30.181629999999998</v>
      </c>
      <c r="L58" s="12">
        <v>30.219919999999998</v>
      </c>
      <c r="M58" s="12">
        <v>30.922529999999998</v>
      </c>
      <c r="N58" s="12">
        <v>30.613150000000001</v>
      </c>
    </row>
    <row r="59" spans="1:14" x14ac:dyDescent="0.15">
      <c r="B59" t="s">
        <v>28</v>
      </c>
      <c r="C59" t="s">
        <v>18</v>
      </c>
      <c r="D59">
        <v>1.96</v>
      </c>
      <c r="E59">
        <f>K79</f>
        <v>29.583410000000001</v>
      </c>
      <c r="F59">
        <f>L78</f>
        <v>29.88045</v>
      </c>
      <c r="G59">
        <f>M78</f>
        <v>29.679639999999999</v>
      </c>
      <c r="H59">
        <f>N79</f>
        <v>29.367239999999999</v>
      </c>
      <c r="J59" s="12">
        <v>68</v>
      </c>
      <c r="K59" s="12">
        <v>26.27253</v>
      </c>
      <c r="L59" s="12">
        <v>26.25525</v>
      </c>
      <c r="M59" s="12">
        <v>26.208739999999999</v>
      </c>
      <c r="N59" s="12">
        <v>26.297509999999999</v>
      </c>
    </row>
    <row r="60" spans="1:14" x14ac:dyDescent="0.15">
      <c r="B60" t="s">
        <v>28</v>
      </c>
      <c r="C60">
        <v>25</v>
      </c>
      <c r="D60">
        <v>1.59</v>
      </c>
      <c r="E60">
        <f>AVERAGE(K72:K73)</f>
        <v>29.813770000000002</v>
      </c>
      <c r="F60">
        <f>AVERAGE(L72:L73)</f>
        <v>29.90024</v>
      </c>
      <c r="G60">
        <f>AVERAGE(M72:M73)</f>
        <v>29.870664999999999</v>
      </c>
      <c r="H60">
        <f>AVERAGE(N72:N73)</f>
        <v>29.826374999999999</v>
      </c>
      <c r="J60" s="12">
        <v>69</v>
      </c>
      <c r="K60" s="12">
        <v>26.385000000000002</v>
      </c>
      <c r="L60" s="12">
        <v>26.205819999999999</v>
      </c>
      <c r="M60" s="12">
        <v>26.2028</v>
      </c>
      <c r="N60" s="12">
        <v>26.359120000000001</v>
      </c>
    </row>
    <row r="61" spans="1:14" x14ac:dyDescent="0.15">
      <c r="B61" t="s">
        <v>28</v>
      </c>
      <c r="C61" t="s">
        <v>19</v>
      </c>
      <c r="D61">
        <v>1.59</v>
      </c>
      <c r="E61">
        <f>K70</f>
        <v>30.044609999999999</v>
      </c>
      <c r="F61">
        <f>L71</f>
        <v>29.966390000000001</v>
      </c>
      <c r="G61">
        <f>M71</f>
        <v>30.01606</v>
      </c>
      <c r="H61">
        <f>N71</f>
        <v>29.941970000000001</v>
      </c>
      <c r="J61" s="12">
        <v>70</v>
      </c>
      <c r="K61" s="12">
        <v>24.6937</v>
      </c>
      <c r="L61" s="12">
        <v>25.416889999999999</v>
      </c>
      <c r="M61" s="12">
        <v>24.797499999999999</v>
      </c>
      <c r="N61" s="12">
        <v>24.70645</v>
      </c>
    </row>
    <row r="62" spans="1:14" x14ac:dyDescent="0.15">
      <c r="B62" t="s">
        <v>28</v>
      </c>
      <c r="C62" t="s">
        <v>20</v>
      </c>
      <c r="D62">
        <v>1.79</v>
      </c>
      <c r="E62">
        <f>K71</f>
        <v>29.737819999999999</v>
      </c>
      <c r="F62">
        <f>L70</f>
        <v>29.811920000000001</v>
      </c>
      <c r="G62">
        <f>M70</f>
        <v>29.721779999999999</v>
      </c>
      <c r="H62">
        <f>N70</f>
        <v>29.884889999999999</v>
      </c>
      <c r="J62" s="12">
        <v>71</v>
      </c>
      <c r="K62" s="12">
        <v>30.450949999999999</v>
      </c>
      <c r="L62" s="12">
        <v>29.909379999999999</v>
      </c>
      <c r="M62" s="12">
        <v>30.197590000000002</v>
      </c>
      <c r="N62" s="12">
        <v>30.20955</v>
      </c>
    </row>
    <row r="63" spans="1:14" x14ac:dyDescent="0.15">
      <c r="B63" t="s">
        <v>28</v>
      </c>
      <c r="C63">
        <v>27</v>
      </c>
      <c r="D63">
        <v>5.14</v>
      </c>
      <c r="E63">
        <f>K69</f>
        <v>25.812049999999999</v>
      </c>
      <c r="F63">
        <f>L69</f>
        <v>25.476769999999998</v>
      </c>
      <c r="G63">
        <f>M69</f>
        <v>26.092089999999999</v>
      </c>
      <c r="H63">
        <f>N69</f>
        <v>26.107810000000001</v>
      </c>
      <c r="J63" s="12">
        <v>72</v>
      </c>
      <c r="K63" s="12">
        <v>30.326789999999999</v>
      </c>
      <c r="L63" s="12">
        <v>30.66752</v>
      </c>
      <c r="M63" s="12">
        <v>30.378990000000002</v>
      </c>
      <c r="N63" s="12">
        <v>30.31044</v>
      </c>
    </row>
    <row r="64" spans="1:14" x14ac:dyDescent="0.15">
      <c r="A64" t="s">
        <v>13</v>
      </c>
      <c r="B64" t="s">
        <v>28</v>
      </c>
      <c r="C64">
        <v>31</v>
      </c>
      <c r="D64">
        <v>6.56</v>
      </c>
      <c r="E64">
        <f>K68</f>
        <v>25.464220000000001</v>
      </c>
      <c r="F64">
        <f>L68</f>
        <v>25.20185</v>
      </c>
      <c r="G64">
        <f>M68</f>
        <v>25.258120000000002</v>
      </c>
      <c r="H64">
        <f>N68</f>
        <v>25.368379999999998</v>
      </c>
      <c r="J64" s="12">
        <v>73</v>
      </c>
      <c r="K64" s="12">
        <v>30.13974</v>
      </c>
      <c r="L64" s="12">
        <v>30.206219999999998</v>
      </c>
      <c r="M64" s="12">
        <v>30.336110000000001</v>
      </c>
      <c r="N64" s="12">
        <v>30.28107</v>
      </c>
    </row>
    <row r="65" spans="1:14" x14ac:dyDescent="0.15">
      <c r="A65" t="s">
        <v>13</v>
      </c>
      <c r="B65" t="s">
        <v>28</v>
      </c>
      <c r="C65">
        <v>33</v>
      </c>
      <c r="D65">
        <v>6.18</v>
      </c>
      <c r="E65">
        <f>K67</f>
        <v>24.553750000000001</v>
      </c>
      <c r="F65">
        <f>L67</f>
        <v>25.24812</v>
      </c>
      <c r="G65">
        <f>M67</f>
        <v>25.00694</v>
      </c>
      <c r="H65">
        <f>N67</f>
        <v>24.164020000000001</v>
      </c>
      <c r="J65" s="12">
        <v>74</v>
      </c>
      <c r="K65" s="12">
        <v>20.27628</v>
      </c>
      <c r="L65" s="12">
        <v>19.548819999999999</v>
      </c>
      <c r="M65" s="12">
        <v>22.845079999999999</v>
      </c>
      <c r="N65" s="12">
        <v>20.056180000000001</v>
      </c>
    </row>
    <row r="66" spans="1:14" x14ac:dyDescent="0.15">
      <c r="B66" t="s">
        <v>28</v>
      </c>
      <c r="C66" t="s">
        <v>21</v>
      </c>
      <c r="D66">
        <v>3.63</v>
      </c>
      <c r="E66">
        <f>K76</f>
        <v>28.472650000000002</v>
      </c>
      <c r="F66">
        <f>L77</f>
        <v>28.561730000000001</v>
      </c>
      <c r="G66">
        <f>M77</f>
        <v>28.582170000000001</v>
      </c>
      <c r="H66">
        <f>N77</f>
        <v>28.52871</v>
      </c>
      <c r="J66" s="12">
        <v>75</v>
      </c>
      <c r="K66" s="12">
        <v>24.124690000000001</v>
      </c>
      <c r="L66" s="12">
        <v>26.938220000000001</v>
      </c>
      <c r="M66" s="12">
        <v>23.41311</v>
      </c>
      <c r="N66" s="12">
        <v>23.834040000000002</v>
      </c>
    </row>
    <row r="67" spans="1:14" x14ac:dyDescent="0.15">
      <c r="B67" t="s">
        <v>28</v>
      </c>
      <c r="C67" t="s">
        <v>22</v>
      </c>
      <c r="D67" s="2">
        <v>4.7</v>
      </c>
      <c r="E67">
        <f>K77</f>
        <v>27.128879999999999</v>
      </c>
      <c r="F67">
        <f>L76</f>
        <v>26.88907</v>
      </c>
      <c r="G67">
        <f>M76</f>
        <v>26.3262</v>
      </c>
      <c r="H67">
        <f>N76</f>
        <v>26.531500000000001</v>
      </c>
      <c r="J67" s="12">
        <v>76</v>
      </c>
      <c r="K67" s="12">
        <v>24.553750000000001</v>
      </c>
      <c r="L67" s="12">
        <v>25.24812</v>
      </c>
      <c r="M67" s="12">
        <v>25.00694</v>
      </c>
      <c r="N67" s="12">
        <v>24.164020000000001</v>
      </c>
    </row>
    <row r="68" spans="1:14" x14ac:dyDescent="0.15">
      <c r="B68" t="s">
        <v>28</v>
      </c>
      <c r="C68" t="s">
        <v>23</v>
      </c>
      <c r="D68">
        <v>3.35</v>
      </c>
      <c r="E68">
        <f>K74</f>
        <v>28.434560000000001</v>
      </c>
      <c r="F68">
        <f>L75</f>
        <v>28.316330000000001</v>
      </c>
      <c r="G68">
        <f>M75</f>
        <v>28.445499999999999</v>
      </c>
      <c r="H68">
        <f>N75</f>
        <v>28.273890000000002</v>
      </c>
      <c r="J68" s="12">
        <v>77</v>
      </c>
      <c r="K68" s="12">
        <v>25.464220000000001</v>
      </c>
      <c r="L68" s="12">
        <v>25.20185</v>
      </c>
      <c r="M68" s="12">
        <v>25.258120000000002</v>
      </c>
      <c r="N68" s="12">
        <v>25.368379999999998</v>
      </c>
    </row>
    <row r="69" spans="1:14" x14ac:dyDescent="0.15">
      <c r="B69" t="s">
        <v>28</v>
      </c>
      <c r="C69" t="s">
        <v>24</v>
      </c>
      <c r="D69" s="2">
        <v>2.6</v>
      </c>
      <c r="E69">
        <f>K75</f>
        <v>29.614920000000001</v>
      </c>
      <c r="F69">
        <f>L74</f>
        <v>29.23667</v>
      </c>
      <c r="G69">
        <f>M74</f>
        <v>29.787500000000001</v>
      </c>
      <c r="H69">
        <f>N74</f>
        <v>29.337980000000002</v>
      </c>
      <c r="J69" s="12">
        <v>78</v>
      </c>
      <c r="K69" s="12">
        <v>25.812049999999999</v>
      </c>
      <c r="L69" s="12">
        <v>25.476769999999998</v>
      </c>
      <c r="M69" s="12">
        <v>26.092089999999999</v>
      </c>
      <c r="N69" s="12">
        <v>26.107810000000001</v>
      </c>
    </row>
    <row r="70" spans="1:14" x14ac:dyDescent="0.15">
      <c r="B70" t="s">
        <v>28</v>
      </c>
      <c r="C70">
        <v>38</v>
      </c>
      <c r="D70">
        <v>1.33</v>
      </c>
      <c r="E70">
        <f>AVERAGE(K62:K64)</f>
        <v>30.3058266666667</v>
      </c>
      <c r="F70">
        <f>AVERAGE(L62:L64)</f>
        <v>30.261040000000001</v>
      </c>
      <c r="G70">
        <f>AVERAGE(M62:M64)</f>
        <v>30.30423</v>
      </c>
      <c r="H70">
        <f>AVERAGE(N62:N64)</f>
        <v>30.267019999999999</v>
      </c>
      <c r="J70" s="12">
        <v>79</v>
      </c>
      <c r="K70" s="12">
        <v>30.044609999999999</v>
      </c>
      <c r="L70" s="12">
        <v>29.811920000000001</v>
      </c>
      <c r="M70" s="12">
        <v>29.721779999999999</v>
      </c>
      <c r="N70" s="12">
        <v>29.884889999999999</v>
      </c>
    </row>
    <row r="71" spans="1:14" x14ac:dyDescent="0.15">
      <c r="B71" t="s">
        <v>28</v>
      </c>
      <c r="C71" t="s">
        <v>25</v>
      </c>
      <c r="D71">
        <v>4.93</v>
      </c>
      <c r="E71">
        <f>K48</f>
        <v>27.121310000000001</v>
      </c>
      <c r="F71">
        <f>L48</f>
        <v>27.30921</v>
      </c>
      <c r="G71">
        <f>M48</f>
        <v>27.192049999999998</v>
      </c>
      <c r="H71">
        <f>N48</f>
        <v>27.291840000000001</v>
      </c>
      <c r="J71" s="12">
        <v>80</v>
      </c>
      <c r="K71" s="12">
        <v>29.737819999999999</v>
      </c>
      <c r="L71" s="12">
        <v>29.966390000000001</v>
      </c>
      <c r="M71" s="12">
        <v>30.01606</v>
      </c>
      <c r="N71" s="12">
        <v>29.941970000000001</v>
      </c>
    </row>
    <row r="72" spans="1:14" x14ac:dyDescent="0.15">
      <c r="B72" t="s">
        <v>28</v>
      </c>
      <c r="C72" t="s">
        <v>26</v>
      </c>
      <c r="D72">
        <v>12.22</v>
      </c>
      <c r="E72">
        <f>K51</f>
        <v>24.653960000000001</v>
      </c>
      <c r="F72">
        <f>L51</f>
        <v>21.102150000000002</v>
      </c>
      <c r="G72">
        <f>M51</f>
        <v>24.57639</v>
      </c>
      <c r="H72">
        <f>N51</f>
        <v>23.69312</v>
      </c>
      <c r="J72" s="12">
        <v>81</v>
      </c>
      <c r="K72" s="12">
        <v>29.883130000000001</v>
      </c>
      <c r="L72" s="12">
        <v>29.743739999999999</v>
      </c>
      <c r="M72" s="12">
        <v>30.029060000000001</v>
      </c>
      <c r="N72" s="12">
        <v>29.693619999999999</v>
      </c>
    </row>
    <row r="73" spans="1:14" x14ac:dyDescent="0.15">
      <c r="B73" t="s">
        <v>28</v>
      </c>
      <c r="C73" t="s">
        <v>27</v>
      </c>
      <c r="D73">
        <v>11.91</v>
      </c>
      <c r="E73">
        <f>K65</f>
        <v>20.27628</v>
      </c>
      <c r="F73">
        <f>L65</f>
        <v>19.548819999999999</v>
      </c>
      <c r="G73">
        <f>M65</f>
        <v>22.845079999999999</v>
      </c>
      <c r="H73">
        <f>N65</f>
        <v>20.056180000000001</v>
      </c>
      <c r="J73" s="12">
        <v>82</v>
      </c>
      <c r="K73" s="12">
        <v>29.744409999999998</v>
      </c>
      <c r="L73" s="12">
        <v>30.056740000000001</v>
      </c>
      <c r="M73" s="12">
        <v>29.71227</v>
      </c>
      <c r="N73" s="12">
        <v>29.959129999999998</v>
      </c>
    </row>
    <row r="74" spans="1:14" x14ac:dyDescent="0.15">
      <c r="H74" s="12"/>
      <c r="I74" s="12"/>
      <c r="J74" s="12">
        <v>83</v>
      </c>
      <c r="K74" s="12">
        <v>28.434560000000001</v>
      </c>
      <c r="L74" s="12">
        <v>29.23667</v>
      </c>
      <c r="M74" s="12">
        <v>29.787500000000001</v>
      </c>
      <c r="N74" s="12">
        <v>29.337980000000002</v>
      </c>
    </row>
    <row r="75" spans="1:14" x14ac:dyDescent="0.15">
      <c r="H75" s="12"/>
      <c r="I75" s="12"/>
      <c r="J75" s="12">
        <v>84</v>
      </c>
      <c r="K75" s="12">
        <v>29.614920000000001</v>
      </c>
      <c r="L75" s="12">
        <v>28.316330000000001</v>
      </c>
      <c r="M75" s="12">
        <v>28.445499999999999</v>
      </c>
      <c r="N75" s="12">
        <v>28.273890000000002</v>
      </c>
    </row>
    <row r="76" spans="1:14" x14ac:dyDescent="0.15">
      <c r="H76" s="12"/>
      <c r="I76" s="12"/>
      <c r="J76" s="12">
        <v>85</v>
      </c>
      <c r="K76" s="12">
        <v>28.472650000000002</v>
      </c>
      <c r="L76" s="12">
        <v>26.88907</v>
      </c>
      <c r="M76" s="12">
        <v>26.3262</v>
      </c>
      <c r="N76" s="12">
        <v>26.531500000000001</v>
      </c>
    </row>
    <row r="77" spans="1:14" x14ac:dyDescent="0.15">
      <c r="H77" s="12"/>
      <c r="I77" s="12"/>
      <c r="J77" s="12">
        <v>86</v>
      </c>
      <c r="K77" s="12">
        <v>27.128879999999999</v>
      </c>
      <c r="L77" s="12">
        <v>28.561730000000001</v>
      </c>
      <c r="M77" s="12">
        <v>28.582170000000001</v>
      </c>
      <c r="N77" s="12">
        <v>28.52871</v>
      </c>
    </row>
    <row r="78" spans="1:14" x14ac:dyDescent="0.15">
      <c r="H78" s="12"/>
      <c r="I78" s="12"/>
      <c r="J78" s="12">
        <v>87</v>
      </c>
      <c r="K78" s="12">
        <v>29.852989999999998</v>
      </c>
      <c r="L78" s="12">
        <v>29.88045</v>
      </c>
      <c r="M78" s="12">
        <v>29.679639999999999</v>
      </c>
      <c r="N78" s="12">
        <v>30.130469999999999</v>
      </c>
    </row>
    <row r="79" spans="1:14" x14ac:dyDescent="0.15">
      <c r="H79" s="12"/>
      <c r="I79" s="12"/>
      <c r="J79" s="12">
        <v>88</v>
      </c>
      <c r="K79" s="12">
        <v>29.583410000000001</v>
      </c>
      <c r="L79" s="12">
        <v>30.190989999999999</v>
      </c>
      <c r="M79" s="12">
        <v>30.025279999999999</v>
      </c>
      <c r="N79" s="12">
        <v>29.367239999999999</v>
      </c>
    </row>
    <row r="80" spans="1:14" x14ac:dyDescent="0.15">
      <c r="H80" s="12"/>
      <c r="I80" s="12"/>
      <c r="J80" s="12">
        <v>89</v>
      </c>
      <c r="K80" s="12">
        <v>27.09235</v>
      </c>
      <c r="L80" s="12">
        <v>27.150410000000001</v>
      </c>
      <c r="M80" s="12">
        <v>27.535640000000001</v>
      </c>
      <c r="N80" s="12">
        <v>27.535029999999999</v>
      </c>
    </row>
    <row r="81" spans="8:14" x14ac:dyDescent="0.15">
      <c r="H81" s="12"/>
      <c r="I81" s="12"/>
      <c r="J81" s="12">
        <v>90</v>
      </c>
      <c r="K81" s="12">
        <v>25.156929999999999</v>
      </c>
      <c r="L81" s="12">
        <v>25.41413</v>
      </c>
      <c r="M81" s="12">
        <v>25.714849999999998</v>
      </c>
      <c r="N81" s="12">
        <v>25.13775</v>
      </c>
    </row>
    <row r="82" spans="8:14" x14ac:dyDescent="0.15">
      <c r="H82" s="12"/>
      <c r="I82" s="12"/>
      <c r="J82" s="12">
        <v>91</v>
      </c>
      <c r="K82" s="12">
        <v>24.072870000000002</v>
      </c>
      <c r="L82" s="12">
        <v>23.971589999999999</v>
      </c>
      <c r="M82" s="12">
        <v>24.07855</v>
      </c>
      <c r="N82" s="12">
        <v>24.13129</v>
      </c>
    </row>
  </sheetData>
  <phoneticPr fontId="9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44923-F99D-46EB-90F5-BCC4F1A864AD}">
  <dimension ref="A1:BL72"/>
  <sheetViews>
    <sheetView tabSelected="1" workbookViewId="0">
      <selection activeCell="C2" sqref="C2"/>
    </sheetView>
  </sheetViews>
  <sheetFormatPr defaultRowHeight="13.5" x14ac:dyDescent="0.15"/>
  <sheetData>
    <row r="1" spans="1:64" x14ac:dyDescent="0.15">
      <c r="C1" s="15" t="s">
        <v>42</v>
      </c>
      <c r="N1" s="16" t="s">
        <v>37</v>
      </c>
      <c r="U1" s="16" t="s">
        <v>38</v>
      </c>
      <c r="AE1" s="17" t="s">
        <v>39</v>
      </c>
      <c r="AL1" s="17" t="s">
        <v>40</v>
      </c>
    </row>
    <row r="2" spans="1:64" x14ac:dyDescent="0.15">
      <c r="C2" t="s">
        <v>8</v>
      </c>
      <c r="D2" t="s">
        <v>9</v>
      </c>
      <c r="E2" t="s">
        <v>4</v>
      </c>
      <c r="F2" t="s">
        <v>5</v>
      </c>
      <c r="G2" t="s">
        <v>6</v>
      </c>
      <c r="H2" t="s">
        <v>7</v>
      </c>
      <c r="K2" s="15" t="s">
        <v>34</v>
      </c>
      <c r="N2" t="s">
        <v>8</v>
      </c>
      <c r="O2" t="s">
        <v>4</v>
      </c>
      <c r="P2" t="s">
        <v>5</v>
      </c>
      <c r="Q2" t="s">
        <v>6</v>
      </c>
      <c r="R2" t="s">
        <v>7</v>
      </c>
      <c r="V2" t="s">
        <v>8</v>
      </c>
      <c r="W2" s="15" t="s">
        <v>41</v>
      </c>
      <c r="X2" t="s">
        <v>4</v>
      </c>
      <c r="Y2" t="s">
        <v>5</v>
      </c>
      <c r="Z2" t="s">
        <v>6</v>
      </c>
      <c r="AA2" t="s">
        <v>7</v>
      </c>
      <c r="AE2" t="s">
        <v>8</v>
      </c>
      <c r="AF2" t="s">
        <v>4</v>
      </c>
      <c r="AG2" t="s">
        <v>5</v>
      </c>
      <c r="AH2" t="s">
        <v>6</v>
      </c>
      <c r="AI2" t="s">
        <v>7</v>
      </c>
      <c r="AM2" t="s">
        <v>8</v>
      </c>
      <c r="AN2" t="s">
        <v>4</v>
      </c>
      <c r="AO2" t="s">
        <v>5</v>
      </c>
      <c r="AP2" t="s">
        <v>6</v>
      </c>
      <c r="AQ2" t="s">
        <v>7</v>
      </c>
    </row>
    <row r="3" spans="1:64" x14ac:dyDescent="0.15">
      <c r="A3" t="s">
        <v>13</v>
      </c>
      <c r="B3" t="s">
        <v>14</v>
      </c>
      <c r="C3">
        <v>1</v>
      </c>
      <c r="D3">
        <v>166.4</v>
      </c>
      <c r="E3">
        <v>33.258560000000003</v>
      </c>
      <c r="F3">
        <v>36.956600000000002</v>
      </c>
      <c r="G3">
        <v>33.030650000000001</v>
      </c>
      <c r="H3">
        <v>33.140430000000002</v>
      </c>
      <c r="J3" s="15" t="s">
        <v>35</v>
      </c>
      <c r="K3" s="15">
        <v>31.720300000000002</v>
      </c>
      <c r="M3" t="s">
        <v>14</v>
      </c>
      <c r="N3">
        <v>1</v>
      </c>
      <c r="O3">
        <f>(E3-$K$4)*-1</f>
        <v>162.64753999999999</v>
      </c>
      <c r="P3">
        <f>(F3-$K$4)*-1</f>
        <v>158.9495</v>
      </c>
      <c r="Q3">
        <f>(G3-$K$4)*-1</f>
        <v>162.87545</v>
      </c>
      <c r="R3">
        <f>(H3-$K$4)*-1</f>
        <v>162.76567</v>
      </c>
      <c r="U3" t="s">
        <v>28</v>
      </c>
      <c r="V3">
        <v>2</v>
      </c>
      <c r="W3">
        <v>4.16</v>
      </c>
      <c r="X3">
        <f>(E41-$K$3)*-1</f>
        <v>4.1738600000000012</v>
      </c>
      <c r="Y3">
        <f>(F41-$K$3)*-1</f>
        <v>3.9634</v>
      </c>
      <c r="Z3">
        <f>(G41-$K$3)*-1</f>
        <v>4.087570000000003</v>
      </c>
      <c r="AA3">
        <f>(H41-$K$3)*-1</f>
        <v>4.1421100000000024</v>
      </c>
      <c r="AD3" t="s">
        <v>14</v>
      </c>
      <c r="AE3">
        <v>1</v>
      </c>
      <c r="AF3" s="2">
        <f>(O3-0.7189)/0.9697</f>
        <v>166.98838816128699</v>
      </c>
      <c r="AG3" s="2">
        <f>(P3-1.4276)/0.9611</f>
        <v>163.89751326604932</v>
      </c>
      <c r="AH3" s="2">
        <f>(Q3-3.5363)/0.9464</f>
        <v>168.36342983939136</v>
      </c>
      <c r="AI3" s="2">
        <f>(R3-1.6363)/0.965</f>
        <v>166.97344041450776</v>
      </c>
      <c r="AL3" t="s">
        <v>28</v>
      </c>
      <c r="AM3">
        <v>2</v>
      </c>
      <c r="AN3" s="2">
        <f>(X3-0.6358)/0.8449</f>
        <v>4.1875488223458408</v>
      </c>
      <c r="AO3" s="2">
        <f>(Y3-0.1101)/0.9697</f>
        <v>3.9737032071774774</v>
      </c>
      <c r="AP3" s="2">
        <f>(Z3-0.8572)/0.7734</f>
        <v>4.1768425135764202</v>
      </c>
      <c r="AQ3" s="2">
        <f>(AA3-0.5202)/0.8782</f>
        <v>4.1242427693008459</v>
      </c>
      <c r="AY3" s="2"/>
      <c r="AZ3" s="2"/>
      <c r="BA3" s="2"/>
      <c r="BB3" s="2"/>
      <c r="BI3" s="2"/>
      <c r="BJ3" s="2"/>
      <c r="BK3" s="2"/>
      <c r="BL3" s="2"/>
    </row>
    <row r="4" spans="1:64" x14ac:dyDescent="0.15">
      <c r="B4" t="s">
        <v>14</v>
      </c>
      <c r="C4">
        <v>2</v>
      </c>
      <c r="D4">
        <v>59.2</v>
      </c>
      <c r="E4">
        <v>135.19399999999999</v>
      </c>
      <c r="F4">
        <v>135.3272</v>
      </c>
      <c r="G4">
        <v>135.5984</v>
      </c>
      <c r="H4">
        <v>135.38990000000001</v>
      </c>
      <c r="J4" s="15" t="s">
        <v>36</v>
      </c>
      <c r="K4" s="15">
        <v>195.90610000000001</v>
      </c>
      <c r="M4" t="s">
        <v>14</v>
      </c>
      <c r="N4">
        <v>2</v>
      </c>
      <c r="O4">
        <f>(E4-$K$4)*-1</f>
        <v>60.712100000000021</v>
      </c>
      <c r="P4">
        <f>(F4-$K$4)*-1</f>
        <v>60.578900000000004</v>
      </c>
      <c r="Q4">
        <f>(G4-$K$4)*-1</f>
        <v>60.307700000000011</v>
      </c>
      <c r="R4">
        <f>(H4-$K$4)*-1</f>
        <v>60.516199999999998</v>
      </c>
      <c r="U4" t="s">
        <v>28</v>
      </c>
      <c r="V4" t="s">
        <v>15</v>
      </c>
      <c r="W4">
        <v>2.5</v>
      </c>
      <c r="X4">
        <f>(E42-$K$3)*-1</f>
        <v>2.384170000000001</v>
      </c>
      <c r="Y4">
        <f>(F42-$K$3)*-1</f>
        <v>2.3636200000000009</v>
      </c>
      <c r="Z4">
        <f>(G42-$K$3)*-1</f>
        <v>2.4657300000000006</v>
      </c>
      <c r="AA4">
        <f>(H42-$K$3)*-1</f>
        <v>2.4246600000000029</v>
      </c>
      <c r="AD4" t="s">
        <v>14</v>
      </c>
      <c r="AE4">
        <v>2</v>
      </c>
      <c r="AF4" s="2">
        <f t="shared" ref="AF4:AF40" si="0">(O4-0.7189)/0.9697</f>
        <v>61.867794163143266</v>
      </c>
      <c r="AG4" s="2">
        <f t="shared" ref="AG4:AG39" si="1">(P4-1.4276)/0.9611</f>
        <v>61.545416710019779</v>
      </c>
      <c r="AH4" s="2">
        <f t="shared" ref="AH4:AH40" si="2">(Q4-3.5363)/0.9464</f>
        <v>59.986686390532562</v>
      </c>
      <c r="AI4" s="2">
        <f t="shared" ref="AI4:AI40" si="3">(R4-1.6363)/0.965</f>
        <v>61.015440414507772</v>
      </c>
      <c r="AL4" t="s">
        <v>28</v>
      </c>
      <c r="AM4" t="s">
        <v>15</v>
      </c>
      <c r="AN4" s="2">
        <f t="shared" ref="AN4:AN35" si="4">(X4-0.6358)/0.8449</f>
        <v>2.0693218132323361</v>
      </c>
      <c r="AO4" s="2">
        <f t="shared" ref="AO4:AO34" si="5">(Y4-0.1101)/0.9697</f>
        <v>2.3239352377023832</v>
      </c>
      <c r="AP4" s="2">
        <f t="shared" ref="AP4:AP34" si="6">(Z4-0.8572)/0.7734</f>
        <v>2.079816395138351</v>
      </c>
      <c r="AQ4" s="2">
        <f t="shared" ref="AQ4:AQ34" si="7">(AA4-0.5202)/0.8782</f>
        <v>2.1685948531086345</v>
      </c>
      <c r="AY4" s="2"/>
      <c r="AZ4" s="2"/>
      <c r="BA4" s="2"/>
      <c r="BB4" s="2"/>
      <c r="BI4" s="2"/>
      <c r="BJ4" s="2"/>
      <c r="BK4" s="2"/>
      <c r="BL4" s="2"/>
    </row>
    <row r="5" spans="1:64" x14ac:dyDescent="0.15">
      <c r="B5" t="s">
        <v>14</v>
      </c>
      <c r="C5">
        <v>3</v>
      </c>
      <c r="D5">
        <v>37.4</v>
      </c>
      <c r="E5">
        <v>158.24189999999999</v>
      </c>
      <c r="F5">
        <v>157.89709999999999</v>
      </c>
      <c r="G5">
        <v>157.9145</v>
      </c>
      <c r="H5">
        <v>157.60919999999999</v>
      </c>
      <c r="M5" t="s">
        <v>14</v>
      </c>
      <c r="N5">
        <v>3</v>
      </c>
      <c r="O5">
        <f>(E5-$K$4)*-1</f>
        <v>37.664200000000022</v>
      </c>
      <c r="P5">
        <f>(F5-$K$4)*-1</f>
        <v>38.009000000000015</v>
      </c>
      <c r="Q5">
        <f>(G5-$K$4)*-1</f>
        <v>37.991600000000005</v>
      </c>
      <c r="R5">
        <f>(H5-$K$4)*-1</f>
        <v>38.296900000000022</v>
      </c>
      <c r="U5" t="s">
        <v>28</v>
      </c>
      <c r="V5" t="s">
        <v>16</v>
      </c>
      <c r="W5">
        <v>2.61</v>
      </c>
      <c r="X5">
        <f>(E43-$K$3)*-1</f>
        <v>2.5912900000000008</v>
      </c>
      <c r="Y5">
        <f>(F43-$K$3)*-1</f>
        <v>2.4372800000000012</v>
      </c>
      <c r="Z5">
        <f>(G43-$K$3)*-1</f>
        <v>2.5612300000000019</v>
      </c>
      <c r="AA5">
        <f>(H43-$K$3)*-1</f>
        <v>2.5455800000000011</v>
      </c>
      <c r="AD5" t="s">
        <v>14</v>
      </c>
      <c r="AE5">
        <v>3</v>
      </c>
      <c r="AF5" s="2">
        <f t="shared" si="0"/>
        <v>38.099721563370139</v>
      </c>
      <c r="AG5" s="2">
        <f t="shared" si="1"/>
        <v>38.062012277598605</v>
      </c>
      <c r="AH5" s="2">
        <f t="shared" si="2"/>
        <v>36.40669907016062</v>
      </c>
      <c r="AI5" s="2">
        <f t="shared" si="3"/>
        <v>37.990259067357542</v>
      </c>
      <c r="AL5" t="s">
        <v>28</v>
      </c>
      <c r="AM5" t="s">
        <v>16</v>
      </c>
      <c r="AN5" s="2">
        <f t="shared" si="4"/>
        <v>2.3144632500887687</v>
      </c>
      <c r="AO5" s="2">
        <f t="shared" si="5"/>
        <v>2.3998968753222658</v>
      </c>
      <c r="AP5" s="2">
        <f t="shared" si="6"/>
        <v>2.2032971295577992</v>
      </c>
      <c r="AQ5" s="2">
        <f t="shared" si="7"/>
        <v>2.3062855841493977</v>
      </c>
      <c r="AY5" s="2"/>
      <c r="AZ5" s="2"/>
      <c r="BA5" s="2"/>
      <c r="BB5" s="2"/>
      <c r="BI5" s="2"/>
      <c r="BJ5" s="2"/>
      <c r="BK5" s="2"/>
      <c r="BL5" s="2"/>
    </row>
    <row r="6" spans="1:64" x14ac:dyDescent="0.15">
      <c r="B6" t="s">
        <v>14</v>
      </c>
      <c r="C6">
        <v>4</v>
      </c>
      <c r="D6">
        <v>61.8</v>
      </c>
      <c r="E6">
        <v>131.95060000000001</v>
      </c>
      <c r="F6">
        <v>132.15539999999999</v>
      </c>
      <c r="G6">
        <v>132.29839999999999</v>
      </c>
      <c r="H6">
        <v>132.173</v>
      </c>
      <c r="M6" t="s">
        <v>14</v>
      </c>
      <c r="N6">
        <v>4</v>
      </c>
      <c r="O6">
        <f>(E6-$K$4)*-1</f>
        <v>63.955500000000001</v>
      </c>
      <c r="P6">
        <f>(F6-$K$4)*-1</f>
        <v>63.750700000000023</v>
      </c>
      <c r="Q6">
        <f>(G6-$K$4)*-1</f>
        <v>63.607700000000023</v>
      </c>
      <c r="R6">
        <f>(H6-$K$4)*-1</f>
        <v>63.733100000000007</v>
      </c>
      <c r="U6" t="s">
        <v>28</v>
      </c>
      <c r="V6">
        <v>6</v>
      </c>
      <c r="W6">
        <v>7.18</v>
      </c>
      <c r="X6">
        <f>(E44-$K$3)*-1</f>
        <v>7.394280000000002</v>
      </c>
      <c r="Y6">
        <f>(F44-$K$3)*-1</f>
        <v>7.434980000000003</v>
      </c>
      <c r="Z6">
        <f>(G44-$K$3)*-1</f>
        <v>7.4712800000000001</v>
      </c>
      <c r="AA6">
        <f>(H44-$K$3)*-1</f>
        <v>7.4364500000000007</v>
      </c>
      <c r="AD6" t="s">
        <v>14</v>
      </c>
      <c r="AE6">
        <v>4</v>
      </c>
      <c r="AF6" s="2">
        <f t="shared" si="0"/>
        <v>65.21253996081262</v>
      </c>
      <c r="AG6" s="2">
        <f t="shared" si="1"/>
        <v>64.845593590677382</v>
      </c>
      <c r="AH6" s="2">
        <f t="shared" si="2"/>
        <v>63.473584108199518</v>
      </c>
      <c r="AI6" s="2">
        <f t="shared" si="3"/>
        <v>64.349015544041464</v>
      </c>
      <c r="AL6" t="s">
        <v>28</v>
      </c>
      <c r="AM6">
        <v>6</v>
      </c>
      <c r="AN6" s="2">
        <f t="shared" si="4"/>
        <v>7.9991478281453459</v>
      </c>
      <c r="AO6" s="2">
        <f t="shared" si="5"/>
        <v>7.5537588945034573</v>
      </c>
      <c r="AP6" s="2">
        <f t="shared" si="6"/>
        <v>8.5519524178950093</v>
      </c>
      <c r="AQ6" s="2">
        <f t="shared" si="7"/>
        <v>7.8754839444317932</v>
      </c>
      <c r="AY6" s="2"/>
      <c r="AZ6" s="2"/>
      <c r="BA6" s="2"/>
      <c r="BB6" s="2"/>
      <c r="BI6" s="2"/>
      <c r="BJ6" s="2"/>
      <c r="BK6" s="2"/>
      <c r="BL6" s="2"/>
    </row>
    <row r="7" spans="1:64" x14ac:dyDescent="0.15">
      <c r="A7" t="s">
        <v>13</v>
      </c>
      <c r="B7" t="s">
        <v>14</v>
      </c>
      <c r="C7">
        <v>5</v>
      </c>
      <c r="D7">
        <v>128.80000000000001</v>
      </c>
      <c r="E7">
        <v>70.842749999999995</v>
      </c>
      <c r="F7">
        <v>70.324209999999994</v>
      </c>
      <c r="G7">
        <v>70.937039999999996</v>
      </c>
      <c r="H7">
        <v>70.940690000000004</v>
      </c>
      <c r="M7" t="s">
        <v>14</v>
      </c>
      <c r="N7">
        <v>5</v>
      </c>
      <c r="O7">
        <f>(E7-$K$4)*-1</f>
        <v>125.06335000000001</v>
      </c>
      <c r="P7">
        <f>(F7-$K$4)*-1</f>
        <v>125.58189000000002</v>
      </c>
      <c r="Q7">
        <f>(G7-$K$4)*-1</f>
        <v>124.96906000000001</v>
      </c>
      <c r="R7">
        <f>(H7-$K$4)*-1</f>
        <v>124.96541000000001</v>
      </c>
      <c r="U7" t="s">
        <v>28</v>
      </c>
      <c r="V7">
        <v>7</v>
      </c>
      <c r="W7">
        <v>6.76</v>
      </c>
      <c r="X7">
        <f>(E45-$K$3)*-1</f>
        <v>6.9274500000000003</v>
      </c>
      <c r="Y7">
        <f>(F45-$K$3)*-1</f>
        <v>6.8958600000000025</v>
      </c>
      <c r="Z7">
        <f>(G45-$K$3)*-1</f>
        <v>6.9646800000000013</v>
      </c>
      <c r="AA7">
        <f>(H45-$K$3)*-1</f>
        <v>6.925060000000002</v>
      </c>
      <c r="AD7" t="s">
        <v>14</v>
      </c>
      <c r="AE7">
        <v>5</v>
      </c>
      <c r="AF7" s="2">
        <f t="shared" si="0"/>
        <v>128.22981334433331</v>
      </c>
      <c r="AG7" s="2">
        <f t="shared" si="1"/>
        <v>129.17936739153058</v>
      </c>
      <c r="AH7" s="2">
        <f t="shared" si="2"/>
        <v>128.31018596787828</v>
      </c>
      <c r="AI7" s="2">
        <f t="shared" si="3"/>
        <v>127.80218652849742</v>
      </c>
      <c r="AL7" t="s">
        <v>28</v>
      </c>
      <c r="AM7">
        <v>7</v>
      </c>
      <c r="AN7" s="2">
        <f t="shared" si="4"/>
        <v>7.4466209018818805</v>
      </c>
      <c r="AO7" s="2">
        <f t="shared" si="5"/>
        <v>6.997793131896465</v>
      </c>
      <c r="AP7" s="2">
        <f t="shared" si="6"/>
        <v>7.8969226790793918</v>
      </c>
      <c r="AQ7" s="2">
        <f t="shared" si="7"/>
        <v>7.2931678433158762</v>
      </c>
      <c r="AY7" s="2"/>
      <c r="AZ7" s="2"/>
      <c r="BA7" s="2"/>
      <c r="BB7" s="2"/>
      <c r="BI7" s="2"/>
      <c r="BJ7" s="2"/>
      <c r="BK7" s="2"/>
      <c r="BL7" s="2"/>
    </row>
    <row r="8" spans="1:64" x14ac:dyDescent="0.15">
      <c r="A8" t="s">
        <v>13</v>
      </c>
      <c r="B8" t="s">
        <v>14</v>
      </c>
      <c r="C8">
        <v>6</v>
      </c>
      <c r="D8">
        <v>125.4</v>
      </c>
      <c r="E8">
        <v>74.399630000000002</v>
      </c>
      <c r="F8">
        <v>74.549769999999995</v>
      </c>
      <c r="G8">
        <v>74.404210000000006</v>
      </c>
      <c r="H8">
        <v>74.444469999999995</v>
      </c>
      <c r="M8" t="s">
        <v>14</v>
      </c>
      <c r="N8">
        <v>6</v>
      </c>
      <c r="O8">
        <f>(E8-$K$4)*-1</f>
        <v>121.50647000000001</v>
      </c>
      <c r="P8">
        <f>(F8-$K$4)*-1</f>
        <v>121.35633000000001</v>
      </c>
      <c r="Q8">
        <f>(G8-$K$4)*-1</f>
        <v>121.50189</v>
      </c>
      <c r="R8">
        <f>(H8-$K$4)*-1</f>
        <v>121.46163000000001</v>
      </c>
      <c r="U8" t="s">
        <v>28</v>
      </c>
      <c r="V8">
        <v>8</v>
      </c>
      <c r="W8">
        <v>7.1</v>
      </c>
      <c r="X8">
        <f>(E46-$K$3)*-1</f>
        <v>7.3564800000000012</v>
      </c>
      <c r="Y8">
        <f>(F46-$K$3)*-1</f>
        <v>7.3160100000000021</v>
      </c>
      <c r="Z8">
        <f>(G46-$K$3)*-1</f>
        <v>7.3712100000000014</v>
      </c>
      <c r="AA8">
        <f>(H46-$K$3)*-1</f>
        <v>7.3645800000000001</v>
      </c>
      <c r="AD8" t="s">
        <v>14</v>
      </c>
      <c r="AE8">
        <v>6</v>
      </c>
      <c r="AF8" s="2">
        <f t="shared" si="0"/>
        <v>124.56179230689904</v>
      </c>
      <c r="AG8" s="2">
        <f t="shared" si="1"/>
        <v>124.78278014774739</v>
      </c>
      <c r="AH8" s="2">
        <f t="shared" si="2"/>
        <v>124.6466504649197</v>
      </c>
      <c r="AI8" s="2">
        <f t="shared" si="3"/>
        <v>124.17132642487047</v>
      </c>
      <c r="AL8" t="s">
        <v>28</v>
      </c>
      <c r="AM8">
        <v>8</v>
      </c>
      <c r="AN8" s="2">
        <f t="shared" si="4"/>
        <v>7.9544088057758335</v>
      </c>
      <c r="AO8" s="2">
        <f t="shared" si="5"/>
        <v>7.431071465401673</v>
      </c>
      <c r="AP8" s="2">
        <f t="shared" si="6"/>
        <v>8.4225627101111993</v>
      </c>
      <c r="AQ8" s="2">
        <f t="shared" si="7"/>
        <v>7.7936460942837629</v>
      </c>
      <c r="AY8" s="2"/>
      <c r="AZ8" s="2"/>
      <c r="BA8" s="2"/>
      <c r="BB8" s="2"/>
      <c r="BI8" s="2"/>
      <c r="BJ8" s="2"/>
      <c r="BK8" s="2"/>
      <c r="BL8" s="2"/>
    </row>
    <row r="9" spans="1:64" x14ac:dyDescent="0.15">
      <c r="A9" t="s">
        <v>13</v>
      </c>
      <c r="B9" t="s">
        <v>14</v>
      </c>
      <c r="C9">
        <v>7</v>
      </c>
      <c r="D9">
        <v>119</v>
      </c>
      <c r="E9">
        <v>82.064189999999996</v>
      </c>
      <c r="F9">
        <v>82.266409999999993</v>
      </c>
      <c r="G9">
        <v>81.980519999999999</v>
      </c>
      <c r="H9">
        <v>82.127979999999994</v>
      </c>
      <c r="M9" t="s">
        <v>14</v>
      </c>
      <c r="N9">
        <v>7</v>
      </c>
      <c r="O9">
        <f>(E9-$K$4)*-1</f>
        <v>113.84191000000001</v>
      </c>
      <c r="P9">
        <f>(F9-$K$4)*-1</f>
        <v>113.63969000000002</v>
      </c>
      <c r="Q9">
        <f>(G9-$K$4)*-1</f>
        <v>113.92558000000001</v>
      </c>
      <c r="R9">
        <f>(H9-$K$4)*-1</f>
        <v>113.77812000000002</v>
      </c>
      <c r="U9" t="s">
        <v>28</v>
      </c>
      <c r="V9">
        <v>9</v>
      </c>
      <c r="W9">
        <v>6.59</v>
      </c>
      <c r="X9">
        <f>(E47-$K$3)*-1</f>
        <v>6.6751400000000025</v>
      </c>
      <c r="Y9">
        <f>(F47-$K$3)*-1</f>
        <v>6.634170000000001</v>
      </c>
      <c r="Z9">
        <f>(G47-$K$3)*-1</f>
        <v>6.715010000000003</v>
      </c>
      <c r="AA9">
        <f>(H47-$K$3)*-1</f>
        <v>6.6907100000000028</v>
      </c>
      <c r="AD9" t="s">
        <v>14</v>
      </c>
      <c r="AE9">
        <v>7</v>
      </c>
      <c r="AF9" s="2">
        <f t="shared" si="0"/>
        <v>116.65773950706405</v>
      </c>
      <c r="AG9" s="2">
        <f t="shared" si="1"/>
        <v>116.75381333888255</v>
      </c>
      <c r="AH9" s="2">
        <f t="shared" si="2"/>
        <v>116.64125105663568</v>
      </c>
      <c r="AI9" s="2">
        <f t="shared" si="3"/>
        <v>116.20913989637307</v>
      </c>
      <c r="AL9" t="s">
        <v>28</v>
      </c>
      <c r="AM9">
        <v>9</v>
      </c>
      <c r="AN9" s="2">
        <f t="shared" si="4"/>
        <v>7.1479938454254972</v>
      </c>
      <c r="AO9" s="2">
        <f t="shared" si="5"/>
        <v>6.7279261627307427</v>
      </c>
      <c r="AP9" s="2">
        <f t="shared" si="6"/>
        <v>7.5741013705715066</v>
      </c>
      <c r="AQ9" s="2">
        <f t="shared" si="7"/>
        <v>7.0263151901616974</v>
      </c>
      <c r="AY9" s="2"/>
      <c r="AZ9" s="2"/>
      <c r="BA9" s="2"/>
      <c r="BB9" s="2"/>
      <c r="BI9" s="2"/>
      <c r="BJ9" s="2"/>
      <c r="BK9" s="2"/>
      <c r="BL9" s="2"/>
    </row>
    <row r="10" spans="1:64" x14ac:dyDescent="0.15">
      <c r="A10" t="s">
        <v>13</v>
      </c>
      <c r="B10" t="s">
        <v>14</v>
      </c>
      <c r="C10">
        <v>8</v>
      </c>
      <c r="D10">
        <v>129.1</v>
      </c>
      <c r="E10">
        <v>70.571650000000005</v>
      </c>
      <c r="F10">
        <v>70.86224</v>
      </c>
      <c r="G10">
        <v>70.586799999999997</v>
      </c>
      <c r="H10">
        <v>70.485240000000005</v>
      </c>
      <c r="M10" t="s">
        <v>14</v>
      </c>
      <c r="N10">
        <v>8</v>
      </c>
      <c r="O10">
        <f>(E10-$K$4)*-1</f>
        <v>125.33445</v>
      </c>
      <c r="P10">
        <f>(F10-$K$4)*-1</f>
        <v>125.04386000000001</v>
      </c>
      <c r="Q10">
        <f>(G10-$K$4)*-1</f>
        <v>125.31930000000001</v>
      </c>
      <c r="R10">
        <f>(H10-$K$4)*-1</f>
        <v>125.42086</v>
      </c>
      <c r="U10" t="s">
        <v>28</v>
      </c>
      <c r="V10">
        <v>11</v>
      </c>
      <c r="W10">
        <v>5.68</v>
      </c>
      <c r="X10">
        <f>(E48-$K$3)*-1</f>
        <v>5.6391100000000023</v>
      </c>
      <c r="Y10">
        <f>(F48-$K$3)*-1</f>
        <v>5.4104500000000009</v>
      </c>
      <c r="Z10">
        <f>(G48-$K$3)*-1</f>
        <v>5.4989100000000022</v>
      </c>
      <c r="AA10">
        <f>(H48-$K$3)*-1</f>
        <v>5.5663400000000003</v>
      </c>
      <c r="AD10" t="s">
        <v>14</v>
      </c>
      <c r="AE10">
        <v>8</v>
      </c>
      <c r="AF10" s="2">
        <f t="shared" si="0"/>
        <v>128.50938434567391</v>
      </c>
      <c r="AG10" s="2">
        <f t="shared" si="1"/>
        <v>128.61956091977945</v>
      </c>
      <c r="AH10" s="2">
        <f t="shared" si="2"/>
        <v>128.68026204564669</v>
      </c>
      <c r="AI10" s="2">
        <f t="shared" si="3"/>
        <v>128.27415544041452</v>
      </c>
      <c r="AL10" t="s">
        <v>28</v>
      </c>
      <c r="AM10">
        <v>11</v>
      </c>
      <c r="AN10" s="2">
        <f t="shared" si="4"/>
        <v>5.9217777251745805</v>
      </c>
      <c r="AO10" s="2">
        <f t="shared" si="5"/>
        <v>5.4659688563473248</v>
      </c>
      <c r="AP10" s="2">
        <f t="shared" si="6"/>
        <v>6.001693819498322</v>
      </c>
      <c r="AQ10" s="2">
        <f t="shared" si="7"/>
        <v>5.7460031883397864</v>
      </c>
      <c r="AY10" s="2"/>
      <c r="AZ10" s="2"/>
      <c r="BA10" s="2"/>
      <c r="BB10" s="2"/>
      <c r="BI10" s="2"/>
      <c r="BJ10" s="2"/>
      <c r="BK10" s="2"/>
      <c r="BL10" s="2"/>
    </row>
    <row r="11" spans="1:64" x14ac:dyDescent="0.15">
      <c r="A11" t="s">
        <v>13</v>
      </c>
      <c r="B11" t="s">
        <v>14</v>
      </c>
      <c r="C11">
        <v>9</v>
      </c>
      <c r="D11">
        <v>109.1</v>
      </c>
      <c r="E11">
        <v>91.836269999999999</v>
      </c>
      <c r="F11">
        <v>91.941550000000007</v>
      </c>
      <c r="G11">
        <v>91.512780000000006</v>
      </c>
      <c r="H11">
        <v>91.996250000000003</v>
      </c>
      <c r="M11" t="s">
        <v>14</v>
      </c>
      <c r="N11">
        <v>9</v>
      </c>
      <c r="O11">
        <f>(E11-$K$4)*-1</f>
        <v>104.06983000000001</v>
      </c>
      <c r="P11">
        <f>(F11-$K$4)*-1</f>
        <v>103.96455</v>
      </c>
      <c r="Q11">
        <f>(G11-$K$4)*-1</f>
        <v>104.39332</v>
      </c>
      <c r="R11">
        <f>(H11-$K$4)*-1</f>
        <v>103.90985000000001</v>
      </c>
      <c r="U11" t="s">
        <v>28</v>
      </c>
      <c r="V11">
        <v>15</v>
      </c>
      <c r="W11">
        <v>6.01</v>
      </c>
      <c r="X11">
        <f>(E49-$K$3)*-1</f>
        <v>6.6677200000000028</v>
      </c>
      <c r="Y11">
        <f>(F49-$K$3)*-1</f>
        <v>6.6751200000000033</v>
      </c>
      <c r="Z11">
        <f>(G49-$K$3)*-1</f>
        <v>6.6935300000000026</v>
      </c>
      <c r="AA11">
        <f>(H49-$K$3)*-1</f>
        <v>6.5286000000000008</v>
      </c>
      <c r="AD11" t="s">
        <v>14</v>
      </c>
      <c r="AE11">
        <v>9</v>
      </c>
      <c r="AF11" s="2">
        <f t="shared" si="0"/>
        <v>106.58031349902032</v>
      </c>
      <c r="AG11" s="2">
        <f t="shared" si="1"/>
        <v>106.68707730725211</v>
      </c>
      <c r="AH11" s="2">
        <f t="shared" si="2"/>
        <v>106.56912510566357</v>
      </c>
      <c r="AI11" s="2">
        <f t="shared" si="3"/>
        <v>105.98295336787565</v>
      </c>
      <c r="AL11" t="s">
        <v>28</v>
      </c>
      <c r="AM11">
        <v>15</v>
      </c>
      <c r="AN11" s="2">
        <f t="shared" si="4"/>
        <v>7.1392117410344458</v>
      </c>
      <c r="AO11" s="2">
        <f t="shared" si="5"/>
        <v>6.7701557182633838</v>
      </c>
      <c r="AP11" s="2">
        <f t="shared" si="6"/>
        <v>7.5463279027670067</v>
      </c>
      <c r="AQ11" s="2">
        <f t="shared" si="7"/>
        <v>6.8417217034844011</v>
      </c>
      <c r="AY11" s="2"/>
      <c r="AZ11" s="2"/>
      <c r="BA11" s="2"/>
      <c r="BB11" s="2"/>
      <c r="BI11" s="2"/>
      <c r="BJ11" s="2"/>
      <c r="BK11" s="2"/>
      <c r="BL11" s="2"/>
    </row>
    <row r="12" spans="1:64" x14ac:dyDescent="0.15">
      <c r="A12" t="s">
        <v>13</v>
      </c>
      <c r="B12" t="s">
        <v>14</v>
      </c>
      <c r="C12">
        <v>10</v>
      </c>
      <c r="D12">
        <v>150.5</v>
      </c>
      <c r="E12">
        <v>50.348970000000001</v>
      </c>
      <c r="F12">
        <v>49.692320000000002</v>
      </c>
      <c r="G12">
        <v>49.928699999999999</v>
      </c>
      <c r="H12">
        <v>50.242759999999997</v>
      </c>
      <c r="M12" t="s">
        <v>14</v>
      </c>
      <c r="N12">
        <v>10</v>
      </c>
      <c r="O12">
        <f>(E12-$K$4)*-1</f>
        <v>145.55713</v>
      </c>
      <c r="P12">
        <f>(F12-$K$4)*-1</f>
        <v>146.21378000000001</v>
      </c>
      <c r="Q12">
        <f>(G12-$K$4)*-1</f>
        <v>145.97740000000002</v>
      </c>
      <c r="R12">
        <f>(H12-$K$4)*-1</f>
        <v>145.66334000000001</v>
      </c>
      <c r="U12" t="s">
        <v>28</v>
      </c>
      <c r="V12">
        <v>16</v>
      </c>
      <c r="W12">
        <v>5.14</v>
      </c>
      <c r="X12">
        <f>(E50-$K$3)*-1</f>
        <v>5.3915350000000011</v>
      </c>
      <c r="Y12">
        <f>(F50-$K$3)*-1</f>
        <v>5.489765000000002</v>
      </c>
      <c r="Z12">
        <f>(G50-$K$3)*-1</f>
        <v>5.5145300000000006</v>
      </c>
      <c r="AA12">
        <f>(H50-$K$3)*-1</f>
        <v>5.3919850000000018</v>
      </c>
      <c r="AD12" t="s">
        <v>14</v>
      </c>
      <c r="AE12">
        <v>10</v>
      </c>
      <c r="AF12" s="2">
        <f t="shared" si="0"/>
        <v>149.3639579251315</v>
      </c>
      <c r="AG12" s="2">
        <f t="shared" si="1"/>
        <v>150.6463219227968</v>
      </c>
      <c r="AH12" s="2">
        <f t="shared" si="2"/>
        <v>150.50834742180896</v>
      </c>
      <c r="AI12" s="2">
        <f t="shared" si="3"/>
        <v>149.25081865284974</v>
      </c>
      <c r="AL12" t="s">
        <v>28</v>
      </c>
      <c r="AM12">
        <v>16</v>
      </c>
      <c r="AN12" s="2">
        <f t="shared" si="4"/>
        <v>5.6287548822345856</v>
      </c>
      <c r="AO12" s="2">
        <f t="shared" si="5"/>
        <v>5.5477621944931439</v>
      </c>
      <c r="AP12" s="2">
        <f t="shared" si="6"/>
        <v>6.0218903542798046</v>
      </c>
      <c r="AQ12" s="2">
        <f t="shared" si="7"/>
        <v>5.5474664085629719</v>
      </c>
      <c r="AY12" s="2"/>
      <c r="AZ12" s="2"/>
      <c r="BA12" s="2"/>
      <c r="BB12" s="2"/>
      <c r="BI12" s="2"/>
      <c r="BJ12" s="2"/>
      <c r="BK12" s="2"/>
      <c r="BL12" s="2"/>
    </row>
    <row r="13" spans="1:64" x14ac:dyDescent="0.15">
      <c r="B13" t="s">
        <v>14</v>
      </c>
      <c r="C13">
        <v>11</v>
      </c>
      <c r="D13">
        <v>78.099999999999994</v>
      </c>
      <c r="E13">
        <v>116.3449</v>
      </c>
      <c r="F13">
        <v>115.0834</v>
      </c>
      <c r="G13">
        <v>115.41289999999999</v>
      </c>
      <c r="H13">
        <v>115.9555</v>
      </c>
      <c r="M13" t="s">
        <v>14</v>
      </c>
      <c r="N13">
        <v>11</v>
      </c>
      <c r="O13">
        <f>(E13-$K$4)*-1</f>
        <v>79.561200000000014</v>
      </c>
      <c r="P13">
        <f>(F13-$K$4)*-1</f>
        <v>80.822700000000012</v>
      </c>
      <c r="Q13">
        <f>(G13-$K$4)*-1</f>
        <v>80.493200000000016</v>
      </c>
      <c r="R13">
        <f>(H13-$K$4)*-1</f>
        <v>79.950600000000009</v>
      </c>
      <c r="U13" t="s">
        <v>28</v>
      </c>
      <c r="V13">
        <v>17</v>
      </c>
      <c r="W13">
        <v>1.05</v>
      </c>
      <c r="X13">
        <f>(E51-$K$3)*-1</f>
        <v>0.97575000000000145</v>
      </c>
      <c r="Y13">
        <f>(F51-$K$3)*-1</f>
        <v>1.1523600000000016</v>
      </c>
      <c r="Z13">
        <f>(G51-$K$3)*-1</f>
        <v>1.1131266666667017</v>
      </c>
      <c r="AA13">
        <f>(H51-$K$3)*-1</f>
        <v>1.0206133333333014</v>
      </c>
      <c r="AD13" t="s">
        <v>14</v>
      </c>
      <c r="AE13">
        <v>11</v>
      </c>
      <c r="AF13" s="2">
        <f t="shared" si="0"/>
        <v>81.305867794163149</v>
      </c>
      <c r="AG13" s="2">
        <f t="shared" si="1"/>
        <v>82.608573509520355</v>
      </c>
      <c r="AH13" s="2">
        <f t="shared" si="2"/>
        <v>81.315405748098073</v>
      </c>
      <c r="AI13" s="2">
        <f t="shared" si="3"/>
        <v>81.154715025906739</v>
      </c>
      <c r="AL13" t="s">
        <v>28</v>
      </c>
      <c r="AM13">
        <v>17</v>
      </c>
      <c r="AN13" s="2">
        <f t="shared" si="4"/>
        <v>0.40235530832051297</v>
      </c>
      <c r="AO13" s="2">
        <f t="shared" si="5"/>
        <v>1.0748272661647948</v>
      </c>
      <c r="AP13" s="2">
        <f t="shared" si="6"/>
        <v>0.33091112835104958</v>
      </c>
      <c r="AQ13" s="2">
        <f t="shared" si="7"/>
        <v>0.56981705002653316</v>
      </c>
      <c r="AY13" s="2"/>
      <c r="AZ13" s="2"/>
      <c r="BA13" s="2"/>
      <c r="BB13" s="2"/>
      <c r="BI13" s="2"/>
      <c r="BJ13" s="2"/>
      <c r="BK13" s="2"/>
      <c r="BL13" s="2"/>
    </row>
    <row r="14" spans="1:64" x14ac:dyDescent="0.15">
      <c r="A14" t="s">
        <v>13</v>
      </c>
      <c r="B14" t="s">
        <v>14</v>
      </c>
      <c r="C14">
        <v>12</v>
      </c>
      <c r="D14">
        <v>158.30000000000001</v>
      </c>
      <c r="E14">
        <v>43.713970000000003</v>
      </c>
      <c r="F14">
        <v>43.532780000000002</v>
      </c>
      <c r="G14">
        <v>43.946530000000003</v>
      </c>
      <c r="H14">
        <v>44.248829999999998</v>
      </c>
      <c r="M14" t="s">
        <v>14</v>
      </c>
      <c r="N14">
        <v>12</v>
      </c>
      <c r="O14">
        <f>(E14-$K$4)*-1</f>
        <v>152.19213000000002</v>
      </c>
      <c r="P14">
        <f>(F14-$K$4)*-1</f>
        <v>152.37332000000001</v>
      </c>
      <c r="Q14">
        <f>(G14-$K$4)*-1</f>
        <v>151.95957000000001</v>
      </c>
      <c r="R14">
        <f>(H14-$K$4)*-1</f>
        <v>151.65727000000001</v>
      </c>
      <c r="U14" t="s">
        <v>28</v>
      </c>
      <c r="V14">
        <v>18</v>
      </c>
      <c r="W14">
        <v>1.1599999999999999</v>
      </c>
      <c r="X14">
        <f>(E52-$K$3)*-1</f>
        <v>1.2311866666667015</v>
      </c>
      <c r="Y14">
        <f>(F52-$K$3)*-1</f>
        <v>0.90529333333330086</v>
      </c>
      <c r="Z14">
        <f>(G52-$K$3)*-1</f>
        <v>1.0236100000000015</v>
      </c>
      <c r="AA14">
        <f>(H52-$K$3)*-1</f>
        <v>1.1640900000000016</v>
      </c>
      <c r="AD14" t="s">
        <v>14</v>
      </c>
      <c r="AE14">
        <v>12</v>
      </c>
      <c r="AF14" s="2">
        <f t="shared" si="0"/>
        <v>156.20628029287411</v>
      </c>
      <c r="AG14" s="2">
        <f t="shared" si="1"/>
        <v>157.05516595567579</v>
      </c>
      <c r="AH14" s="2">
        <f t="shared" si="2"/>
        <v>156.82932163989855</v>
      </c>
      <c r="AI14" s="2">
        <f t="shared" si="3"/>
        <v>155.46214507772021</v>
      </c>
      <c r="AL14" t="s">
        <v>28</v>
      </c>
      <c r="AM14">
        <v>18</v>
      </c>
      <c r="AN14" s="2">
        <f t="shared" si="4"/>
        <v>0.70468299996058881</v>
      </c>
      <c r="AO14" s="2">
        <f t="shared" si="5"/>
        <v>0.8200405623732091</v>
      </c>
      <c r="AP14" s="2">
        <f t="shared" si="6"/>
        <v>0.21516679596586696</v>
      </c>
      <c r="AQ14" s="2">
        <f t="shared" si="7"/>
        <v>0.73319289455705039</v>
      </c>
      <c r="AY14" s="2"/>
      <c r="AZ14" s="2"/>
      <c r="BA14" s="2"/>
      <c r="BB14" s="2"/>
      <c r="BI14" s="2"/>
      <c r="BJ14" s="2"/>
      <c r="BK14" s="2"/>
      <c r="BL14" s="2"/>
    </row>
    <row r="15" spans="1:64" x14ac:dyDescent="0.15">
      <c r="A15" t="s">
        <v>13</v>
      </c>
      <c r="B15" t="s">
        <v>14</v>
      </c>
      <c r="C15">
        <v>13</v>
      </c>
      <c r="D15">
        <v>125.8</v>
      </c>
      <c r="E15">
        <v>74.111980000000003</v>
      </c>
      <c r="F15">
        <v>71.685079999999999</v>
      </c>
      <c r="G15">
        <v>73.985020000000006</v>
      </c>
      <c r="H15">
        <v>72.433220000000006</v>
      </c>
      <c r="M15" t="s">
        <v>14</v>
      </c>
      <c r="N15">
        <v>13</v>
      </c>
      <c r="O15">
        <f>(E15-$K$4)*-1</f>
        <v>121.79412000000001</v>
      </c>
      <c r="P15">
        <f>(F15-$K$4)*-1</f>
        <v>124.22102000000001</v>
      </c>
      <c r="Q15">
        <f>(G15-$K$4)*-1</f>
        <v>121.92108</v>
      </c>
      <c r="R15">
        <f>(H15-$K$4)*-1</f>
        <v>123.47288</v>
      </c>
      <c r="U15" t="s">
        <v>28</v>
      </c>
      <c r="V15">
        <v>19</v>
      </c>
      <c r="W15">
        <v>6.62</v>
      </c>
      <c r="X15">
        <f>(E53-$K$3)*-1</f>
        <v>7.026600000000002</v>
      </c>
      <c r="Y15">
        <f>(F53-$K$3)*-1</f>
        <v>6.3034100000000031</v>
      </c>
      <c r="Z15">
        <f>(G53-$K$3)*-1</f>
        <v>6.9228000000000023</v>
      </c>
      <c r="AA15">
        <f>(H53-$K$3)*-1</f>
        <v>7.0138500000000015</v>
      </c>
      <c r="AD15" t="s">
        <v>14</v>
      </c>
      <c r="AE15">
        <v>13</v>
      </c>
      <c r="AF15" s="2">
        <f t="shared" si="0"/>
        <v>124.85843044240487</v>
      </c>
      <c r="AG15" s="2">
        <f t="shared" si="1"/>
        <v>127.76341691811467</v>
      </c>
      <c r="AH15" s="2">
        <f t="shared" si="2"/>
        <v>125.08958157227389</v>
      </c>
      <c r="AI15" s="2">
        <f t="shared" si="3"/>
        <v>126.25552331606218</v>
      </c>
      <c r="AL15" t="s">
        <v>28</v>
      </c>
      <c r="AM15">
        <v>19</v>
      </c>
      <c r="AN15" s="2">
        <f t="shared" si="4"/>
        <v>7.5639720677003224</v>
      </c>
      <c r="AO15" s="2">
        <f t="shared" si="5"/>
        <v>6.3868309786531947</v>
      </c>
      <c r="AP15" s="2">
        <f t="shared" si="6"/>
        <v>7.8427721748125201</v>
      </c>
      <c r="AQ15" s="2">
        <f t="shared" si="7"/>
        <v>7.3942723753131423</v>
      </c>
      <c r="AY15" s="2"/>
      <c r="AZ15" s="2"/>
      <c r="BA15" s="2"/>
      <c r="BB15" s="2"/>
      <c r="BI15" s="2"/>
      <c r="BJ15" s="2"/>
      <c r="BK15" s="2"/>
      <c r="BL15" s="2"/>
    </row>
    <row r="16" spans="1:64" x14ac:dyDescent="0.15">
      <c r="B16" t="s">
        <v>14</v>
      </c>
      <c r="C16">
        <v>14</v>
      </c>
      <c r="D16">
        <v>41.1</v>
      </c>
      <c r="E16">
        <v>151.1823</v>
      </c>
      <c r="F16">
        <v>151.3638</v>
      </c>
      <c r="G16">
        <v>151.15809999999999</v>
      </c>
      <c r="H16">
        <v>151.1446</v>
      </c>
      <c r="M16" t="s">
        <v>14</v>
      </c>
      <c r="N16">
        <v>14</v>
      </c>
      <c r="O16">
        <f>(E16-$K$4)*-1</f>
        <v>44.723800000000011</v>
      </c>
      <c r="P16">
        <f>(F16-$K$4)*-1</f>
        <v>44.542300000000012</v>
      </c>
      <c r="Q16">
        <f>(G16-$K$4)*-1</f>
        <v>44.748000000000019</v>
      </c>
      <c r="R16">
        <f>(H16-$K$4)*-1</f>
        <v>44.761500000000012</v>
      </c>
      <c r="U16" t="s">
        <v>28</v>
      </c>
      <c r="V16">
        <v>21</v>
      </c>
      <c r="W16">
        <v>7.29</v>
      </c>
      <c r="X16">
        <f>(E54-$K$3)*-1</f>
        <v>7.6474299999999999</v>
      </c>
      <c r="Y16">
        <f>(F54-$K$3)*-1</f>
        <v>7.7487100000000027</v>
      </c>
      <c r="Z16">
        <f>(G54-$K$3)*-1</f>
        <v>7.6417500000000018</v>
      </c>
      <c r="AA16">
        <f>(H54-$K$3)*-1</f>
        <v>7.5890100000000018</v>
      </c>
      <c r="AD16" t="s">
        <v>14</v>
      </c>
      <c r="AE16">
        <v>14</v>
      </c>
      <c r="AF16" s="2">
        <f t="shared" si="0"/>
        <v>45.379911312777161</v>
      </c>
      <c r="AG16" s="2">
        <f t="shared" si="1"/>
        <v>44.859744043283754</v>
      </c>
      <c r="AH16" s="2">
        <f t="shared" si="2"/>
        <v>43.545752324598503</v>
      </c>
      <c r="AI16" s="2">
        <f t="shared" si="3"/>
        <v>44.68932642487048</v>
      </c>
      <c r="AL16" t="s">
        <v>28</v>
      </c>
      <c r="AM16">
        <v>21</v>
      </c>
      <c r="AN16" s="2">
        <f t="shared" si="4"/>
        <v>8.2987690850988294</v>
      </c>
      <c r="AO16" s="2">
        <f t="shared" si="5"/>
        <v>7.8772919459626713</v>
      </c>
      <c r="AP16" s="2">
        <f t="shared" si="6"/>
        <v>8.7723687613136825</v>
      </c>
      <c r="AQ16" s="2">
        <f t="shared" si="7"/>
        <v>8.0492029150535203</v>
      </c>
      <c r="AY16" s="2"/>
      <c r="AZ16" s="2"/>
      <c r="BA16" s="2"/>
      <c r="BB16" s="2"/>
      <c r="BI16" s="2"/>
      <c r="BJ16" s="2"/>
      <c r="BK16" s="2"/>
      <c r="BL16" s="2"/>
    </row>
    <row r="17" spans="1:64" x14ac:dyDescent="0.15">
      <c r="A17" t="s">
        <v>13</v>
      </c>
      <c r="B17" t="s">
        <v>14</v>
      </c>
      <c r="C17">
        <v>15</v>
      </c>
      <c r="D17">
        <v>143.6</v>
      </c>
      <c r="E17">
        <v>56.27073</v>
      </c>
      <c r="F17">
        <v>55.689619999999998</v>
      </c>
      <c r="G17">
        <v>55.825150000000001</v>
      </c>
      <c r="H17">
        <v>56.157249999999998</v>
      </c>
      <c r="M17" t="s">
        <v>14</v>
      </c>
      <c r="N17">
        <v>15</v>
      </c>
      <c r="O17">
        <f>(E17-$K$4)*-1</f>
        <v>139.63537000000002</v>
      </c>
      <c r="P17">
        <f>(F17-$K$4)*-1</f>
        <v>140.21648000000002</v>
      </c>
      <c r="Q17">
        <f>(G17-$K$4)*-1</f>
        <v>140.08095</v>
      </c>
      <c r="R17">
        <f>(H17-$K$4)*-1</f>
        <v>139.74885</v>
      </c>
      <c r="U17" t="s">
        <v>28</v>
      </c>
      <c r="V17">
        <v>22</v>
      </c>
      <c r="W17">
        <v>6.94</v>
      </c>
      <c r="X17">
        <f>(E55-$K$3)*-1</f>
        <v>6.5633700000000026</v>
      </c>
      <c r="Y17">
        <f>(F55-$K$3)*-1</f>
        <v>6.3061700000000016</v>
      </c>
      <c r="Z17">
        <f>(G55-$K$3)*-1</f>
        <v>6.0054500000000033</v>
      </c>
      <c r="AA17">
        <f>(H55-$K$3)*-1</f>
        <v>6.5825500000000012</v>
      </c>
      <c r="AD17" t="s">
        <v>14</v>
      </c>
      <c r="AE17">
        <v>15</v>
      </c>
      <c r="AF17" s="2">
        <f t="shared" si="0"/>
        <v>143.25716200886876</v>
      </c>
      <c r="AG17" s="2">
        <f t="shared" si="1"/>
        <v>144.40628446571637</v>
      </c>
      <c r="AH17" s="2">
        <f t="shared" si="2"/>
        <v>144.27794801352493</v>
      </c>
      <c r="AI17" s="2">
        <f t="shared" si="3"/>
        <v>143.12181347150261</v>
      </c>
      <c r="AL17" t="s">
        <v>28</v>
      </c>
      <c r="AM17">
        <v>22</v>
      </c>
      <c r="AN17" s="2">
        <f t="shared" si="4"/>
        <v>7.0157060007101464</v>
      </c>
      <c r="AO17" s="2">
        <f t="shared" si="5"/>
        <v>6.3896772197586902</v>
      </c>
      <c r="AP17" s="2">
        <f t="shared" si="6"/>
        <v>6.6566459787949359</v>
      </c>
      <c r="AQ17" s="2">
        <f t="shared" si="7"/>
        <v>6.9031541790025068</v>
      </c>
      <c r="AY17" s="2"/>
      <c r="AZ17" s="2"/>
      <c r="BA17" s="2"/>
      <c r="BB17" s="2"/>
      <c r="BI17" s="2"/>
      <c r="BJ17" s="2"/>
      <c r="BK17" s="2"/>
      <c r="BL17" s="2"/>
    </row>
    <row r="18" spans="1:64" x14ac:dyDescent="0.15">
      <c r="A18" t="s">
        <v>13</v>
      </c>
      <c r="B18" t="s">
        <v>14</v>
      </c>
      <c r="C18">
        <v>16</v>
      </c>
      <c r="D18">
        <v>114.8</v>
      </c>
      <c r="E18">
        <v>84.850759999999994</v>
      </c>
      <c r="F18">
        <v>83.899910000000006</v>
      </c>
      <c r="G18">
        <v>83.98854</v>
      </c>
      <c r="H18">
        <v>84.856340000000003</v>
      </c>
      <c r="M18" t="s">
        <v>14</v>
      </c>
      <c r="N18">
        <v>16</v>
      </c>
      <c r="O18">
        <f>(E18-$K$4)*-1</f>
        <v>111.05534000000002</v>
      </c>
      <c r="P18">
        <f>(F18-$K$4)*-1</f>
        <v>112.00619</v>
      </c>
      <c r="Q18">
        <f>(G18-$K$4)*-1</f>
        <v>111.91756000000001</v>
      </c>
      <c r="R18">
        <f>(H18-$K$4)*-1</f>
        <v>111.04976000000001</v>
      </c>
      <c r="U18" t="s">
        <v>28</v>
      </c>
      <c r="V18">
        <v>23</v>
      </c>
      <c r="W18">
        <v>5.38</v>
      </c>
      <c r="X18">
        <f>(E56-$K$3)*-1</f>
        <v>4.627950000000002</v>
      </c>
      <c r="Y18">
        <f>(F56-$K$3)*-1</f>
        <v>4.5698900000000009</v>
      </c>
      <c r="Z18">
        <f>(G56-$K$3)*-1</f>
        <v>4.1846600000000009</v>
      </c>
      <c r="AA18">
        <f>(H56-$K$3)*-1</f>
        <v>4.1852700000000027</v>
      </c>
      <c r="AD18" t="s">
        <v>14</v>
      </c>
      <c r="AE18">
        <v>16</v>
      </c>
      <c r="AF18" s="2">
        <f t="shared" si="0"/>
        <v>113.78409817469321</v>
      </c>
      <c r="AG18" s="2">
        <f t="shared" si="1"/>
        <v>115.05419831443139</v>
      </c>
      <c r="AH18" s="2">
        <f t="shared" si="2"/>
        <v>114.51950549450551</v>
      </c>
      <c r="AI18" s="2">
        <f t="shared" si="3"/>
        <v>113.38182383419689</v>
      </c>
      <c r="AL18" t="s">
        <v>28</v>
      </c>
      <c r="AM18">
        <v>23</v>
      </c>
      <c r="AN18" s="2">
        <f t="shared" si="4"/>
        <v>4.7249970410699511</v>
      </c>
      <c r="AO18" s="2">
        <f t="shared" si="5"/>
        <v>4.599144065174797</v>
      </c>
      <c r="AP18" s="2">
        <f t="shared" si="6"/>
        <v>4.3023791052495488</v>
      </c>
      <c r="AQ18" s="2">
        <f t="shared" si="7"/>
        <v>4.1733887497153299</v>
      </c>
      <c r="AY18" s="2"/>
      <c r="AZ18" s="2"/>
      <c r="BA18" s="2"/>
      <c r="BB18" s="2"/>
      <c r="BI18" s="2"/>
      <c r="BJ18" s="2"/>
      <c r="BK18" s="2"/>
      <c r="BL18" s="2"/>
    </row>
    <row r="19" spans="1:64" x14ac:dyDescent="0.15">
      <c r="B19" t="s">
        <v>14</v>
      </c>
      <c r="C19">
        <v>17</v>
      </c>
      <c r="D19">
        <v>23.1</v>
      </c>
      <c r="E19">
        <v>173.9751</v>
      </c>
      <c r="F19">
        <v>172.39330000000001</v>
      </c>
      <c r="G19">
        <v>172.80340000000001</v>
      </c>
      <c r="H19">
        <v>174.19990000000001</v>
      </c>
      <c r="M19" t="s">
        <v>14</v>
      </c>
      <c r="N19">
        <v>17</v>
      </c>
      <c r="O19">
        <f>(E19-$K$4)*-1</f>
        <v>21.931000000000012</v>
      </c>
      <c r="P19">
        <f>(F19-$K$4)*-1</f>
        <v>23.512799999999999</v>
      </c>
      <c r="Q19">
        <f>(G19-$K$4)*-1</f>
        <v>23.102699999999999</v>
      </c>
      <c r="R19">
        <f>(H19-$K$4)*-1</f>
        <v>21.706199999999995</v>
      </c>
      <c r="U19" t="s">
        <v>28</v>
      </c>
      <c r="V19" t="s">
        <v>17</v>
      </c>
      <c r="W19">
        <v>1.71</v>
      </c>
      <c r="X19">
        <f>(E57-$K$3)*-1</f>
        <v>1.8673100000000034</v>
      </c>
      <c r="Y19">
        <f>(F57-$K$3)*-1</f>
        <v>1.5293100000000024</v>
      </c>
      <c r="Z19">
        <f>(G57-$K$3)*-1</f>
        <v>1.6950200000000031</v>
      </c>
      <c r="AA19">
        <f>(H57-$K$3)*-1</f>
        <v>1.5898300000000027</v>
      </c>
      <c r="AD19" t="s">
        <v>14</v>
      </c>
      <c r="AE19">
        <v>17</v>
      </c>
      <c r="AF19" s="2">
        <f t="shared" si="0"/>
        <v>21.874909765906992</v>
      </c>
      <c r="AG19" s="2">
        <f t="shared" si="1"/>
        <v>22.979086463427326</v>
      </c>
      <c r="AH19" s="2">
        <f t="shared" si="2"/>
        <v>20.674556213017748</v>
      </c>
      <c r="AI19" s="2">
        <f t="shared" si="3"/>
        <v>20.79782383419689</v>
      </c>
      <c r="AL19" t="s">
        <v>28</v>
      </c>
      <c r="AM19" t="s">
        <v>17</v>
      </c>
      <c r="AN19" s="2">
        <f t="shared" si="4"/>
        <v>1.4575807787903932</v>
      </c>
      <c r="AO19" s="2">
        <f t="shared" si="5"/>
        <v>1.4635557388883182</v>
      </c>
      <c r="AP19" s="2">
        <f t="shared" si="6"/>
        <v>1.0832945435738339</v>
      </c>
      <c r="AQ19" s="2">
        <f t="shared" si="7"/>
        <v>1.217979959007063</v>
      </c>
      <c r="AY19" s="2"/>
      <c r="AZ19" s="2"/>
      <c r="BA19" s="2"/>
      <c r="BB19" s="2"/>
      <c r="BI19" s="2"/>
      <c r="BJ19" s="2"/>
      <c r="BK19" s="2"/>
      <c r="BL19" s="2"/>
    </row>
    <row r="20" spans="1:64" x14ac:dyDescent="0.15">
      <c r="B20" t="s">
        <v>14</v>
      </c>
      <c r="C20">
        <v>18</v>
      </c>
      <c r="D20">
        <v>22.6</v>
      </c>
      <c r="E20">
        <v>173.70959999999999</v>
      </c>
      <c r="F20">
        <v>176.41499999999999</v>
      </c>
      <c r="G20">
        <v>175.4504</v>
      </c>
      <c r="H20">
        <v>173.66540000000001</v>
      </c>
      <c r="M20" t="s">
        <v>14</v>
      </c>
      <c r="N20">
        <v>18</v>
      </c>
      <c r="O20">
        <f>(E20-$K$4)*-1</f>
        <v>22.196500000000015</v>
      </c>
      <c r="P20">
        <f>(F20-$K$4)*-1</f>
        <v>19.491100000000017</v>
      </c>
      <c r="Q20">
        <f>(G20-$K$4)*-1</f>
        <v>20.455700000000007</v>
      </c>
      <c r="R20">
        <f>(H20-$K$4)*-1</f>
        <v>22.240700000000004</v>
      </c>
      <c r="U20" t="s">
        <v>28</v>
      </c>
      <c r="V20" t="s">
        <v>18</v>
      </c>
      <c r="W20">
        <v>1.96</v>
      </c>
      <c r="X20">
        <f>(E58-$K$3)*-1</f>
        <v>2.1368900000000011</v>
      </c>
      <c r="Y20">
        <f>(F58-$K$3)*-1</f>
        <v>1.839850000000002</v>
      </c>
      <c r="Z20">
        <f>(G58-$K$3)*-1</f>
        <v>2.0406600000000026</v>
      </c>
      <c r="AA20">
        <f>(H58-$K$3)*-1</f>
        <v>2.3530600000000028</v>
      </c>
      <c r="AD20" t="s">
        <v>14</v>
      </c>
      <c r="AE20">
        <v>18</v>
      </c>
      <c r="AF20" s="2">
        <f t="shared" si="0"/>
        <v>22.148705785294435</v>
      </c>
      <c r="AG20" s="2">
        <f t="shared" si="1"/>
        <v>18.794610342316115</v>
      </c>
      <c r="AH20" s="2">
        <f t="shared" si="2"/>
        <v>17.877641589180058</v>
      </c>
      <c r="AI20" s="2">
        <f t="shared" si="3"/>
        <v>21.351709844559593</v>
      </c>
      <c r="AL20" t="s">
        <v>28</v>
      </c>
      <c r="AM20" t="s">
        <v>18</v>
      </c>
      <c r="AN20" s="2">
        <f t="shared" si="4"/>
        <v>1.7766481240383489</v>
      </c>
      <c r="AO20" s="2">
        <f t="shared" si="5"/>
        <v>1.7837991131277735</v>
      </c>
      <c r="AP20" s="2">
        <f t="shared" si="6"/>
        <v>1.5302042927333885</v>
      </c>
      <c r="AQ20" s="2">
        <f t="shared" si="7"/>
        <v>2.0870644500113902</v>
      </c>
      <c r="AY20" s="2"/>
      <c r="AZ20" s="2"/>
      <c r="BA20" s="2"/>
      <c r="BB20" s="2"/>
      <c r="BI20" s="2"/>
      <c r="BJ20" s="2"/>
      <c r="BK20" s="2"/>
      <c r="BL20" s="2"/>
    </row>
    <row r="21" spans="1:64" x14ac:dyDescent="0.15">
      <c r="A21" t="s">
        <v>13</v>
      </c>
      <c r="B21" t="s">
        <v>14</v>
      </c>
      <c r="C21">
        <v>19</v>
      </c>
      <c r="D21">
        <v>106.5</v>
      </c>
      <c r="E21">
        <v>83.051050000000004</v>
      </c>
      <c r="F21">
        <v>93.429360000000003</v>
      </c>
      <c r="G21">
        <v>84.126940000000005</v>
      </c>
      <c r="H21">
        <v>83.772540000000006</v>
      </c>
      <c r="M21" t="s">
        <v>14</v>
      </c>
      <c r="N21">
        <v>19</v>
      </c>
      <c r="O21">
        <f>(E21-$K$4)*-1</f>
        <v>112.85505000000001</v>
      </c>
      <c r="P21">
        <f>(F21-$K$4)*-1</f>
        <v>102.47674000000001</v>
      </c>
      <c r="Q21">
        <f>(G21-$K$4)*-1</f>
        <v>111.77916</v>
      </c>
      <c r="R21">
        <f>(H21-$K$4)*-1</f>
        <v>112.13356</v>
      </c>
      <c r="U21" t="s">
        <v>28</v>
      </c>
      <c r="V21">
        <v>25</v>
      </c>
      <c r="W21">
        <v>1.59</v>
      </c>
      <c r="X21">
        <f>(E59-$K$3)*-1</f>
        <v>1.9065300000000001</v>
      </c>
      <c r="Y21">
        <f>(F59-$K$3)*-1</f>
        <v>1.8200600000000016</v>
      </c>
      <c r="Z21">
        <f>(G59-$K$3)*-1</f>
        <v>1.8496350000000028</v>
      </c>
      <c r="AA21">
        <f>(H59-$K$3)*-1</f>
        <v>1.893925000000003</v>
      </c>
      <c r="AD21" t="s">
        <v>14</v>
      </c>
      <c r="AE21">
        <v>19</v>
      </c>
      <c r="AF21" s="2">
        <f t="shared" si="0"/>
        <v>115.64004331236465</v>
      </c>
      <c r="AG21" s="2">
        <f t="shared" si="1"/>
        <v>105.13904900634691</v>
      </c>
      <c r="AH21" s="2">
        <f t="shared" si="2"/>
        <v>114.37326711749789</v>
      </c>
      <c r="AI21" s="2">
        <f t="shared" si="3"/>
        <v>114.50493264248705</v>
      </c>
      <c r="AL21" t="s">
        <v>28</v>
      </c>
      <c r="AM21">
        <v>25</v>
      </c>
      <c r="AN21" s="2">
        <f t="shared" si="4"/>
        <v>1.5040004734288082</v>
      </c>
      <c r="AO21" s="2">
        <f t="shared" si="5"/>
        <v>1.763390739403941</v>
      </c>
      <c r="AP21" s="2">
        <f t="shared" si="6"/>
        <v>1.2832104990949094</v>
      </c>
      <c r="AQ21" s="2">
        <f t="shared" si="7"/>
        <v>1.564250740150311</v>
      </c>
      <c r="AY21" s="2"/>
      <c r="AZ21" s="2"/>
      <c r="BA21" s="2"/>
      <c r="BB21" s="2"/>
      <c r="BI21" s="2"/>
      <c r="BJ21" s="2"/>
      <c r="BK21" s="2"/>
      <c r="BL21" s="2"/>
    </row>
    <row r="22" spans="1:64" x14ac:dyDescent="0.15">
      <c r="A22" t="s">
        <v>13</v>
      </c>
      <c r="B22" t="s">
        <v>14</v>
      </c>
      <c r="C22">
        <v>20</v>
      </c>
      <c r="D22">
        <v>137.5</v>
      </c>
      <c r="E22">
        <v>65.405799999999999</v>
      </c>
      <c r="F22">
        <v>63.226019999999998</v>
      </c>
      <c r="G22">
        <v>65.938079999999999</v>
      </c>
      <c r="H22">
        <v>65.506879999999995</v>
      </c>
      <c r="M22" t="s">
        <v>14</v>
      </c>
      <c r="N22">
        <v>20</v>
      </c>
      <c r="O22">
        <f>(E22-$K$4)*-1</f>
        <v>130.50030000000001</v>
      </c>
      <c r="P22">
        <f>(F22-$K$4)*-1</f>
        <v>132.68008</v>
      </c>
      <c r="Q22">
        <f>(G22-$K$4)*-1</f>
        <v>129.96802000000002</v>
      </c>
      <c r="R22">
        <f>(H22-$K$4)*-1</f>
        <v>130.39922000000001</v>
      </c>
      <c r="U22" t="s">
        <v>28</v>
      </c>
      <c r="V22" t="s">
        <v>19</v>
      </c>
      <c r="W22">
        <v>1.59</v>
      </c>
      <c r="X22">
        <f>(E60-$K$3)*-1</f>
        <v>1.675690000000003</v>
      </c>
      <c r="Y22">
        <f>(F60-$K$3)*-1</f>
        <v>1.7539100000000012</v>
      </c>
      <c r="Z22">
        <f>(G60-$K$3)*-1</f>
        <v>1.7042400000000022</v>
      </c>
      <c r="AA22">
        <f>(H60-$K$3)*-1</f>
        <v>1.7783300000000004</v>
      </c>
      <c r="AD22" t="s">
        <v>14</v>
      </c>
      <c r="AE22">
        <v>20</v>
      </c>
      <c r="AF22" s="2">
        <f t="shared" si="0"/>
        <v>133.83665051046717</v>
      </c>
      <c r="AG22" s="2">
        <f t="shared" si="1"/>
        <v>136.56485277286441</v>
      </c>
      <c r="AH22" s="2">
        <f t="shared" si="2"/>
        <v>133.59226542688083</v>
      </c>
      <c r="AI22" s="2">
        <f t="shared" si="3"/>
        <v>133.43307772020728</v>
      </c>
      <c r="AL22" t="s">
        <v>28</v>
      </c>
      <c r="AM22" t="s">
        <v>19</v>
      </c>
      <c r="AN22" s="2">
        <f t="shared" si="4"/>
        <v>1.2307847082495005</v>
      </c>
      <c r="AO22" s="2">
        <f t="shared" si="5"/>
        <v>1.6951737650819851</v>
      </c>
      <c r="AP22" s="2">
        <f t="shared" si="6"/>
        <v>1.0952159296612389</v>
      </c>
      <c r="AQ22" s="2">
        <f t="shared" si="7"/>
        <v>1.4326235481667051</v>
      </c>
      <c r="AY22" s="2"/>
      <c r="AZ22" s="2"/>
      <c r="BA22" s="2"/>
      <c r="BB22" s="2"/>
      <c r="BI22" s="2"/>
      <c r="BJ22" s="2"/>
      <c r="BK22" s="2"/>
      <c r="BL22" s="2"/>
    </row>
    <row r="23" spans="1:64" x14ac:dyDescent="0.15">
      <c r="A23" t="s">
        <v>13</v>
      </c>
      <c r="B23" t="s">
        <v>14</v>
      </c>
      <c r="C23">
        <v>21</v>
      </c>
      <c r="D23">
        <v>137.1</v>
      </c>
      <c r="E23">
        <v>66.273150000000001</v>
      </c>
      <c r="F23">
        <v>66.048630000000003</v>
      </c>
      <c r="G23">
        <v>66.023160000000004</v>
      </c>
      <c r="H23">
        <v>63.392969999999998</v>
      </c>
      <c r="M23" t="s">
        <v>14</v>
      </c>
      <c r="N23">
        <v>21</v>
      </c>
      <c r="O23">
        <f>(E23-$K$4)*-1</f>
        <v>129.63294999999999</v>
      </c>
      <c r="P23">
        <f>(F23-$K$4)*-1</f>
        <v>129.85747000000001</v>
      </c>
      <c r="Q23">
        <f>(G23-$K$4)*-1</f>
        <v>129.88294000000002</v>
      </c>
      <c r="R23">
        <f>(H23-$K$4)*-1</f>
        <v>132.51313000000002</v>
      </c>
      <c r="U23" t="s">
        <v>28</v>
      </c>
      <c r="V23" t="s">
        <v>20</v>
      </c>
      <c r="W23">
        <v>1.79</v>
      </c>
      <c r="X23">
        <f>(E61-$K$3)*-1</f>
        <v>1.9824800000000025</v>
      </c>
      <c r="Y23">
        <f>(F61-$K$3)*-1</f>
        <v>1.9083800000000011</v>
      </c>
      <c r="Z23">
        <f>(G61-$K$3)*-1</f>
        <v>1.9985200000000027</v>
      </c>
      <c r="AA23">
        <f>(H61-$K$3)*-1</f>
        <v>1.8354100000000031</v>
      </c>
      <c r="AD23" t="s">
        <v>14</v>
      </c>
      <c r="AE23">
        <v>21</v>
      </c>
      <c r="AF23" s="2">
        <f t="shared" si="0"/>
        <v>132.94219861812931</v>
      </c>
      <c r="AG23" s="2">
        <f t="shared" si="1"/>
        <v>133.62799916762043</v>
      </c>
      <c r="AH23" s="2">
        <f t="shared" si="2"/>
        <v>133.50236686390534</v>
      </c>
      <c r="AI23" s="2">
        <f t="shared" si="3"/>
        <v>135.6236580310881</v>
      </c>
      <c r="AL23" t="s">
        <v>28</v>
      </c>
      <c r="AM23" t="s">
        <v>20</v>
      </c>
      <c r="AN23" s="2">
        <f t="shared" si="4"/>
        <v>1.5938927683749584</v>
      </c>
      <c r="AO23" s="2">
        <f t="shared" si="5"/>
        <v>1.8544704547798299</v>
      </c>
      <c r="AP23" s="2">
        <f t="shared" si="6"/>
        <v>1.4757176105508183</v>
      </c>
      <c r="AQ23" s="2">
        <f t="shared" si="7"/>
        <v>1.4976201320883662</v>
      </c>
      <c r="AY23" s="2"/>
      <c r="AZ23" s="2"/>
      <c r="BA23" s="2"/>
      <c r="BB23" s="2"/>
      <c r="BI23" s="2"/>
      <c r="BJ23" s="2"/>
      <c r="BK23" s="2"/>
      <c r="BL23" s="2"/>
    </row>
    <row r="24" spans="1:64" x14ac:dyDescent="0.15">
      <c r="A24" t="s">
        <v>13</v>
      </c>
      <c r="B24" t="s">
        <v>14</v>
      </c>
      <c r="C24">
        <v>22</v>
      </c>
      <c r="D24">
        <v>118.1</v>
      </c>
      <c r="E24">
        <v>77.990039999999993</v>
      </c>
      <c r="F24">
        <v>77.18862</v>
      </c>
      <c r="G24">
        <v>79.445130000000006</v>
      </c>
      <c r="H24">
        <v>80.031490000000005</v>
      </c>
      <c r="M24" t="s">
        <v>14</v>
      </c>
      <c r="N24">
        <v>22</v>
      </c>
      <c r="O24">
        <f>(E24-$K$4)*-1</f>
        <v>117.91606000000002</v>
      </c>
      <c r="P24">
        <f>(F24-$K$4)*-1</f>
        <v>118.71748000000001</v>
      </c>
      <c r="Q24">
        <f>(G24-$K$4)*-1</f>
        <v>116.46097</v>
      </c>
      <c r="R24">
        <f>(H24-$K$4)*-1</f>
        <v>115.87461</v>
      </c>
      <c r="U24" t="s">
        <v>28</v>
      </c>
      <c r="V24">
        <v>27</v>
      </c>
      <c r="W24">
        <v>5.14</v>
      </c>
      <c r="X24">
        <f>(E62-$K$3)*-1</f>
        <v>5.9082500000000024</v>
      </c>
      <c r="Y24">
        <f>(F62-$K$3)*-1</f>
        <v>6.2435300000000034</v>
      </c>
      <c r="Z24">
        <f>(G62-$K$3)*-1</f>
        <v>5.6282100000000028</v>
      </c>
      <c r="AA24">
        <f>(H62-$K$3)*-1</f>
        <v>5.6124900000000011</v>
      </c>
      <c r="AD24" t="s">
        <v>14</v>
      </c>
      <c r="AE24">
        <v>22</v>
      </c>
      <c r="AF24" s="2">
        <f t="shared" si="0"/>
        <v>120.85919356502012</v>
      </c>
      <c r="AG24" s="2">
        <f t="shared" si="1"/>
        <v>122.03712412860266</v>
      </c>
      <c r="AH24" s="2">
        <f t="shared" si="2"/>
        <v>119.32023457311919</v>
      </c>
      <c r="AI24" s="2">
        <f t="shared" si="3"/>
        <v>118.38166839378239</v>
      </c>
      <c r="AL24" t="s">
        <v>28</v>
      </c>
      <c r="AM24">
        <v>27</v>
      </c>
      <c r="AN24" s="2">
        <f t="shared" si="4"/>
        <v>6.2403242987335812</v>
      </c>
      <c r="AO24" s="2">
        <f t="shared" si="5"/>
        <v>6.3250799216252487</v>
      </c>
      <c r="AP24" s="2">
        <f t="shared" si="6"/>
        <v>6.16887768295837</v>
      </c>
      <c r="AQ24" s="2">
        <f t="shared" si="7"/>
        <v>5.7985538601685276</v>
      </c>
      <c r="AY24" s="2"/>
      <c r="AZ24" s="2"/>
      <c r="BA24" s="2"/>
      <c r="BB24" s="2"/>
      <c r="BI24" s="2"/>
      <c r="BJ24" s="2"/>
      <c r="BK24" s="2"/>
      <c r="BL24" s="2"/>
    </row>
    <row r="25" spans="1:64" x14ac:dyDescent="0.15">
      <c r="B25" t="s">
        <v>14</v>
      </c>
      <c r="C25">
        <v>23</v>
      </c>
      <c r="D25">
        <v>52.1</v>
      </c>
      <c r="E25">
        <v>142.2114</v>
      </c>
      <c r="F25">
        <v>139.72229999999999</v>
      </c>
      <c r="G25">
        <v>139.1061</v>
      </c>
      <c r="H25">
        <v>136.81720000000001</v>
      </c>
      <c r="M25" t="s">
        <v>14</v>
      </c>
      <c r="N25">
        <v>23</v>
      </c>
      <c r="O25">
        <f>(E25-$K$4)*-1</f>
        <v>53.694700000000012</v>
      </c>
      <c r="P25">
        <f>(F25-$K$4)*-1</f>
        <v>56.183800000000019</v>
      </c>
      <c r="Q25">
        <f>(G25-$K$4)*-1</f>
        <v>56.800000000000011</v>
      </c>
      <c r="R25">
        <f>(H25-$K$4)*-1</f>
        <v>59.088899999999995</v>
      </c>
      <c r="U25" t="s">
        <v>28</v>
      </c>
      <c r="V25">
        <v>31</v>
      </c>
      <c r="W25">
        <v>6.56</v>
      </c>
      <c r="X25">
        <f>(E63-$K$3)*-1</f>
        <v>6.2560800000000008</v>
      </c>
      <c r="Y25">
        <f>(F63-$K$3)*-1</f>
        <v>6.5184500000000014</v>
      </c>
      <c r="Z25">
        <f>(G63-$K$3)*-1</f>
        <v>6.46218</v>
      </c>
      <c r="AA25">
        <f>(H63-$K$3)*-1</f>
        <v>6.3519200000000033</v>
      </c>
      <c r="AD25" t="s">
        <v>14</v>
      </c>
      <c r="AE25">
        <v>23</v>
      </c>
      <c r="AF25" s="2">
        <f t="shared" si="0"/>
        <v>54.63112302774055</v>
      </c>
      <c r="AG25" s="2">
        <f t="shared" si="1"/>
        <v>56.972427426906691</v>
      </c>
      <c r="AH25" s="2">
        <f t="shared" si="2"/>
        <v>56.280325443787</v>
      </c>
      <c r="AI25" s="2">
        <f t="shared" si="3"/>
        <v>59.536373056994819</v>
      </c>
      <c r="AL25" t="s">
        <v>28</v>
      </c>
      <c r="AM25">
        <v>31</v>
      </c>
      <c r="AN25" s="2">
        <f t="shared" si="4"/>
        <v>6.6520061545745071</v>
      </c>
      <c r="AO25" s="2">
        <f t="shared" si="5"/>
        <v>6.6085902856553584</v>
      </c>
      <c r="AP25" s="2">
        <f t="shared" si="6"/>
        <v>7.247194207395915</v>
      </c>
      <c r="AQ25" s="2">
        <f t="shared" si="7"/>
        <v>6.6405374629924889</v>
      </c>
      <c r="AY25" s="2"/>
      <c r="AZ25" s="2"/>
      <c r="BA25" s="2"/>
      <c r="BB25" s="2"/>
      <c r="BI25" s="2"/>
      <c r="BJ25" s="2"/>
      <c r="BK25" s="2"/>
      <c r="BL25" s="2"/>
    </row>
    <row r="26" spans="1:64" x14ac:dyDescent="0.15">
      <c r="B26" t="s">
        <v>14</v>
      </c>
      <c r="C26">
        <v>24</v>
      </c>
      <c r="D26">
        <v>36.5</v>
      </c>
      <c r="E26">
        <v>161.4264</v>
      </c>
      <c r="F26">
        <v>157.04300000000001</v>
      </c>
      <c r="G26">
        <v>158.40719999999999</v>
      </c>
      <c r="H26">
        <v>162.06569999999999</v>
      </c>
      <c r="M26" t="s">
        <v>14</v>
      </c>
      <c r="N26">
        <v>24</v>
      </c>
      <c r="O26">
        <f>(E26-$K$4)*-1</f>
        <v>34.479700000000008</v>
      </c>
      <c r="P26">
        <f>(F26-$K$4)*-1</f>
        <v>38.863100000000003</v>
      </c>
      <c r="Q26">
        <f>(G26-$K$4)*-1</f>
        <v>37.49890000000002</v>
      </c>
      <c r="R26">
        <f>(H26-$K$4)*-1</f>
        <v>33.840400000000017</v>
      </c>
      <c r="U26" t="s">
        <v>28</v>
      </c>
      <c r="V26">
        <v>33</v>
      </c>
      <c r="W26">
        <v>6.18</v>
      </c>
      <c r="X26">
        <f>(E64-$K$3)*-1</f>
        <v>7.1665500000000009</v>
      </c>
      <c r="Y26">
        <f>(F64-$K$3)*-1</f>
        <v>6.4721800000000016</v>
      </c>
      <c r="Z26">
        <f>(G64-$K$3)*-1</f>
        <v>6.7133600000000015</v>
      </c>
      <c r="AA26">
        <f>(H64-$K$3)*-1</f>
        <v>7.556280000000001</v>
      </c>
      <c r="AD26" t="s">
        <v>14</v>
      </c>
      <c r="AE26">
        <v>24</v>
      </c>
      <c r="AF26" s="2">
        <f t="shared" si="0"/>
        <v>34.815716200886882</v>
      </c>
      <c r="AG26" s="2">
        <f t="shared" si="1"/>
        <v>38.950681510768916</v>
      </c>
      <c r="AH26" s="2">
        <f t="shared" si="2"/>
        <v>35.88609467455624</v>
      </c>
      <c r="AI26" s="2">
        <f t="shared" si="3"/>
        <v>33.372124352331625</v>
      </c>
      <c r="AL26" t="s">
        <v>28</v>
      </c>
      <c r="AM26">
        <v>33</v>
      </c>
      <c r="AN26" s="2">
        <f t="shared" si="4"/>
        <v>7.7296129719493445</v>
      </c>
      <c r="AO26" s="2">
        <f t="shared" si="5"/>
        <v>6.5608744972671973</v>
      </c>
      <c r="AP26" s="2">
        <f t="shared" si="6"/>
        <v>7.5719679337988133</v>
      </c>
      <c r="AQ26" s="2">
        <f t="shared" si="7"/>
        <v>8.011933500341609</v>
      </c>
      <c r="AY26" s="2"/>
      <c r="AZ26" s="2"/>
      <c r="BA26" s="2"/>
      <c r="BB26" s="2"/>
      <c r="BI26" s="2"/>
      <c r="BJ26" s="2"/>
      <c r="BK26" s="2"/>
      <c r="BL26" s="2"/>
    </row>
    <row r="27" spans="1:64" x14ac:dyDescent="0.15">
      <c r="B27" t="s">
        <v>14</v>
      </c>
      <c r="C27">
        <v>25</v>
      </c>
      <c r="D27">
        <v>19.100000000000001</v>
      </c>
      <c r="E27">
        <v>177.29560000000001</v>
      </c>
      <c r="F27">
        <v>176.89580000000001</v>
      </c>
      <c r="G27">
        <v>172.41499999999999</v>
      </c>
      <c r="H27">
        <v>171.15729999999999</v>
      </c>
      <c r="M27" t="s">
        <v>14</v>
      </c>
      <c r="N27">
        <v>25</v>
      </c>
      <c r="O27">
        <f>(E27-$K$4)*-1</f>
        <v>18.610500000000002</v>
      </c>
      <c r="P27">
        <f>(F27-$K$4)*-1</f>
        <v>19.010300000000001</v>
      </c>
      <c r="Q27">
        <f>(G27-$K$4)*-1</f>
        <v>23.491100000000017</v>
      </c>
      <c r="R27">
        <f>(H27-$K$4)*-1</f>
        <v>24.748800000000017</v>
      </c>
      <c r="U27" t="s">
        <v>28</v>
      </c>
      <c r="V27" t="s">
        <v>21</v>
      </c>
      <c r="W27">
        <v>3.63</v>
      </c>
      <c r="X27">
        <f>(E65-$K$3)*-1</f>
        <v>3.2476500000000001</v>
      </c>
      <c r="Y27">
        <f>(F65-$K$3)*-1</f>
        <v>3.158570000000001</v>
      </c>
      <c r="Z27">
        <f>(G65-$K$3)*-1</f>
        <v>3.1381300000000003</v>
      </c>
      <c r="AA27">
        <f>(H65-$K$3)*-1</f>
        <v>3.1915900000000015</v>
      </c>
      <c r="AD27" t="s">
        <v>14</v>
      </c>
      <c r="AE27">
        <v>25</v>
      </c>
      <c r="AF27" s="2">
        <f t="shared" si="0"/>
        <v>18.450654841703621</v>
      </c>
      <c r="AG27" s="2">
        <f t="shared" si="1"/>
        <v>18.294350223702011</v>
      </c>
      <c r="AH27" s="2">
        <f t="shared" si="2"/>
        <v>21.084953508030448</v>
      </c>
      <c r="AI27" s="2">
        <f t="shared" si="3"/>
        <v>23.950777202072558</v>
      </c>
      <c r="AL27" t="s">
        <v>28</v>
      </c>
      <c r="AM27" t="s">
        <v>21</v>
      </c>
      <c r="AN27" s="2">
        <f t="shared" si="4"/>
        <v>3.0913125813705764</v>
      </c>
      <c r="AO27" s="2">
        <f t="shared" si="5"/>
        <v>3.1437248633598029</v>
      </c>
      <c r="AP27" s="2">
        <f t="shared" si="6"/>
        <v>2.9492242048099309</v>
      </c>
      <c r="AQ27" s="2">
        <f t="shared" si="7"/>
        <v>3.0418925074015046</v>
      </c>
      <c r="AY27" s="2"/>
      <c r="AZ27" s="2"/>
      <c r="BA27" s="2"/>
      <c r="BB27" s="2"/>
      <c r="BI27" s="2"/>
      <c r="BJ27" s="2"/>
      <c r="BK27" s="2"/>
      <c r="BL27" s="2"/>
    </row>
    <row r="28" spans="1:64" x14ac:dyDescent="0.15">
      <c r="B28" t="s">
        <v>14</v>
      </c>
      <c r="C28">
        <v>26</v>
      </c>
      <c r="D28">
        <v>34.200000000000003</v>
      </c>
      <c r="E28">
        <v>163.4385</v>
      </c>
      <c r="F28">
        <v>162.3467</v>
      </c>
      <c r="G28">
        <v>158.99889999999999</v>
      </c>
      <c r="H28">
        <v>164.31620000000001</v>
      </c>
      <c r="M28" t="s">
        <v>14</v>
      </c>
      <c r="N28">
        <v>26</v>
      </c>
      <c r="O28">
        <f>(E28-$K$4)*-1</f>
        <v>32.467600000000004</v>
      </c>
      <c r="P28">
        <f>(F28-$K$4)*-1</f>
        <v>33.559400000000011</v>
      </c>
      <c r="Q28">
        <f>(G28-$K$4)*-1</f>
        <v>36.907200000000017</v>
      </c>
      <c r="R28">
        <f>(H28-$K$4)*-1</f>
        <v>31.5899</v>
      </c>
      <c r="U28" t="s">
        <v>28</v>
      </c>
      <c r="V28" t="s">
        <v>22</v>
      </c>
      <c r="W28">
        <v>4.7</v>
      </c>
      <c r="X28">
        <f>(E66-$K$3)*-1</f>
        <v>4.5914200000000029</v>
      </c>
      <c r="Y28">
        <f>(F66-$K$3)*-1</f>
        <v>4.8312300000000015</v>
      </c>
      <c r="Z28">
        <f>(G66-$K$3)*-1</f>
        <v>5.3941000000000017</v>
      </c>
      <c r="AA28">
        <f>(H66-$K$3)*-1</f>
        <v>5.1888000000000005</v>
      </c>
      <c r="AD28" t="s">
        <v>14</v>
      </c>
      <c r="AE28">
        <v>26</v>
      </c>
      <c r="AF28" s="2">
        <f t="shared" si="0"/>
        <v>32.740744560173255</v>
      </c>
      <c r="AG28" s="2">
        <f t="shared" si="1"/>
        <v>33.432317136614309</v>
      </c>
      <c r="AH28" s="2">
        <f t="shared" si="2"/>
        <v>35.260883347421832</v>
      </c>
      <c r="AI28" s="2">
        <f t="shared" si="3"/>
        <v>31.040000000000003</v>
      </c>
      <c r="AL28" t="s">
        <v>28</v>
      </c>
      <c r="AM28" t="s">
        <v>22</v>
      </c>
      <c r="AN28" s="2">
        <f t="shared" si="4"/>
        <v>4.6817611551662957</v>
      </c>
      <c r="AO28" s="2">
        <f t="shared" si="5"/>
        <v>4.8686500979684455</v>
      </c>
      <c r="AP28" s="2">
        <f t="shared" si="6"/>
        <v>5.8661753297129584</v>
      </c>
      <c r="AQ28" s="2">
        <f t="shared" si="7"/>
        <v>5.3161011159189258</v>
      </c>
      <c r="AY28" s="2"/>
      <c r="AZ28" s="2"/>
      <c r="BA28" s="2"/>
      <c r="BB28" s="2"/>
      <c r="BI28" s="2"/>
      <c r="BJ28" s="2"/>
      <c r="BK28" s="2"/>
      <c r="BL28" s="2"/>
    </row>
    <row r="29" spans="1:64" x14ac:dyDescent="0.15">
      <c r="B29" t="s">
        <v>14</v>
      </c>
      <c r="C29">
        <v>27</v>
      </c>
      <c r="D29">
        <v>72.3</v>
      </c>
      <c r="E29">
        <v>124.6448</v>
      </c>
      <c r="F29">
        <v>125.9956</v>
      </c>
      <c r="G29">
        <v>120.58110000000001</v>
      </c>
      <c r="H29">
        <v>122.02979999999999</v>
      </c>
      <c r="M29" t="s">
        <v>14</v>
      </c>
      <c r="N29">
        <v>27</v>
      </c>
      <c r="O29">
        <f>(E29-$K$4)*-1</f>
        <v>71.261300000000006</v>
      </c>
      <c r="P29">
        <f>(F29-$K$4)*-1</f>
        <v>69.910500000000013</v>
      </c>
      <c r="Q29">
        <f>(G29-$K$4)*-1</f>
        <v>75.325000000000003</v>
      </c>
      <c r="R29">
        <f>(H29-$K$4)*-1</f>
        <v>73.876300000000015</v>
      </c>
      <c r="U29" t="s">
        <v>28</v>
      </c>
      <c r="V29" t="s">
        <v>23</v>
      </c>
      <c r="W29">
        <v>3.35</v>
      </c>
      <c r="X29">
        <f>(E67-$K$3)*-1</f>
        <v>3.2857400000000005</v>
      </c>
      <c r="Y29">
        <f>(F67-$K$3)*-1</f>
        <v>3.4039700000000011</v>
      </c>
      <c r="Z29">
        <f>(G67-$K$3)*-1</f>
        <v>3.2748000000000026</v>
      </c>
      <c r="AA29">
        <f>(H67-$K$3)*-1</f>
        <v>3.4464100000000002</v>
      </c>
      <c r="AD29" t="s">
        <v>14</v>
      </c>
      <c r="AE29">
        <v>27</v>
      </c>
      <c r="AF29" s="2">
        <f t="shared" si="0"/>
        <v>72.746622666804171</v>
      </c>
      <c r="AG29" s="2">
        <f t="shared" si="1"/>
        <v>71.254708146915007</v>
      </c>
      <c r="AH29" s="2">
        <f t="shared" si="2"/>
        <v>75.854501267962817</v>
      </c>
      <c r="AI29" s="2">
        <f t="shared" si="3"/>
        <v>74.860103626943015</v>
      </c>
      <c r="AL29" t="s">
        <v>28</v>
      </c>
      <c r="AM29" t="s">
        <v>23</v>
      </c>
      <c r="AN29" s="2">
        <f t="shared" si="4"/>
        <v>3.136394839625992</v>
      </c>
      <c r="AO29" s="2">
        <f t="shared" si="5"/>
        <v>3.3967928225224306</v>
      </c>
      <c r="AP29" s="2">
        <f t="shared" si="6"/>
        <v>3.1259374191880047</v>
      </c>
      <c r="AQ29" s="2">
        <f t="shared" si="7"/>
        <v>3.3320542017763612</v>
      </c>
      <c r="AY29" s="2"/>
      <c r="AZ29" s="2"/>
      <c r="BA29" s="2"/>
      <c r="BB29" s="2"/>
      <c r="BI29" s="2"/>
      <c r="BJ29" s="2"/>
      <c r="BK29" s="2"/>
      <c r="BL29" s="2"/>
    </row>
    <row r="30" spans="1:64" x14ac:dyDescent="0.15">
      <c r="A30" t="s">
        <v>13</v>
      </c>
      <c r="B30" t="s">
        <v>14</v>
      </c>
      <c r="C30">
        <v>28</v>
      </c>
      <c r="D30">
        <v>170.9</v>
      </c>
      <c r="E30">
        <v>30.06579</v>
      </c>
      <c r="F30">
        <v>30.537410000000001</v>
      </c>
      <c r="G30">
        <v>32.989579999999997</v>
      </c>
      <c r="H30">
        <v>30.284890000000001</v>
      </c>
      <c r="M30" t="s">
        <v>14</v>
      </c>
      <c r="N30">
        <v>28</v>
      </c>
      <c r="O30">
        <f>(E30-$K$4)*-1</f>
        <v>165.84031000000002</v>
      </c>
      <c r="P30">
        <f>(F30-$K$4)*-1</f>
        <v>165.36869000000002</v>
      </c>
      <c r="Q30">
        <f>(G30-$K$4)*-1</f>
        <v>162.91652000000002</v>
      </c>
      <c r="R30">
        <f>(H30-$K$4)*-1</f>
        <v>165.62121000000002</v>
      </c>
      <c r="U30" t="s">
        <v>28</v>
      </c>
      <c r="V30" t="s">
        <v>24</v>
      </c>
      <c r="W30">
        <v>2.6</v>
      </c>
      <c r="X30">
        <f>(E68-$K$3)*-1</f>
        <v>2.1053800000000003</v>
      </c>
      <c r="Y30">
        <f>(F68-$K$3)*-1</f>
        <v>2.4836300000000016</v>
      </c>
      <c r="Z30">
        <f>(G68-$K$3)*-1</f>
        <v>1.9328000000000003</v>
      </c>
      <c r="AA30">
        <f>(H68-$K$3)*-1</f>
        <v>2.38232</v>
      </c>
      <c r="AD30" t="s">
        <v>14</v>
      </c>
      <c r="AE30">
        <v>28</v>
      </c>
      <c r="AF30" s="2">
        <f t="shared" si="0"/>
        <v>170.28092193461899</v>
      </c>
      <c r="AG30" s="2">
        <f t="shared" si="1"/>
        <v>170.57651649152015</v>
      </c>
      <c r="AH30" s="2">
        <f t="shared" si="2"/>
        <v>168.40682586644127</v>
      </c>
      <c r="AI30" s="2">
        <f t="shared" si="3"/>
        <v>169.93254922279795</v>
      </c>
      <c r="AL30" t="s">
        <v>28</v>
      </c>
      <c r="AM30" t="s">
        <v>24</v>
      </c>
      <c r="AN30" s="2">
        <f t="shared" si="4"/>
        <v>1.739353769676885</v>
      </c>
      <c r="AO30" s="2">
        <f t="shared" si="5"/>
        <v>2.4476951634526158</v>
      </c>
      <c r="AP30" s="2">
        <f t="shared" si="6"/>
        <v>1.3907421773985007</v>
      </c>
      <c r="AQ30" s="2">
        <f t="shared" si="7"/>
        <v>2.120382600774311</v>
      </c>
      <c r="AY30" s="2"/>
      <c r="AZ30" s="2"/>
      <c r="BA30" s="2"/>
      <c r="BB30" s="2"/>
      <c r="BI30" s="2"/>
      <c r="BJ30" s="2"/>
      <c r="BK30" s="2"/>
      <c r="BL30" s="2"/>
    </row>
    <row r="31" spans="1:64" x14ac:dyDescent="0.15">
      <c r="B31" t="s">
        <v>14</v>
      </c>
      <c r="C31">
        <v>29</v>
      </c>
      <c r="D31">
        <v>105</v>
      </c>
      <c r="E31">
        <v>92.630340000000004</v>
      </c>
      <c r="F31">
        <v>92.753460000000004</v>
      </c>
      <c r="G31">
        <v>90.689170000000004</v>
      </c>
      <c r="H31">
        <v>92.843100000000007</v>
      </c>
      <c r="M31" t="s">
        <v>14</v>
      </c>
      <c r="N31">
        <v>29</v>
      </c>
      <c r="O31">
        <f>(E31-$K$4)*-1</f>
        <v>103.27576000000001</v>
      </c>
      <c r="P31">
        <f>(F31-$K$4)*-1</f>
        <v>103.15264000000001</v>
      </c>
      <c r="Q31">
        <f>(G31-$K$4)*-1</f>
        <v>105.21693</v>
      </c>
      <c r="R31">
        <f>(H31-$K$4)*-1</f>
        <v>103.063</v>
      </c>
      <c r="U31" t="s">
        <v>28</v>
      </c>
      <c r="V31">
        <v>38</v>
      </c>
      <c r="W31">
        <v>1.33</v>
      </c>
      <c r="X31">
        <f>(E69-$K$3)*-1</f>
        <v>1.4144733333333015</v>
      </c>
      <c r="Y31">
        <f>(F69-$K$3)*-1</f>
        <v>1.4592600000000004</v>
      </c>
      <c r="Z31">
        <f>(G69-$K$3)*-1</f>
        <v>1.4160700000000013</v>
      </c>
      <c r="AA31">
        <f>(H69-$K$3)*-1</f>
        <v>1.453280000000003</v>
      </c>
      <c r="AD31" t="s">
        <v>14</v>
      </c>
      <c r="AE31">
        <v>29</v>
      </c>
      <c r="AF31" s="2">
        <f t="shared" si="0"/>
        <v>105.76143137052696</v>
      </c>
      <c r="AG31" s="2">
        <f t="shared" si="1"/>
        <v>105.84230569139528</v>
      </c>
      <c r="AH31" s="2">
        <f t="shared" si="2"/>
        <v>107.43938081149621</v>
      </c>
      <c r="AI31" s="2">
        <f t="shared" si="3"/>
        <v>105.10538860103627</v>
      </c>
      <c r="AL31" t="s">
        <v>28</v>
      </c>
      <c r="AM31">
        <v>38</v>
      </c>
      <c r="AN31" s="2">
        <f t="shared" si="4"/>
        <v>0.92161597033175702</v>
      </c>
      <c r="AO31" s="2">
        <f t="shared" si="5"/>
        <v>1.3913169021346812</v>
      </c>
      <c r="AP31" s="2">
        <f t="shared" si="6"/>
        <v>0.72261442979053703</v>
      </c>
      <c r="AQ31" s="2">
        <f t="shared" si="7"/>
        <v>1.0624914598041484</v>
      </c>
      <c r="AY31" s="2"/>
      <c r="AZ31" s="2"/>
      <c r="BA31" s="2"/>
      <c r="BB31" s="2"/>
      <c r="BI31" s="2"/>
      <c r="BJ31" s="2"/>
      <c r="BK31" s="2"/>
      <c r="BL31" s="2"/>
    </row>
    <row r="32" spans="1:64" x14ac:dyDescent="0.15">
      <c r="A32" t="s">
        <v>13</v>
      </c>
      <c r="B32" t="s">
        <v>14</v>
      </c>
      <c r="C32">
        <v>30</v>
      </c>
      <c r="D32">
        <v>166.7</v>
      </c>
      <c r="E32">
        <v>35.364829999999998</v>
      </c>
      <c r="F32">
        <v>34.195450000000001</v>
      </c>
      <c r="G32">
        <v>38.558369999999996</v>
      </c>
      <c r="H32">
        <v>35.1815</v>
      </c>
      <c r="M32" t="s">
        <v>14</v>
      </c>
      <c r="N32">
        <v>30</v>
      </c>
      <c r="O32">
        <f>(E32-$K$4)*-1</f>
        <v>160.54127</v>
      </c>
      <c r="P32">
        <f>(F32-$K$4)*-1</f>
        <v>161.71065000000002</v>
      </c>
      <c r="Q32">
        <f>(G32-$K$4)*-1</f>
        <v>157.34773000000001</v>
      </c>
      <c r="R32">
        <f>(H32-$K$4)*-1</f>
        <v>160.72460000000001</v>
      </c>
      <c r="U32" t="s">
        <v>28</v>
      </c>
      <c r="V32" t="s">
        <v>25</v>
      </c>
      <c r="W32">
        <v>4.93</v>
      </c>
      <c r="X32">
        <f>(E70-$K$3)*-1</f>
        <v>4.5989900000000006</v>
      </c>
      <c r="Y32">
        <f>(F70-$K$3)*-1</f>
        <v>4.4110900000000015</v>
      </c>
      <c r="Z32">
        <f>(G70-$K$3)*-1</f>
        <v>4.5282500000000034</v>
      </c>
      <c r="AA32">
        <f>(H70-$K$3)*-1</f>
        <v>4.4284600000000012</v>
      </c>
      <c r="AD32" t="s">
        <v>14</v>
      </c>
      <c r="AE32">
        <v>30</v>
      </c>
      <c r="AF32" s="2">
        <f t="shared" si="0"/>
        <v>164.81630401154996</v>
      </c>
      <c r="AG32" s="2">
        <f t="shared" si="1"/>
        <v>166.77041931120593</v>
      </c>
      <c r="AH32" s="2">
        <f t="shared" si="2"/>
        <v>162.5226437024514</v>
      </c>
      <c r="AI32" s="2">
        <f t="shared" si="3"/>
        <v>164.85834196891193</v>
      </c>
      <c r="AL32" t="s">
        <v>28</v>
      </c>
      <c r="AM32" t="s">
        <v>25</v>
      </c>
      <c r="AN32" s="2">
        <f t="shared" si="4"/>
        <v>4.6907207953603987</v>
      </c>
      <c r="AO32" s="2">
        <f t="shared" si="5"/>
        <v>4.4353820769310106</v>
      </c>
      <c r="AP32" s="2">
        <f t="shared" si="6"/>
        <v>4.7466382208430353</v>
      </c>
      <c r="AQ32" s="2">
        <f t="shared" si="7"/>
        <v>4.4503074470507871</v>
      </c>
      <c r="AY32" s="2"/>
      <c r="AZ32" s="2"/>
      <c r="BA32" s="2"/>
      <c r="BB32" s="2"/>
      <c r="BI32" s="2"/>
      <c r="BJ32" s="2"/>
      <c r="BK32" s="2"/>
      <c r="BL32" s="2"/>
    </row>
    <row r="33" spans="1:64" x14ac:dyDescent="0.15">
      <c r="A33" t="s">
        <v>13</v>
      </c>
      <c r="B33" t="s">
        <v>14</v>
      </c>
      <c r="C33">
        <v>31</v>
      </c>
      <c r="D33">
        <v>103.7</v>
      </c>
      <c r="E33">
        <v>97.689340000000001</v>
      </c>
      <c r="F33">
        <v>97.934200000000004</v>
      </c>
      <c r="G33">
        <v>96.031649999999999</v>
      </c>
      <c r="H33">
        <v>97.790809999999993</v>
      </c>
      <c r="M33" t="s">
        <v>14</v>
      </c>
      <c r="N33">
        <v>31</v>
      </c>
      <c r="O33">
        <f>(E33-$K$4)*-1</f>
        <v>98.216760000000008</v>
      </c>
      <c r="P33">
        <f>(F33-$K$4)*-1</f>
        <v>97.971900000000005</v>
      </c>
      <c r="Q33">
        <f>(G33-$K$4)*-1</f>
        <v>99.87445000000001</v>
      </c>
      <c r="R33">
        <f>(H33-$K$4)*-1</f>
        <v>98.115290000000016</v>
      </c>
      <c r="U33" t="s">
        <v>28</v>
      </c>
      <c r="V33" t="s">
        <v>26</v>
      </c>
      <c r="W33">
        <v>12.22</v>
      </c>
      <c r="X33">
        <f>(E71-$K$3)*-1</f>
        <v>7.0663400000000003</v>
      </c>
      <c r="Y33">
        <f>(F71-$K$3)*-1</f>
        <v>10.61815</v>
      </c>
      <c r="Z33">
        <f>(G71-$K$3)*-1</f>
        <v>7.1439100000000018</v>
      </c>
      <c r="AA33">
        <f>(H71-$K$3)*-1</f>
        <v>8.0271800000000013</v>
      </c>
      <c r="AD33" t="s">
        <v>14</v>
      </c>
      <c r="AE33">
        <v>31</v>
      </c>
      <c r="AF33" s="2">
        <f t="shared" si="0"/>
        <v>100.54435392389399</v>
      </c>
      <c r="AG33" s="2">
        <f t="shared" si="1"/>
        <v>100.45187805639372</v>
      </c>
      <c r="AH33" s="2">
        <f t="shared" si="2"/>
        <v>101.79432586644127</v>
      </c>
      <c r="AI33" s="2">
        <f t="shared" si="3"/>
        <v>99.978227979274621</v>
      </c>
      <c r="AL33" t="s">
        <v>28</v>
      </c>
      <c r="AM33" t="s">
        <v>26</v>
      </c>
      <c r="AN33" s="2">
        <f t="shared" si="4"/>
        <v>7.6110072197893253</v>
      </c>
      <c r="AO33" s="2">
        <f t="shared" si="5"/>
        <v>10.836392698772817</v>
      </c>
      <c r="AP33" s="2">
        <f t="shared" si="6"/>
        <v>8.1286656322730835</v>
      </c>
      <c r="AQ33" s="2">
        <f t="shared" si="7"/>
        <v>8.5481439307674805</v>
      </c>
      <c r="AY33" s="2"/>
      <c r="AZ33" s="2"/>
      <c r="BA33" s="2"/>
      <c r="BB33" s="2"/>
      <c r="BI33" s="2"/>
      <c r="BJ33" s="2"/>
      <c r="BK33" s="2"/>
      <c r="BL33" s="2"/>
    </row>
    <row r="34" spans="1:64" x14ac:dyDescent="0.15">
      <c r="A34" t="s">
        <v>13</v>
      </c>
      <c r="B34" t="s">
        <v>14</v>
      </c>
      <c r="C34">
        <v>32</v>
      </c>
      <c r="D34">
        <v>162.69999999999999</v>
      </c>
      <c r="E34">
        <v>38.654290000000003</v>
      </c>
      <c r="F34">
        <v>40.06279</v>
      </c>
      <c r="G34">
        <v>38.736269999999998</v>
      </c>
      <c r="H34">
        <v>38.583669999999998</v>
      </c>
      <c r="M34" t="s">
        <v>14</v>
      </c>
      <c r="N34">
        <v>32</v>
      </c>
      <c r="O34">
        <f>(E34-$K$4)*-1</f>
        <v>157.25181000000001</v>
      </c>
      <c r="P34">
        <f>(F34-$K$4)*-1</f>
        <v>155.84331</v>
      </c>
      <c r="Q34">
        <f>(G34-$K$4)*-1</f>
        <v>157.16983000000002</v>
      </c>
      <c r="R34">
        <f>(H34-$K$4)*-1</f>
        <v>157.32243</v>
      </c>
      <c r="U34" t="s">
        <v>28</v>
      </c>
      <c r="V34" t="s">
        <v>27</v>
      </c>
      <c r="W34">
        <v>11.91</v>
      </c>
      <c r="X34">
        <f>(E72-$K$3)*-1</f>
        <v>11.444020000000002</v>
      </c>
      <c r="Y34">
        <f>(F72-$K$3)*-1</f>
        <v>12.171480000000003</v>
      </c>
      <c r="Z34">
        <f>(G72-$K$3)*-1</f>
        <v>8.8752200000000023</v>
      </c>
      <c r="AA34">
        <f>(H72-$K$3)*-1</f>
        <v>11.66412</v>
      </c>
      <c r="AD34" t="s">
        <v>14</v>
      </c>
      <c r="AE34">
        <v>32</v>
      </c>
      <c r="AF34" s="2">
        <f t="shared" si="0"/>
        <v>161.42405898731568</v>
      </c>
      <c r="AG34" s="2">
        <f t="shared" si="1"/>
        <v>160.665601914473</v>
      </c>
      <c r="AH34" s="2">
        <f t="shared" si="2"/>
        <v>162.334668216399</v>
      </c>
      <c r="AI34" s="2">
        <f t="shared" si="3"/>
        <v>161.33277720207255</v>
      </c>
      <c r="AL34" t="s">
        <v>28</v>
      </c>
      <c r="AM34" t="s">
        <v>27</v>
      </c>
      <c r="AN34" s="2">
        <f t="shared" si="4"/>
        <v>12.79230678186768</v>
      </c>
      <c r="AO34" s="2">
        <f t="shared" si="5"/>
        <v>12.43825925543983</v>
      </c>
      <c r="AP34" s="2">
        <f t="shared" si="6"/>
        <v>10.367235583139387</v>
      </c>
      <c r="AQ34" s="2">
        <f t="shared" si="7"/>
        <v>12.68950125256206</v>
      </c>
      <c r="AY34" s="2"/>
      <c r="AZ34" s="2"/>
      <c r="BA34" s="2"/>
      <c r="BB34" s="2"/>
      <c r="BI34" s="2"/>
      <c r="BJ34" s="2"/>
      <c r="BK34" s="2"/>
      <c r="BL34" s="2"/>
    </row>
    <row r="35" spans="1:64" x14ac:dyDescent="0.15">
      <c r="A35" t="s">
        <v>13</v>
      </c>
      <c r="B35" t="s">
        <v>14</v>
      </c>
      <c r="C35">
        <v>33</v>
      </c>
      <c r="D35">
        <v>113.6</v>
      </c>
      <c r="E35">
        <v>89.481780000000001</v>
      </c>
      <c r="F35">
        <v>89.712280000000007</v>
      </c>
      <c r="G35">
        <v>88.871840000000006</v>
      </c>
      <c r="H35">
        <v>87.400649999999999</v>
      </c>
      <c r="M35" t="s">
        <v>14</v>
      </c>
      <c r="N35">
        <v>33</v>
      </c>
      <c r="O35">
        <f>(E35-$K$4)*-1</f>
        <v>106.42432000000001</v>
      </c>
      <c r="P35">
        <f>(F35-$K$4)*-1</f>
        <v>106.19382</v>
      </c>
      <c r="Q35">
        <f>(G35-$K$4)*-1</f>
        <v>107.03426</v>
      </c>
      <c r="R35">
        <f>(H35-$K$4)*-1</f>
        <v>108.50545000000001</v>
      </c>
      <c r="AD35" t="s">
        <v>14</v>
      </c>
      <c r="AE35">
        <v>33</v>
      </c>
      <c r="AF35" s="2">
        <f t="shared" si="0"/>
        <v>109.00837372383212</v>
      </c>
      <c r="AG35" s="2">
        <f t="shared" si="1"/>
        <v>109.00657579856416</v>
      </c>
      <c r="AH35" s="2">
        <f t="shared" si="2"/>
        <v>109.35963651732882</v>
      </c>
      <c r="AI35" s="2">
        <f t="shared" si="3"/>
        <v>110.74523316062177</v>
      </c>
      <c r="AY35" s="2"/>
      <c r="AZ35" s="2"/>
      <c r="BA35" s="2"/>
      <c r="BB35" s="2"/>
    </row>
    <row r="36" spans="1:64" x14ac:dyDescent="0.15">
      <c r="A36" t="s">
        <v>13</v>
      </c>
      <c r="B36" t="s">
        <v>14</v>
      </c>
      <c r="C36">
        <v>34</v>
      </c>
      <c r="D36">
        <v>138.19999999999999</v>
      </c>
      <c r="E36">
        <v>59.936660000000003</v>
      </c>
      <c r="F36">
        <v>59.575060000000001</v>
      </c>
      <c r="G36">
        <v>59.32931</v>
      </c>
      <c r="H36">
        <v>60.5777</v>
      </c>
      <c r="M36" t="s">
        <v>14</v>
      </c>
      <c r="N36">
        <v>34</v>
      </c>
      <c r="O36">
        <f>(E36-$K$4)*-1</f>
        <v>135.96944000000002</v>
      </c>
      <c r="P36">
        <f>(F36-$K$4)*-1</f>
        <v>136.33104</v>
      </c>
      <c r="Q36">
        <f>(G36-$K$4)*-1</f>
        <v>136.57679000000002</v>
      </c>
      <c r="R36">
        <f>(H36-$K$4)*-1</f>
        <v>135.32840000000002</v>
      </c>
      <c r="AD36" t="s">
        <v>14</v>
      </c>
      <c r="AE36">
        <v>34</v>
      </c>
      <c r="AF36" s="2">
        <f t="shared" si="0"/>
        <v>139.47668351036407</v>
      </c>
      <c r="AG36" s="2">
        <f t="shared" si="1"/>
        <v>140.36358339402767</v>
      </c>
      <c r="AH36" s="2">
        <f t="shared" si="2"/>
        <v>140.57532755705833</v>
      </c>
      <c r="AI36" s="2">
        <f t="shared" si="3"/>
        <v>138.54103626943007</v>
      </c>
      <c r="AY36" s="2"/>
      <c r="AZ36" s="2"/>
      <c r="BA36" s="2"/>
      <c r="BB36" s="2"/>
    </row>
    <row r="37" spans="1:64" x14ac:dyDescent="0.15">
      <c r="B37" t="s">
        <v>14</v>
      </c>
      <c r="C37">
        <v>35</v>
      </c>
      <c r="D37">
        <v>52.4</v>
      </c>
      <c r="E37">
        <v>149.84970000000001</v>
      </c>
      <c r="F37">
        <v>148.9879</v>
      </c>
      <c r="G37">
        <v>146.9109</v>
      </c>
      <c r="H37">
        <v>149.3175</v>
      </c>
      <c r="M37" t="s">
        <v>14</v>
      </c>
      <c r="N37">
        <v>35</v>
      </c>
      <c r="O37">
        <f>(E37-$K$4)*-1</f>
        <v>46.056399999999996</v>
      </c>
      <c r="P37">
        <f>(F37-$K$4)*-1</f>
        <v>46.918200000000013</v>
      </c>
      <c r="Q37">
        <f>(G37-$K$4)*-1</f>
        <v>48.995200000000011</v>
      </c>
      <c r="R37">
        <f>(H37-$K$4)*-1</f>
        <v>46.588600000000014</v>
      </c>
      <c r="AD37" t="s">
        <v>14</v>
      </c>
      <c r="AE37">
        <v>35</v>
      </c>
      <c r="AF37" s="2">
        <f t="shared" si="0"/>
        <v>46.754150768278848</v>
      </c>
      <c r="AG37" s="2">
        <f t="shared" si="1"/>
        <v>47.331807304130699</v>
      </c>
      <c r="AH37" s="2">
        <f t="shared" si="2"/>
        <v>48.033495350803058</v>
      </c>
      <c r="AI37" s="2">
        <f t="shared" si="3"/>
        <v>46.582694300518149</v>
      </c>
      <c r="AY37" s="2"/>
      <c r="AZ37" s="2"/>
      <c r="BA37" s="2"/>
      <c r="BB37" s="2"/>
    </row>
    <row r="38" spans="1:64" x14ac:dyDescent="0.15">
      <c r="A38" t="s">
        <v>13</v>
      </c>
      <c r="B38" t="s">
        <v>14</v>
      </c>
      <c r="C38">
        <v>36</v>
      </c>
      <c r="D38">
        <v>203.8</v>
      </c>
      <c r="E38">
        <v>-11.0684</v>
      </c>
      <c r="F38">
        <v>-7.1927899999999996</v>
      </c>
      <c r="G38">
        <v>-6.9021800000000004</v>
      </c>
      <c r="H38">
        <v>-13.095499999999999</v>
      </c>
      <c r="M38" t="s">
        <v>14</v>
      </c>
      <c r="N38">
        <v>36</v>
      </c>
      <c r="O38">
        <f>(E38-$K$4)*-1</f>
        <v>206.97450000000001</v>
      </c>
      <c r="P38">
        <f>(F38-$K$4)*-1</f>
        <v>203.09889000000001</v>
      </c>
      <c r="Q38">
        <f>(G38-$K$4)*-1</f>
        <v>202.80828</v>
      </c>
      <c r="R38">
        <f>(H38-$K$4)*-1</f>
        <v>209.0016</v>
      </c>
      <c r="AD38" t="s">
        <v>14</v>
      </c>
      <c r="AE38">
        <v>36</v>
      </c>
      <c r="AF38" s="2">
        <f t="shared" si="0"/>
        <v>212.70042281117873</v>
      </c>
      <c r="AG38" s="2">
        <f t="shared" si="1"/>
        <v>209.83382582457602</v>
      </c>
      <c r="AH38" s="2">
        <f t="shared" si="2"/>
        <v>210.55788250211324</v>
      </c>
      <c r="AI38" s="2">
        <f t="shared" si="3"/>
        <v>214.88632124352333</v>
      </c>
      <c r="AY38" s="2"/>
      <c r="AZ38" s="2"/>
      <c r="BA38" s="2"/>
      <c r="BB38" s="2"/>
    </row>
    <row r="39" spans="1:64" x14ac:dyDescent="0.15">
      <c r="B39" t="s">
        <v>14</v>
      </c>
      <c r="C39">
        <v>37</v>
      </c>
      <c r="D39">
        <v>47.8</v>
      </c>
      <c r="E39">
        <v>145.108</v>
      </c>
      <c r="F39">
        <v>147.77160000000001</v>
      </c>
      <c r="G39">
        <v>145.87020000000001</v>
      </c>
      <c r="H39">
        <v>148.1472</v>
      </c>
      <c r="M39" t="s">
        <v>14</v>
      </c>
      <c r="N39">
        <v>37</v>
      </c>
      <c r="O39">
        <f>(E39-$K$4)*-1</f>
        <v>50.798100000000005</v>
      </c>
      <c r="P39">
        <f>(F39-$K$4)*-1</f>
        <v>48.134500000000003</v>
      </c>
      <c r="Q39">
        <f>(G39-$K$4)*-1</f>
        <v>50.035899999999998</v>
      </c>
      <c r="R39">
        <f>(H39-$K$4)*-1</f>
        <v>47.758900000000011</v>
      </c>
      <c r="AD39" t="s">
        <v>14</v>
      </c>
      <c r="AE39">
        <v>37</v>
      </c>
      <c r="AF39" s="2">
        <f t="shared" si="0"/>
        <v>51.644013612457471</v>
      </c>
      <c r="AG39" s="2">
        <f t="shared" si="1"/>
        <v>48.597336385391749</v>
      </c>
      <c r="AH39" s="2">
        <f t="shared" si="2"/>
        <v>49.133136094674555</v>
      </c>
      <c r="AI39" s="2">
        <f t="shared" si="3"/>
        <v>47.795440414507787</v>
      </c>
      <c r="AY39" s="2"/>
      <c r="AZ39" s="2"/>
      <c r="BA39" s="2"/>
      <c r="BB39" s="2"/>
    </row>
    <row r="40" spans="1:64" x14ac:dyDescent="0.15">
      <c r="B40" t="s">
        <v>14</v>
      </c>
      <c r="C40">
        <v>38</v>
      </c>
      <c r="D40">
        <v>19.3</v>
      </c>
      <c r="E40">
        <v>178.0702</v>
      </c>
      <c r="F40">
        <v>177.72210000000001</v>
      </c>
      <c r="G40">
        <v>174.75729999999999</v>
      </c>
      <c r="H40">
        <v>176.19470000000001</v>
      </c>
      <c r="M40" t="s">
        <v>14</v>
      </c>
      <c r="N40">
        <v>38</v>
      </c>
      <c r="O40">
        <f>(E40-$K$4)*-1</f>
        <v>17.835900000000009</v>
      </c>
      <c r="P40">
        <f>(F40-$K$4)*-1</f>
        <v>18.183999999999997</v>
      </c>
      <c r="Q40">
        <f>(G40-$K$4)*-1</f>
        <v>21.148800000000023</v>
      </c>
      <c r="R40">
        <f>(H40-$K$4)*-1</f>
        <v>19.711399999999998</v>
      </c>
      <c r="AD40" t="s">
        <v>14</v>
      </c>
      <c r="AE40">
        <v>38</v>
      </c>
      <c r="AF40" s="2">
        <f t="shared" si="0"/>
        <v>17.651851087965358</v>
      </c>
      <c r="AG40" s="2">
        <f>(P40-1.4276)/0.9611</f>
        <v>17.434606180418271</v>
      </c>
      <c r="AH40" s="2">
        <f t="shared" si="2"/>
        <v>18.609995773457335</v>
      </c>
      <c r="AI40" s="2">
        <f t="shared" si="3"/>
        <v>18.730673575129533</v>
      </c>
      <c r="AY40" s="2"/>
      <c r="AZ40" s="2"/>
      <c r="BA40" s="2"/>
      <c r="BB40" s="2"/>
    </row>
    <row r="41" spans="1:64" x14ac:dyDescent="0.15">
      <c r="B41" t="s">
        <v>28</v>
      </c>
      <c r="C41">
        <v>2</v>
      </c>
      <c r="D41">
        <v>4.16</v>
      </c>
      <c r="E41">
        <v>27.54644</v>
      </c>
      <c r="F41">
        <v>27.756900000000002</v>
      </c>
      <c r="G41">
        <v>27.632729999999999</v>
      </c>
      <c r="H41">
        <v>27.578189999999999</v>
      </c>
    </row>
    <row r="42" spans="1:64" x14ac:dyDescent="0.15">
      <c r="B42" t="s">
        <v>28</v>
      </c>
      <c r="C42" t="s">
        <v>15</v>
      </c>
      <c r="D42">
        <v>2.5</v>
      </c>
      <c r="E42">
        <v>29.336130000000001</v>
      </c>
      <c r="F42">
        <v>29.356680000000001</v>
      </c>
      <c r="G42">
        <v>29.254570000000001</v>
      </c>
      <c r="H42">
        <v>29.295639999999999</v>
      </c>
    </row>
    <row r="43" spans="1:64" x14ac:dyDescent="0.15">
      <c r="B43" t="s">
        <v>28</v>
      </c>
      <c r="C43" t="s">
        <v>16</v>
      </c>
      <c r="D43">
        <v>2.61</v>
      </c>
      <c r="E43">
        <v>29.129010000000001</v>
      </c>
      <c r="F43">
        <v>29.28302</v>
      </c>
      <c r="G43">
        <v>29.15907</v>
      </c>
      <c r="H43">
        <v>29.174720000000001</v>
      </c>
    </row>
    <row r="44" spans="1:64" x14ac:dyDescent="0.15">
      <c r="A44" t="s">
        <v>13</v>
      </c>
      <c r="B44" t="s">
        <v>28</v>
      </c>
      <c r="C44">
        <v>6</v>
      </c>
      <c r="D44">
        <v>7.18</v>
      </c>
      <c r="E44">
        <v>24.32602</v>
      </c>
      <c r="F44">
        <v>24.285319999999999</v>
      </c>
      <c r="G44">
        <v>24.249020000000002</v>
      </c>
      <c r="H44">
        <v>24.283850000000001</v>
      </c>
    </row>
    <row r="45" spans="1:64" x14ac:dyDescent="0.15">
      <c r="A45" t="s">
        <v>13</v>
      </c>
      <c r="B45" t="s">
        <v>28</v>
      </c>
      <c r="C45">
        <v>7</v>
      </c>
      <c r="D45">
        <v>6.76</v>
      </c>
      <c r="E45">
        <v>24.792850000000001</v>
      </c>
      <c r="F45">
        <v>24.824439999999999</v>
      </c>
      <c r="G45">
        <v>24.75562</v>
      </c>
      <c r="H45">
        <v>24.79524</v>
      </c>
    </row>
    <row r="46" spans="1:64" x14ac:dyDescent="0.15">
      <c r="A46" t="s">
        <v>13</v>
      </c>
      <c r="B46" t="s">
        <v>28</v>
      </c>
      <c r="C46">
        <v>8</v>
      </c>
      <c r="D46">
        <v>7.1</v>
      </c>
      <c r="E46">
        <v>24.36382</v>
      </c>
      <c r="F46">
        <v>24.40429</v>
      </c>
      <c r="G46">
        <v>24.34909</v>
      </c>
      <c r="H46">
        <v>24.355720000000002</v>
      </c>
    </row>
    <row r="47" spans="1:64" x14ac:dyDescent="0.15">
      <c r="A47" t="s">
        <v>13</v>
      </c>
      <c r="B47" t="s">
        <v>28</v>
      </c>
      <c r="C47">
        <v>9</v>
      </c>
      <c r="D47">
        <v>6.59</v>
      </c>
      <c r="E47">
        <v>25.045159999999999</v>
      </c>
      <c r="F47">
        <v>25.086130000000001</v>
      </c>
      <c r="G47">
        <v>25.005289999999999</v>
      </c>
      <c r="H47">
        <v>25.029589999999999</v>
      </c>
    </row>
    <row r="48" spans="1:64" x14ac:dyDescent="0.15">
      <c r="B48" t="s">
        <v>28</v>
      </c>
      <c r="C48">
        <v>11</v>
      </c>
      <c r="D48">
        <v>5.68</v>
      </c>
      <c r="E48">
        <v>26.081189999999999</v>
      </c>
      <c r="F48">
        <v>26.309850000000001</v>
      </c>
      <c r="G48">
        <v>26.22139</v>
      </c>
      <c r="H48">
        <v>26.153960000000001</v>
      </c>
    </row>
    <row r="49" spans="1:8" x14ac:dyDescent="0.15">
      <c r="A49" t="s">
        <v>13</v>
      </c>
      <c r="B49" t="s">
        <v>28</v>
      </c>
      <c r="C49">
        <v>15</v>
      </c>
      <c r="D49">
        <v>6.01</v>
      </c>
      <c r="E49">
        <v>25.052579999999999</v>
      </c>
      <c r="F49">
        <v>25.045179999999998</v>
      </c>
      <c r="G49">
        <v>25.026769999999999</v>
      </c>
      <c r="H49">
        <v>25.191700000000001</v>
      </c>
    </row>
    <row r="50" spans="1:8" x14ac:dyDescent="0.15">
      <c r="A50" t="s">
        <v>13</v>
      </c>
      <c r="B50" t="s">
        <v>28</v>
      </c>
      <c r="C50">
        <v>16</v>
      </c>
      <c r="D50">
        <v>5.14</v>
      </c>
      <c r="E50">
        <v>26.328765000000001</v>
      </c>
      <c r="F50">
        <v>26.230535</v>
      </c>
      <c r="G50">
        <v>26.205770000000001</v>
      </c>
      <c r="H50">
        <v>26.328315</v>
      </c>
    </row>
    <row r="51" spans="1:8" x14ac:dyDescent="0.15">
      <c r="B51" t="s">
        <v>28</v>
      </c>
      <c r="C51">
        <v>17</v>
      </c>
      <c r="D51">
        <v>1.05</v>
      </c>
      <c r="E51">
        <v>30.74455</v>
      </c>
      <c r="F51">
        <v>30.56794</v>
      </c>
      <c r="G51">
        <v>30.6071733333333</v>
      </c>
      <c r="H51">
        <v>30.6996866666667</v>
      </c>
    </row>
    <row r="52" spans="1:8" x14ac:dyDescent="0.15">
      <c r="B52" t="s">
        <v>28</v>
      </c>
      <c r="C52">
        <v>18</v>
      </c>
      <c r="D52">
        <v>1.1599999999999999</v>
      </c>
      <c r="E52">
        <v>30.4891133333333</v>
      </c>
      <c r="F52">
        <v>30.815006666666701</v>
      </c>
      <c r="G52">
        <v>30.69669</v>
      </c>
      <c r="H52">
        <v>30.55621</v>
      </c>
    </row>
    <row r="53" spans="1:8" x14ac:dyDescent="0.15">
      <c r="A53" t="s">
        <v>13</v>
      </c>
      <c r="B53" t="s">
        <v>28</v>
      </c>
      <c r="C53">
        <v>19</v>
      </c>
      <c r="D53">
        <v>6.62</v>
      </c>
      <c r="E53">
        <v>24.6937</v>
      </c>
      <c r="F53">
        <v>25.416889999999999</v>
      </c>
      <c r="G53">
        <v>24.797499999999999</v>
      </c>
      <c r="H53">
        <v>24.70645</v>
      </c>
    </row>
    <row r="54" spans="1:8" x14ac:dyDescent="0.15">
      <c r="A54" t="s">
        <v>13</v>
      </c>
      <c r="B54" t="s">
        <v>28</v>
      </c>
      <c r="C54">
        <v>21</v>
      </c>
      <c r="D54">
        <v>7.29</v>
      </c>
      <c r="E54">
        <v>24.072870000000002</v>
      </c>
      <c r="F54">
        <v>23.971589999999999</v>
      </c>
      <c r="G54">
        <v>24.07855</v>
      </c>
      <c r="H54">
        <v>24.13129</v>
      </c>
    </row>
    <row r="55" spans="1:8" x14ac:dyDescent="0.15">
      <c r="A55" t="s">
        <v>13</v>
      </c>
      <c r="B55" t="s">
        <v>28</v>
      </c>
      <c r="C55">
        <v>22</v>
      </c>
      <c r="D55">
        <v>6.94</v>
      </c>
      <c r="E55">
        <v>25.156929999999999</v>
      </c>
      <c r="F55">
        <v>25.41413</v>
      </c>
      <c r="G55">
        <v>25.714849999999998</v>
      </c>
      <c r="H55">
        <v>25.13775</v>
      </c>
    </row>
    <row r="56" spans="1:8" x14ac:dyDescent="0.15">
      <c r="B56" t="s">
        <v>28</v>
      </c>
      <c r="C56">
        <v>23</v>
      </c>
      <c r="D56">
        <v>5.38</v>
      </c>
      <c r="E56">
        <v>27.09235</v>
      </c>
      <c r="F56">
        <v>27.150410000000001</v>
      </c>
      <c r="G56">
        <v>27.535640000000001</v>
      </c>
      <c r="H56">
        <v>27.535029999999999</v>
      </c>
    </row>
    <row r="57" spans="1:8" x14ac:dyDescent="0.15">
      <c r="B57" t="s">
        <v>28</v>
      </c>
      <c r="C57" t="s">
        <v>17</v>
      </c>
      <c r="D57">
        <v>1.71</v>
      </c>
      <c r="E57">
        <v>29.852989999999998</v>
      </c>
      <c r="F57">
        <v>30.190989999999999</v>
      </c>
      <c r="G57">
        <v>30.025279999999999</v>
      </c>
      <c r="H57">
        <v>30.130469999999999</v>
      </c>
    </row>
    <row r="58" spans="1:8" x14ac:dyDescent="0.15">
      <c r="B58" t="s">
        <v>28</v>
      </c>
      <c r="C58" t="s">
        <v>18</v>
      </c>
      <c r="D58">
        <v>1.96</v>
      </c>
      <c r="E58">
        <v>29.583410000000001</v>
      </c>
      <c r="F58">
        <v>29.88045</v>
      </c>
      <c r="G58">
        <v>29.679639999999999</v>
      </c>
      <c r="H58">
        <v>29.367239999999999</v>
      </c>
    </row>
    <row r="59" spans="1:8" x14ac:dyDescent="0.15">
      <c r="B59" t="s">
        <v>28</v>
      </c>
      <c r="C59">
        <v>25</v>
      </c>
      <c r="D59">
        <v>1.59</v>
      </c>
      <c r="E59">
        <v>29.813770000000002</v>
      </c>
      <c r="F59">
        <v>29.90024</v>
      </c>
      <c r="G59">
        <v>29.870664999999999</v>
      </c>
      <c r="H59">
        <v>29.826374999999999</v>
      </c>
    </row>
    <row r="60" spans="1:8" x14ac:dyDescent="0.15">
      <c r="B60" t="s">
        <v>28</v>
      </c>
      <c r="C60" t="s">
        <v>19</v>
      </c>
      <c r="D60">
        <v>1.59</v>
      </c>
      <c r="E60">
        <v>30.044609999999999</v>
      </c>
      <c r="F60">
        <v>29.966390000000001</v>
      </c>
      <c r="G60">
        <v>30.01606</v>
      </c>
      <c r="H60">
        <v>29.941970000000001</v>
      </c>
    </row>
    <row r="61" spans="1:8" x14ac:dyDescent="0.15">
      <c r="B61" t="s">
        <v>28</v>
      </c>
      <c r="C61" t="s">
        <v>20</v>
      </c>
      <c r="D61">
        <v>1.79</v>
      </c>
      <c r="E61">
        <v>29.737819999999999</v>
      </c>
      <c r="F61">
        <v>29.811920000000001</v>
      </c>
      <c r="G61">
        <v>29.721779999999999</v>
      </c>
      <c r="H61">
        <v>29.884889999999999</v>
      </c>
    </row>
    <row r="62" spans="1:8" x14ac:dyDescent="0.15">
      <c r="B62" t="s">
        <v>28</v>
      </c>
      <c r="C62">
        <v>27</v>
      </c>
      <c r="D62">
        <v>5.14</v>
      </c>
      <c r="E62">
        <v>25.812049999999999</v>
      </c>
      <c r="F62">
        <v>25.476769999999998</v>
      </c>
      <c r="G62">
        <v>26.092089999999999</v>
      </c>
      <c r="H62">
        <v>26.107810000000001</v>
      </c>
    </row>
    <row r="63" spans="1:8" x14ac:dyDescent="0.15">
      <c r="A63" t="s">
        <v>13</v>
      </c>
      <c r="B63" t="s">
        <v>28</v>
      </c>
      <c r="C63">
        <v>31</v>
      </c>
      <c r="D63">
        <v>6.56</v>
      </c>
      <c r="E63">
        <v>25.464220000000001</v>
      </c>
      <c r="F63">
        <v>25.20185</v>
      </c>
      <c r="G63">
        <v>25.258120000000002</v>
      </c>
      <c r="H63">
        <v>25.368379999999998</v>
      </c>
    </row>
    <row r="64" spans="1:8" x14ac:dyDescent="0.15">
      <c r="A64" t="s">
        <v>13</v>
      </c>
      <c r="B64" t="s">
        <v>28</v>
      </c>
      <c r="C64">
        <v>33</v>
      </c>
      <c r="D64">
        <v>6.18</v>
      </c>
      <c r="E64">
        <v>24.553750000000001</v>
      </c>
      <c r="F64">
        <v>25.24812</v>
      </c>
      <c r="G64">
        <v>25.00694</v>
      </c>
      <c r="H64">
        <v>24.164020000000001</v>
      </c>
    </row>
    <row r="65" spans="2:8" x14ac:dyDescent="0.15">
      <c r="B65" t="s">
        <v>28</v>
      </c>
      <c r="C65" t="s">
        <v>21</v>
      </c>
      <c r="D65">
        <v>3.63</v>
      </c>
      <c r="E65">
        <v>28.472650000000002</v>
      </c>
      <c r="F65">
        <v>28.561730000000001</v>
      </c>
      <c r="G65">
        <v>28.582170000000001</v>
      </c>
      <c r="H65">
        <v>28.52871</v>
      </c>
    </row>
    <row r="66" spans="2:8" x14ac:dyDescent="0.15">
      <c r="B66" t="s">
        <v>28</v>
      </c>
      <c r="C66" t="s">
        <v>22</v>
      </c>
      <c r="D66">
        <v>4.7</v>
      </c>
      <c r="E66">
        <v>27.128879999999999</v>
      </c>
      <c r="F66">
        <v>26.88907</v>
      </c>
      <c r="G66">
        <v>26.3262</v>
      </c>
      <c r="H66">
        <v>26.531500000000001</v>
      </c>
    </row>
    <row r="67" spans="2:8" x14ac:dyDescent="0.15">
      <c r="B67" t="s">
        <v>28</v>
      </c>
      <c r="C67" t="s">
        <v>23</v>
      </c>
      <c r="D67">
        <v>3.35</v>
      </c>
      <c r="E67">
        <v>28.434560000000001</v>
      </c>
      <c r="F67">
        <v>28.316330000000001</v>
      </c>
      <c r="G67">
        <v>28.445499999999999</v>
      </c>
      <c r="H67">
        <v>28.273890000000002</v>
      </c>
    </row>
    <row r="68" spans="2:8" x14ac:dyDescent="0.15">
      <c r="B68" t="s">
        <v>28</v>
      </c>
      <c r="C68" t="s">
        <v>24</v>
      </c>
      <c r="D68">
        <v>2.6</v>
      </c>
      <c r="E68">
        <v>29.614920000000001</v>
      </c>
      <c r="F68">
        <v>29.23667</v>
      </c>
      <c r="G68">
        <v>29.787500000000001</v>
      </c>
      <c r="H68">
        <v>29.337980000000002</v>
      </c>
    </row>
    <row r="69" spans="2:8" x14ac:dyDescent="0.15">
      <c r="B69" t="s">
        <v>28</v>
      </c>
      <c r="C69">
        <v>38</v>
      </c>
      <c r="D69">
        <v>1.33</v>
      </c>
      <c r="E69">
        <v>30.3058266666667</v>
      </c>
      <c r="F69">
        <v>30.261040000000001</v>
      </c>
      <c r="G69">
        <v>30.30423</v>
      </c>
      <c r="H69">
        <v>30.267019999999999</v>
      </c>
    </row>
    <row r="70" spans="2:8" x14ac:dyDescent="0.15">
      <c r="B70" t="s">
        <v>28</v>
      </c>
      <c r="C70" t="s">
        <v>25</v>
      </c>
      <c r="D70">
        <v>4.93</v>
      </c>
      <c r="E70">
        <v>27.121310000000001</v>
      </c>
      <c r="F70">
        <v>27.30921</v>
      </c>
      <c r="G70">
        <v>27.192049999999998</v>
      </c>
      <c r="H70">
        <v>27.291840000000001</v>
      </c>
    </row>
    <row r="71" spans="2:8" x14ac:dyDescent="0.15">
      <c r="B71" t="s">
        <v>28</v>
      </c>
      <c r="C71" t="s">
        <v>26</v>
      </c>
      <c r="D71">
        <v>12.22</v>
      </c>
      <c r="E71">
        <v>24.653960000000001</v>
      </c>
      <c r="F71">
        <v>21.102150000000002</v>
      </c>
      <c r="G71">
        <v>24.57639</v>
      </c>
      <c r="H71">
        <v>23.69312</v>
      </c>
    </row>
    <row r="72" spans="2:8" x14ac:dyDescent="0.15">
      <c r="B72" t="s">
        <v>28</v>
      </c>
      <c r="C72" t="s">
        <v>27</v>
      </c>
      <c r="D72">
        <v>11.91</v>
      </c>
      <c r="E72">
        <v>20.27628</v>
      </c>
      <c r="F72">
        <v>19.548819999999999</v>
      </c>
      <c r="G72">
        <v>22.845079999999999</v>
      </c>
      <c r="H72">
        <v>20.056180000000001</v>
      </c>
    </row>
  </sheetData>
  <phoneticPr fontId="1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A46"/>
  <sheetViews>
    <sheetView zoomScale="70" zoomScaleNormal="70" workbookViewId="0">
      <selection activeCell="B46" sqref="B46"/>
    </sheetView>
  </sheetViews>
  <sheetFormatPr defaultColWidth="9" defaultRowHeight="13.5" x14ac:dyDescent="0.15"/>
  <cols>
    <col min="4" max="4" width="11.125"/>
    <col min="5" max="5" width="12.625"/>
    <col min="6" max="6" width="10.125"/>
    <col min="7" max="11" width="12.625"/>
  </cols>
  <sheetData>
    <row r="1" spans="2:11" x14ac:dyDescent="0.15">
      <c r="D1" s="14" t="s">
        <v>4</v>
      </c>
      <c r="E1" s="14"/>
      <c r="F1" s="14" t="s">
        <v>5</v>
      </c>
      <c r="G1" s="14"/>
      <c r="H1" s="14" t="s">
        <v>6</v>
      </c>
      <c r="I1" s="14"/>
      <c r="J1" s="14" t="s">
        <v>7</v>
      </c>
      <c r="K1" s="14"/>
    </row>
    <row r="2" spans="2:11" x14ac:dyDescent="0.15">
      <c r="B2" t="s">
        <v>8</v>
      </c>
      <c r="C2" s="1" t="s">
        <v>12</v>
      </c>
      <c r="D2" t="s">
        <v>29</v>
      </c>
      <c r="E2" t="s">
        <v>30</v>
      </c>
      <c r="F2" t="s">
        <v>29</v>
      </c>
      <c r="G2" t="s">
        <v>31</v>
      </c>
      <c r="H2" t="s">
        <v>29</v>
      </c>
      <c r="I2" t="s">
        <v>31</v>
      </c>
      <c r="J2" t="s">
        <v>29</v>
      </c>
      <c r="K2" t="s">
        <v>31</v>
      </c>
    </row>
    <row r="3" spans="2:11" ht="15" x14ac:dyDescent="0.15">
      <c r="B3">
        <v>1</v>
      </c>
      <c r="C3">
        <v>166.4</v>
      </c>
      <c r="D3" s="3">
        <v>166.99127565226399</v>
      </c>
      <c r="E3" s="3">
        <f>ABS(D3-$C3)</f>
        <v>0.59127565226398815</v>
      </c>
      <c r="F3" s="4">
        <v>163.89907397773399</v>
      </c>
      <c r="G3" s="3">
        <f t="shared" ref="G3:G40" si="0">ABS(F3-$C3)</f>
        <v>2.5009260222660146</v>
      </c>
      <c r="H3" s="2">
        <v>168.36364116652601</v>
      </c>
      <c r="I3" s="3">
        <f t="shared" ref="I3:I40" si="1">ABS(H3-$C3)</f>
        <v>1.9636411665260027</v>
      </c>
      <c r="J3" s="2">
        <v>166.97364766839399</v>
      </c>
      <c r="K3" s="3">
        <f t="shared" ref="K3:K40" si="2">ABS(J3-$C3)</f>
        <v>0.5736476683939884</v>
      </c>
    </row>
    <row r="4" spans="2:11" ht="15" x14ac:dyDescent="0.15">
      <c r="B4">
        <v>2</v>
      </c>
      <c r="C4">
        <v>59.2</v>
      </c>
      <c r="D4" s="3">
        <v>61.870681654119799</v>
      </c>
      <c r="E4" s="3">
        <f t="shared" ref="E4:E40" si="3">ABS(D4-$C4)</f>
        <v>2.6706816541197966</v>
      </c>
      <c r="F4" s="4">
        <v>61.546977421704298</v>
      </c>
      <c r="G4" s="3">
        <f t="shared" si="0"/>
        <v>2.3469774217042954</v>
      </c>
      <c r="H4" s="2">
        <v>59.986897717666999</v>
      </c>
      <c r="I4" s="3">
        <f t="shared" si="1"/>
        <v>0.78689771766699579</v>
      </c>
      <c r="J4" s="2">
        <v>61.015647668393797</v>
      </c>
      <c r="K4" s="3">
        <f t="shared" si="2"/>
        <v>1.8156476683937939</v>
      </c>
    </row>
    <row r="5" spans="2:11" ht="15" x14ac:dyDescent="0.15">
      <c r="B5">
        <v>3</v>
      </c>
      <c r="C5">
        <v>37.4</v>
      </c>
      <c r="D5" s="3">
        <v>38.102609054346701</v>
      </c>
      <c r="E5" s="3">
        <f t="shared" si="3"/>
        <v>0.70260905434670207</v>
      </c>
      <c r="F5" s="4">
        <v>38.063572989283102</v>
      </c>
      <c r="G5" s="3">
        <f t="shared" si="0"/>
        <v>0.66357298928310371</v>
      </c>
      <c r="H5" s="2">
        <v>36.406910397295</v>
      </c>
      <c r="I5" s="3">
        <f t="shared" si="1"/>
        <v>0.99308960270499824</v>
      </c>
      <c r="J5" s="2">
        <v>37.990466321243503</v>
      </c>
      <c r="K5" s="3">
        <f t="shared" si="2"/>
        <v>0.59046632124350396</v>
      </c>
    </row>
    <row r="6" spans="2:11" ht="15" x14ac:dyDescent="0.15">
      <c r="B6">
        <v>4</v>
      </c>
      <c r="C6">
        <v>61.8</v>
      </c>
      <c r="D6" s="3">
        <v>65.215427451789196</v>
      </c>
      <c r="E6" s="3">
        <f t="shared" si="3"/>
        <v>3.4154274517891992</v>
      </c>
      <c r="F6" s="4">
        <v>64.847154302361901</v>
      </c>
      <c r="G6" s="3">
        <f t="shared" si="0"/>
        <v>3.0471543023619034</v>
      </c>
      <c r="H6" s="2">
        <v>63.473795435333898</v>
      </c>
      <c r="I6" s="3">
        <f t="shared" si="1"/>
        <v>1.6737954353339006</v>
      </c>
      <c r="J6" s="2">
        <v>64.349222797927496</v>
      </c>
      <c r="K6" s="3">
        <f t="shared" si="2"/>
        <v>2.5492227979274986</v>
      </c>
    </row>
    <row r="7" spans="2:11" ht="15" x14ac:dyDescent="0.15">
      <c r="B7">
        <v>5</v>
      </c>
      <c r="C7">
        <v>128.80000000000001</v>
      </c>
      <c r="D7" s="3">
        <v>128.23270083531</v>
      </c>
      <c r="E7" s="3">
        <f t="shared" si="3"/>
        <v>0.56729916469001296</v>
      </c>
      <c r="F7" s="4">
        <v>129.180928103215</v>
      </c>
      <c r="G7" s="3">
        <f t="shared" si="0"/>
        <v>0.38092810321498405</v>
      </c>
      <c r="H7" s="2">
        <v>128.31039729501299</v>
      </c>
      <c r="I7" s="3">
        <f t="shared" si="1"/>
        <v>0.4896027049870213</v>
      </c>
      <c r="J7" s="2">
        <v>127.80239378238301</v>
      </c>
      <c r="K7" s="3">
        <f t="shared" si="2"/>
        <v>0.99760621761700463</v>
      </c>
    </row>
    <row r="8" spans="2:11" ht="15" x14ac:dyDescent="0.15">
      <c r="B8">
        <v>6</v>
      </c>
      <c r="C8">
        <v>125.4</v>
      </c>
      <c r="D8" s="3">
        <v>124.564679797876</v>
      </c>
      <c r="E8" s="3">
        <f t="shared" si="3"/>
        <v>0.83532020212400937</v>
      </c>
      <c r="F8" s="4">
        <v>124.78434085943201</v>
      </c>
      <c r="G8" s="3">
        <f t="shared" si="0"/>
        <v>0.61565914056799897</v>
      </c>
      <c r="H8" s="2">
        <v>124.646861792054</v>
      </c>
      <c r="I8" s="3">
        <f t="shared" si="1"/>
        <v>0.75313820794600872</v>
      </c>
      <c r="J8" s="2">
        <v>124.17153367875601</v>
      </c>
      <c r="K8" s="3">
        <f t="shared" si="2"/>
        <v>1.2284663212439995</v>
      </c>
    </row>
    <row r="9" spans="2:11" ht="15" x14ac:dyDescent="0.15">
      <c r="B9">
        <v>7</v>
      </c>
      <c r="C9">
        <v>119</v>
      </c>
      <c r="D9" s="3">
        <v>116.660626998041</v>
      </c>
      <c r="E9" s="3">
        <f t="shared" si="3"/>
        <v>2.3393730019590038</v>
      </c>
      <c r="F9" s="4">
        <v>116.755374050567</v>
      </c>
      <c r="G9" s="3">
        <f t="shared" si="0"/>
        <v>2.2446259494330008</v>
      </c>
      <c r="H9" s="2">
        <v>116.64146238377</v>
      </c>
      <c r="I9" s="3">
        <f t="shared" si="1"/>
        <v>2.3585376162299951</v>
      </c>
      <c r="J9" s="2">
        <v>116.20934715025901</v>
      </c>
      <c r="K9" s="3">
        <f t="shared" si="2"/>
        <v>2.7906528497409937</v>
      </c>
    </row>
    <row r="10" spans="2:11" ht="15" x14ac:dyDescent="0.15">
      <c r="B10">
        <v>8</v>
      </c>
      <c r="C10">
        <v>129.1</v>
      </c>
      <c r="D10" s="3">
        <v>128.512271836651</v>
      </c>
      <c r="E10" s="3">
        <f t="shared" si="3"/>
        <v>0.58772816334899858</v>
      </c>
      <c r="F10" s="4">
        <v>128.62112163146401</v>
      </c>
      <c r="G10" s="3">
        <f t="shared" si="0"/>
        <v>0.47887836853598742</v>
      </c>
      <c r="H10" s="2">
        <v>128.68047337278099</v>
      </c>
      <c r="I10" s="3">
        <f t="shared" si="1"/>
        <v>0.41952662721899969</v>
      </c>
      <c r="J10" s="2">
        <v>128.274362694301</v>
      </c>
      <c r="K10" s="3">
        <f t="shared" si="2"/>
        <v>0.82563730569899008</v>
      </c>
    </row>
    <row r="11" spans="2:11" ht="15" x14ac:dyDescent="0.15">
      <c r="B11">
        <v>9</v>
      </c>
      <c r="C11">
        <v>109.1</v>
      </c>
      <c r="D11" s="3">
        <v>106.583200989997</v>
      </c>
      <c r="E11" s="3">
        <f t="shared" si="3"/>
        <v>2.5167990100029982</v>
      </c>
      <c r="F11" s="4">
        <v>106.688638018937</v>
      </c>
      <c r="G11" s="3">
        <f t="shared" si="0"/>
        <v>2.4113619810629956</v>
      </c>
      <c r="H11" s="2">
        <v>106.569336432798</v>
      </c>
      <c r="I11" s="3">
        <f t="shared" si="1"/>
        <v>2.5306635672019979</v>
      </c>
      <c r="J11" s="2">
        <v>105.983160621762</v>
      </c>
      <c r="K11" s="3">
        <f t="shared" si="2"/>
        <v>3.1168393782379979</v>
      </c>
    </row>
    <row r="12" spans="2:11" ht="15" x14ac:dyDescent="0.15">
      <c r="B12">
        <v>10</v>
      </c>
      <c r="C12">
        <v>150.5</v>
      </c>
      <c r="D12" s="3">
        <v>149.36684541610799</v>
      </c>
      <c r="E12" s="3">
        <f t="shared" si="3"/>
        <v>1.1331545838920078</v>
      </c>
      <c r="F12" s="4">
        <v>150.64788263448099</v>
      </c>
      <c r="G12" s="3">
        <f t="shared" si="0"/>
        <v>0.14788263448099315</v>
      </c>
      <c r="H12" s="2">
        <v>150.50855874894299</v>
      </c>
      <c r="I12" s="3">
        <f t="shared" si="1"/>
        <v>8.558748942988359E-3</v>
      </c>
      <c r="J12" s="2">
        <v>149.251025906736</v>
      </c>
      <c r="K12" s="3">
        <f t="shared" si="2"/>
        <v>1.2489740932639961</v>
      </c>
    </row>
    <row r="13" spans="2:11" ht="15" x14ac:dyDescent="0.15">
      <c r="B13">
        <v>11</v>
      </c>
      <c r="C13">
        <v>78.099999999999994</v>
      </c>
      <c r="D13" s="3">
        <v>81.308755285139696</v>
      </c>
      <c r="E13" s="3">
        <f t="shared" si="3"/>
        <v>3.2087552851397021</v>
      </c>
      <c r="F13" s="4">
        <v>82.610134221204902</v>
      </c>
      <c r="G13" s="3">
        <f t="shared" si="0"/>
        <v>4.5101342212049076</v>
      </c>
      <c r="H13" s="2">
        <v>81.315617075232495</v>
      </c>
      <c r="I13" s="3">
        <f t="shared" si="1"/>
        <v>3.2156170752325011</v>
      </c>
      <c r="J13" s="2">
        <v>81.1549222797928</v>
      </c>
      <c r="K13" s="3">
        <f t="shared" si="2"/>
        <v>3.0549222797928053</v>
      </c>
    </row>
    <row r="14" spans="2:11" ht="15" x14ac:dyDescent="0.15">
      <c r="B14">
        <v>12</v>
      </c>
      <c r="C14">
        <v>158.30000000000001</v>
      </c>
      <c r="D14" s="3">
        <v>156.209167783851</v>
      </c>
      <c r="E14" s="3">
        <f t="shared" si="3"/>
        <v>2.0908322161490105</v>
      </c>
      <c r="F14" s="4">
        <v>157.05672666736001</v>
      </c>
      <c r="G14" s="3">
        <f t="shared" si="0"/>
        <v>1.2432733326400012</v>
      </c>
      <c r="H14" s="2">
        <v>156.829532967033</v>
      </c>
      <c r="I14" s="3">
        <f t="shared" si="1"/>
        <v>1.470467032967008</v>
      </c>
      <c r="J14" s="2">
        <v>155.46235233160601</v>
      </c>
      <c r="K14" s="3">
        <f t="shared" si="2"/>
        <v>2.8376476683939984</v>
      </c>
    </row>
    <row r="15" spans="2:11" ht="15" x14ac:dyDescent="0.15">
      <c r="B15">
        <v>13</v>
      </c>
      <c r="C15">
        <v>125.8</v>
      </c>
      <c r="D15" s="3">
        <v>124.861317933381</v>
      </c>
      <c r="E15" s="3">
        <f t="shared" si="3"/>
        <v>0.93868206661899478</v>
      </c>
      <c r="F15" s="4">
        <v>127.76497762979901</v>
      </c>
      <c r="G15" s="3">
        <f t="shared" si="0"/>
        <v>1.9649776297990087</v>
      </c>
      <c r="H15" s="2">
        <v>125.089792899408</v>
      </c>
      <c r="I15" s="3">
        <f t="shared" si="1"/>
        <v>0.71020710059200098</v>
      </c>
      <c r="J15" s="2">
        <v>126.255730569948</v>
      </c>
      <c r="K15" s="3">
        <f t="shared" si="2"/>
        <v>0.45573056994800254</v>
      </c>
    </row>
    <row r="16" spans="2:11" ht="15" x14ac:dyDescent="0.15">
      <c r="B16">
        <v>14</v>
      </c>
      <c r="C16">
        <v>41.1</v>
      </c>
      <c r="D16" s="3">
        <v>45.382798803753701</v>
      </c>
      <c r="E16" s="3">
        <f t="shared" si="3"/>
        <v>4.2827988037536997</v>
      </c>
      <c r="F16" s="4">
        <v>44.861304754968302</v>
      </c>
      <c r="G16" s="3">
        <f t="shared" si="0"/>
        <v>3.7613047549683003</v>
      </c>
      <c r="H16" s="2">
        <v>43.545963651732897</v>
      </c>
      <c r="I16" s="3">
        <f t="shared" si="1"/>
        <v>2.445963651732896</v>
      </c>
      <c r="J16" s="2">
        <v>44.689533678756497</v>
      </c>
      <c r="K16" s="3">
        <f t="shared" si="2"/>
        <v>3.5895336787564958</v>
      </c>
    </row>
    <row r="17" spans="2:27" ht="15" x14ac:dyDescent="0.15">
      <c r="B17">
        <v>15</v>
      </c>
      <c r="C17">
        <v>143.6</v>
      </c>
      <c r="D17" s="3">
        <v>143.260049499845</v>
      </c>
      <c r="E17" s="3">
        <f t="shared" si="3"/>
        <v>0.33995050015499828</v>
      </c>
      <c r="F17" s="4">
        <v>144.40784517740099</v>
      </c>
      <c r="G17" s="3">
        <f t="shared" si="0"/>
        <v>0.80784517740099204</v>
      </c>
      <c r="H17" s="2">
        <v>144.27815934065899</v>
      </c>
      <c r="I17" s="3">
        <f t="shared" si="1"/>
        <v>0.67815934065899341</v>
      </c>
      <c r="J17" s="2">
        <v>143.12202072538901</v>
      </c>
      <c r="K17" s="3">
        <f t="shared" si="2"/>
        <v>0.47797927461098766</v>
      </c>
    </row>
    <row r="18" spans="2:27" ht="15" x14ac:dyDescent="0.15">
      <c r="B18">
        <v>16</v>
      </c>
      <c r="C18">
        <v>114.8</v>
      </c>
      <c r="D18" s="3">
        <v>113.78698566567</v>
      </c>
      <c r="E18" s="3">
        <f t="shared" si="3"/>
        <v>1.0130143343299949</v>
      </c>
      <c r="F18" s="4">
        <v>115.05575902611599</v>
      </c>
      <c r="G18" s="3">
        <f t="shared" si="0"/>
        <v>0.25575902611599588</v>
      </c>
      <c r="H18" s="2">
        <v>114.51971682164</v>
      </c>
      <c r="I18" s="3">
        <f t="shared" si="1"/>
        <v>0.28028317835999417</v>
      </c>
      <c r="J18" s="2">
        <v>113.382031088083</v>
      </c>
      <c r="K18" s="3">
        <f t="shared" si="2"/>
        <v>1.4179689119170007</v>
      </c>
    </row>
    <row r="19" spans="2:27" ht="15" x14ac:dyDescent="0.15">
      <c r="B19">
        <v>17</v>
      </c>
      <c r="C19">
        <v>23.1</v>
      </c>
      <c r="D19" s="3">
        <v>21.8777972568836</v>
      </c>
      <c r="E19" s="3">
        <f t="shared" si="3"/>
        <v>1.2222027431164015</v>
      </c>
      <c r="F19" s="4">
        <v>22.980647175111802</v>
      </c>
      <c r="G19" s="3">
        <f t="shared" si="0"/>
        <v>0.11935282488819965</v>
      </c>
      <c r="H19" s="2">
        <v>20.6747675401521</v>
      </c>
      <c r="I19" s="3">
        <f t="shared" si="1"/>
        <v>2.4252324598479014</v>
      </c>
      <c r="J19" s="2">
        <v>20.798031088082901</v>
      </c>
      <c r="K19" s="3">
        <f t="shared" si="2"/>
        <v>2.3019689119171005</v>
      </c>
    </row>
    <row r="20" spans="2:27" ht="15" x14ac:dyDescent="0.15">
      <c r="B20">
        <v>18</v>
      </c>
      <c r="C20">
        <v>22.6</v>
      </c>
      <c r="D20" s="3">
        <v>22.151593276271001</v>
      </c>
      <c r="E20" s="3">
        <f t="shared" si="3"/>
        <v>0.44840672372900059</v>
      </c>
      <c r="F20" s="4">
        <v>18.796171054000599</v>
      </c>
      <c r="G20" s="3">
        <f t="shared" si="0"/>
        <v>3.8038289459994026</v>
      </c>
      <c r="H20" s="2">
        <v>17.877852916314499</v>
      </c>
      <c r="I20" s="3">
        <f t="shared" si="1"/>
        <v>4.7221470836855026</v>
      </c>
      <c r="J20" s="2">
        <v>21.3519170984456</v>
      </c>
      <c r="K20" s="3">
        <f t="shared" si="2"/>
        <v>1.248082901554401</v>
      </c>
    </row>
    <row r="21" spans="2:27" ht="15" x14ac:dyDescent="0.15">
      <c r="B21">
        <v>19</v>
      </c>
      <c r="C21">
        <v>106.5</v>
      </c>
      <c r="D21" s="3">
        <v>115.642930803341</v>
      </c>
      <c r="E21" s="3">
        <f t="shared" si="3"/>
        <v>9.1429308033410024</v>
      </c>
      <c r="F21" s="4">
        <v>105.140609718031</v>
      </c>
      <c r="G21" s="3">
        <f t="shared" si="0"/>
        <v>1.3593902819689987</v>
      </c>
      <c r="H21" s="2">
        <v>114.373478444632</v>
      </c>
      <c r="I21" s="3">
        <f t="shared" si="1"/>
        <v>7.8734784446319992</v>
      </c>
      <c r="J21" s="2">
        <v>114.505139896373</v>
      </c>
      <c r="K21" s="3">
        <f t="shared" si="2"/>
        <v>8.0051398963729952</v>
      </c>
    </row>
    <row r="22" spans="2:27" ht="15" x14ac:dyDescent="0.15">
      <c r="B22">
        <v>20</v>
      </c>
      <c r="C22">
        <v>137.5</v>
      </c>
      <c r="D22" s="3">
        <v>133.839538001444</v>
      </c>
      <c r="E22" s="3">
        <f t="shared" si="3"/>
        <v>3.6604619985560021</v>
      </c>
      <c r="F22" s="4">
        <v>136.566413484549</v>
      </c>
      <c r="G22" s="3">
        <f t="shared" si="0"/>
        <v>0.93358651545099747</v>
      </c>
      <c r="H22" s="2">
        <v>133.592476754015</v>
      </c>
      <c r="I22" s="3">
        <f t="shared" si="1"/>
        <v>3.9075232459850042</v>
      </c>
      <c r="J22" s="2">
        <v>133.433284974093</v>
      </c>
      <c r="K22" s="3">
        <f t="shared" si="2"/>
        <v>4.0667150259070013</v>
      </c>
    </row>
    <row r="23" spans="2:27" ht="15" x14ac:dyDescent="0.15">
      <c r="B23">
        <v>21</v>
      </c>
      <c r="C23">
        <v>137.1</v>
      </c>
      <c r="D23" s="3">
        <v>132.945086109106</v>
      </c>
      <c r="E23" s="3">
        <f t="shared" si="3"/>
        <v>4.1549138908939938</v>
      </c>
      <c r="F23" s="4">
        <v>133.62955987930499</v>
      </c>
      <c r="G23" s="3">
        <f t="shared" si="0"/>
        <v>3.4704401206950024</v>
      </c>
      <c r="H23" s="2">
        <v>133.50257819103999</v>
      </c>
      <c r="I23" s="3">
        <f t="shared" si="1"/>
        <v>3.5974218089600072</v>
      </c>
      <c r="J23" s="2">
        <v>135.62386528497399</v>
      </c>
      <c r="K23" s="3">
        <f t="shared" si="2"/>
        <v>1.4761347150260065</v>
      </c>
    </row>
    <row r="24" spans="2:27" ht="15" x14ac:dyDescent="0.15">
      <c r="B24">
        <v>22</v>
      </c>
      <c r="C24">
        <v>118.1</v>
      </c>
      <c r="D24" s="3">
        <v>120.862081055997</v>
      </c>
      <c r="E24" s="3">
        <f t="shared" si="3"/>
        <v>2.762081055997001</v>
      </c>
      <c r="F24" s="4">
        <v>122.038684840287</v>
      </c>
      <c r="G24" s="3">
        <f t="shared" si="0"/>
        <v>3.93868484028701</v>
      </c>
      <c r="H24" s="2">
        <v>119.320445900254</v>
      </c>
      <c r="I24" s="3">
        <f t="shared" si="1"/>
        <v>1.2204459002540062</v>
      </c>
      <c r="J24" s="2">
        <v>118.381875647668</v>
      </c>
      <c r="K24" s="3">
        <f t="shared" si="2"/>
        <v>0.28187564766800222</v>
      </c>
    </row>
    <row r="25" spans="2:27" ht="15" x14ac:dyDescent="0.15">
      <c r="B25">
        <v>23</v>
      </c>
      <c r="C25">
        <v>52.1</v>
      </c>
      <c r="D25" s="3">
        <v>54.634010518717098</v>
      </c>
      <c r="E25" s="3">
        <f t="shared" si="3"/>
        <v>2.5340105187170963</v>
      </c>
      <c r="F25" s="4">
        <v>56.973988138591203</v>
      </c>
      <c r="G25" s="3">
        <f t="shared" si="0"/>
        <v>4.8739881385912014</v>
      </c>
      <c r="H25" s="2">
        <v>56.280536770921401</v>
      </c>
      <c r="I25" s="3">
        <f t="shared" si="1"/>
        <v>4.1805367709213996</v>
      </c>
      <c r="J25" s="2">
        <v>59.536580310880801</v>
      </c>
      <c r="K25" s="3">
        <f t="shared" si="2"/>
        <v>7.4365803108807995</v>
      </c>
    </row>
    <row r="26" spans="2:27" ht="15" x14ac:dyDescent="0.15">
      <c r="B26">
        <v>24</v>
      </c>
      <c r="C26">
        <v>36.5</v>
      </c>
      <c r="D26" s="3">
        <v>34.818603691863501</v>
      </c>
      <c r="E26" s="3">
        <f t="shared" si="3"/>
        <v>1.6813963081364989</v>
      </c>
      <c r="F26" s="4">
        <v>38.9522422224534</v>
      </c>
      <c r="G26" s="3">
        <f t="shared" si="0"/>
        <v>2.4522422224533997</v>
      </c>
      <c r="H26" s="2">
        <v>35.886306001690599</v>
      </c>
      <c r="I26" s="3">
        <f t="shared" si="1"/>
        <v>0.61369399830940097</v>
      </c>
      <c r="J26" s="2">
        <v>33.3723316062176</v>
      </c>
      <c r="K26" s="3">
        <f t="shared" si="2"/>
        <v>3.1276683937824004</v>
      </c>
    </row>
    <row r="27" spans="2:27" ht="15" x14ac:dyDescent="0.15">
      <c r="B27">
        <v>25</v>
      </c>
      <c r="C27">
        <v>19.100000000000001</v>
      </c>
      <c r="D27" s="3">
        <v>18.4535423326802</v>
      </c>
      <c r="E27" s="3">
        <f t="shared" si="3"/>
        <v>0.64645766731980103</v>
      </c>
      <c r="F27" s="4">
        <v>18.295910935386502</v>
      </c>
      <c r="G27" s="3">
        <f t="shared" si="0"/>
        <v>0.80408906461349972</v>
      </c>
      <c r="H27" s="2">
        <v>21.0851648351648</v>
      </c>
      <c r="I27" s="3">
        <f t="shared" si="1"/>
        <v>1.9851648351647988</v>
      </c>
      <c r="J27" s="2">
        <v>23.950984455958601</v>
      </c>
      <c r="K27" s="3">
        <f t="shared" si="2"/>
        <v>4.8509844559585993</v>
      </c>
    </row>
    <row r="28" spans="2:27" ht="15" x14ac:dyDescent="0.15">
      <c r="B28">
        <v>26</v>
      </c>
      <c r="C28">
        <v>34.200000000000003</v>
      </c>
      <c r="D28" s="3">
        <v>32.743632051149802</v>
      </c>
      <c r="E28" s="3">
        <f t="shared" si="3"/>
        <v>1.4563679488502004</v>
      </c>
      <c r="F28" s="4">
        <v>33.433877848298799</v>
      </c>
      <c r="G28" s="3">
        <f t="shared" si="0"/>
        <v>0.76612215170120379</v>
      </c>
      <c r="H28" s="2">
        <v>35.261094674556198</v>
      </c>
      <c r="I28" s="3">
        <f t="shared" si="1"/>
        <v>1.0610946745561947</v>
      </c>
      <c r="J28" s="2">
        <v>31.040207253885999</v>
      </c>
      <c r="K28" s="3">
        <f t="shared" si="2"/>
        <v>3.1597927461140038</v>
      </c>
    </row>
    <row r="29" spans="2:27" ht="15" x14ac:dyDescent="0.15">
      <c r="B29">
        <v>27</v>
      </c>
      <c r="C29">
        <v>72.3</v>
      </c>
      <c r="D29" s="3">
        <v>72.749510157780705</v>
      </c>
      <c r="E29" s="3">
        <f t="shared" si="3"/>
        <v>0.44951015778070769</v>
      </c>
      <c r="F29" s="4">
        <v>71.256268858599498</v>
      </c>
      <c r="G29" s="3">
        <f t="shared" si="0"/>
        <v>1.0437311414004995</v>
      </c>
      <c r="H29" s="2">
        <v>75.854712595097197</v>
      </c>
      <c r="I29" s="3">
        <f t="shared" si="1"/>
        <v>3.5547125950972003</v>
      </c>
      <c r="J29" s="2">
        <v>74.860310880829005</v>
      </c>
      <c r="K29" s="3">
        <f t="shared" si="2"/>
        <v>2.5603108808290074</v>
      </c>
    </row>
    <row r="30" spans="2:27" ht="15" x14ac:dyDescent="0.15">
      <c r="B30">
        <v>28</v>
      </c>
      <c r="C30">
        <v>170.9</v>
      </c>
      <c r="D30" s="3">
        <v>170.28380942559599</v>
      </c>
      <c r="E30" s="3">
        <f t="shared" si="3"/>
        <v>0.61619057440401548</v>
      </c>
      <c r="F30" s="4">
        <v>170.578077203205</v>
      </c>
      <c r="G30" s="3">
        <f t="shared" si="0"/>
        <v>0.32192279679500757</v>
      </c>
      <c r="H30" s="2">
        <v>168.407037193576</v>
      </c>
      <c r="I30" s="3">
        <f t="shared" si="1"/>
        <v>2.4929628064240035</v>
      </c>
      <c r="J30" s="2">
        <v>169.93275647668401</v>
      </c>
      <c r="K30" s="3">
        <f t="shared" si="2"/>
        <v>0.96724352331600016</v>
      </c>
    </row>
    <row r="31" spans="2:27" ht="15" x14ac:dyDescent="0.15">
      <c r="B31">
        <v>29</v>
      </c>
      <c r="C31">
        <v>105</v>
      </c>
      <c r="D31" s="3">
        <v>105.76431886150399</v>
      </c>
      <c r="E31" s="3">
        <f t="shared" si="3"/>
        <v>0.76431886150399464</v>
      </c>
      <c r="F31" s="4">
        <v>105.84386640308</v>
      </c>
      <c r="G31" s="3">
        <f t="shared" si="0"/>
        <v>0.84386640307999983</v>
      </c>
      <c r="H31" s="2">
        <v>107.439592138631</v>
      </c>
      <c r="I31" s="3">
        <f t="shared" si="1"/>
        <v>2.4395921386309993</v>
      </c>
      <c r="J31" s="2">
        <v>105.105595854922</v>
      </c>
      <c r="K31" s="3">
        <f t="shared" si="2"/>
        <v>0.10559585492200085</v>
      </c>
      <c r="AA31" s="5"/>
    </row>
    <row r="32" spans="2:27" ht="15" x14ac:dyDescent="0.15">
      <c r="B32">
        <v>30</v>
      </c>
      <c r="C32">
        <v>166.7</v>
      </c>
      <c r="D32" s="3">
        <v>164.81919150252699</v>
      </c>
      <c r="E32" s="3">
        <f t="shared" si="3"/>
        <v>1.8808084974729979</v>
      </c>
      <c r="F32" s="4">
        <v>166.77198002289001</v>
      </c>
      <c r="G32" s="3">
        <f t="shared" si="0"/>
        <v>7.1980022890016926E-2</v>
      </c>
      <c r="H32" s="2">
        <v>162.522855029586</v>
      </c>
      <c r="I32" s="3">
        <f t="shared" si="1"/>
        <v>4.1771449704139911</v>
      </c>
      <c r="J32" s="2">
        <v>164.85854922279799</v>
      </c>
      <c r="K32" s="3">
        <f t="shared" si="2"/>
        <v>1.8414507772019988</v>
      </c>
    </row>
    <row r="33" spans="2:11" ht="15" x14ac:dyDescent="0.15">
      <c r="B33">
        <v>31</v>
      </c>
      <c r="C33">
        <v>103.7</v>
      </c>
      <c r="D33" s="3">
        <v>100.547241414871</v>
      </c>
      <c r="E33" s="3">
        <f t="shared" si="3"/>
        <v>3.152758585129007</v>
      </c>
      <c r="F33" s="4">
        <v>100.453438768078</v>
      </c>
      <c r="G33" s="3">
        <f t="shared" si="0"/>
        <v>3.2465612319220014</v>
      </c>
      <c r="H33" s="2">
        <v>101.79453719357601</v>
      </c>
      <c r="I33" s="3">
        <f t="shared" si="1"/>
        <v>1.9054628064239978</v>
      </c>
      <c r="J33" s="2">
        <v>99.978435233160596</v>
      </c>
      <c r="K33" s="3">
        <f t="shared" si="2"/>
        <v>3.721564766839407</v>
      </c>
    </row>
    <row r="34" spans="2:11" ht="15" x14ac:dyDescent="0.15">
      <c r="B34">
        <v>32</v>
      </c>
      <c r="C34">
        <v>162.69999999999999</v>
      </c>
      <c r="D34" s="3">
        <v>161.426946478292</v>
      </c>
      <c r="E34" s="3">
        <f t="shared" si="3"/>
        <v>1.2730535217079932</v>
      </c>
      <c r="F34" s="4">
        <v>160.66716262615799</v>
      </c>
      <c r="G34" s="3">
        <f t="shared" si="0"/>
        <v>2.0328373738419998</v>
      </c>
      <c r="H34" s="2">
        <v>162.33487954353299</v>
      </c>
      <c r="I34" s="3">
        <f t="shared" si="1"/>
        <v>0.36512045646699676</v>
      </c>
      <c r="J34" s="2">
        <v>161.33298445595901</v>
      </c>
      <c r="K34" s="3">
        <f t="shared" si="2"/>
        <v>1.3670155440409815</v>
      </c>
    </row>
    <row r="35" spans="2:11" ht="15" x14ac:dyDescent="0.15">
      <c r="B35">
        <v>33</v>
      </c>
      <c r="C35">
        <v>113.6</v>
      </c>
      <c r="D35" s="3">
        <v>109.011261214809</v>
      </c>
      <c r="E35" s="3">
        <f t="shared" si="3"/>
        <v>4.5887387851909978</v>
      </c>
      <c r="F35" s="4">
        <v>109.008136510249</v>
      </c>
      <c r="G35" s="3">
        <f t="shared" si="0"/>
        <v>4.5918634897509918</v>
      </c>
      <c r="H35" s="2">
        <v>109.359847844463</v>
      </c>
      <c r="I35" s="3">
        <f t="shared" si="1"/>
        <v>4.2401521555369897</v>
      </c>
      <c r="J35" s="2">
        <v>110.745440414508</v>
      </c>
      <c r="K35" s="3">
        <f t="shared" si="2"/>
        <v>2.8545595854919981</v>
      </c>
    </row>
    <row r="36" spans="2:11" ht="15" x14ac:dyDescent="0.15">
      <c r="B36">
        <v>34</v>
      </c>
      <c r="C36">
        <v>138.19999999999999</v>
      </c>
      <c r="D36" s="3">
        <v>139.47957100134099</v>
      </c>
      <c r="E36" s="3">
        <f t="shared" si="3"/>
        <v>1.2795710013409973</v>
      </c>
      <c r="F36" s="4">
        <v>140.36514410571201</v>
      </c>
      <c r="G36" s="3">
        <f t="shared" si="0"/>
        <v>2.1651441057120167</v>
      </c>
      <c r="H36" s="2">
        <v>140.57553888419301</v>
      </c>
      <c r="I36" s="3">
        <f t="shared" si="1"/>
        <v>2.3755388841930198</v>
      </c>
      <c r="J36" s="2">
        <v>138.54124352331601</v>
      </c>
      <c r="K36" s="3">
        <f t="shared" si="2"/>
        <v>0.34124352331602381</v>
      </c>
    </row>
    <row r="37" spans="2:11" ht="15" x14ac:dyDescent="0.15">
      <c r="B37">
        <v>35</v>
      </c>
      <c r="C37">
        <v>52.4</v>
      </c>
      <c r="D37" s="3">
        <v>46.757038259255403</v>
      </c>
      <c r="E37" s="3">
        <f t="shared" si="3"/>
        <v>5.642961740744596</v>
      </c>
      <c r="F37" s="4">
        <v>47.333368015815203</v>
      </c>
      <c r="G37" s="3">
        <f t="shared" si="0"/>
        <v>5.0666319841847951</v>
      </c>
      <c r="H37" s="2">
        <v>48.033706677937502</v>
      </c>
      <c r="I37" s="3">
        <f t="shared" si="1"/>
        <v>4.3662933220624964</v>
      </c>
      <c r="J37" s="2">
        <v>46.582901554404202</v>
      </c>
      <c r="K37" s="3">
        <f t="shared" si="2"/>
        <v>5.8170984455957964</v>
      </c>
    </row>
    <row r="38" spans="2:11" ht="15" x14ac:dyDescent="0.15">
      <c r="B38">
        <v>36</v>
      </c>
      <c r="C38">
        <v>203.8</v>
      </c>
      <c r="D38" s="3">
        <v>212.70331030215499</v>
      </c>
      <c r="E38" s="3">
        <f t="shared" si="3"/>
        <v>8.9033103021549778</v>
      </c>
      <c r="F38" s="4">
        <v>209.83538653626101</v>
      </c>
      <c r="G38" s="3">
        <f t="shared" si="0"/>
        <v>6.0353865362610009</v>
      </c>
      <c r="H38" s="2">
        <v>210.55809382924801</v>
      </c>
      <c r="I38" s="3">
        <f t="shared" si="1"/>
        <v>6.7580938292479971</v>
      </c>
      <c r="J38" s="2">
        <v>214.88652849740899</v>
      </c>
      <c r="K38" s="3">
        <f t="shared" si="2"/>
        <v>11.086528497408978</v>
      </c>
    </row>
    <row r="39" spans="2:11" ht="15" x14ac:dyDescent="0.15">
      <c r="B39">
        <v>37</v>
      </c>
      <c r="C39">
        <v>47.8</v>
      </c>
      <c r="D39" s="3">
        <v>51.646901103433997</v>
      </c>
      <c r="E39" s="3">
        <f t="shared" si="3"/>
        <v>3.8469011034339999</v>
      </c>
      <c r="F39" s="4">
        <v>48.598897097076303</v>
      </c>
      <c r="G39" s="3">
        <f t="shared" si="0"/>
        <v>0.7988970970763063</v>
      </c>
      <c r="H39" s="2">
        <v>49.133347421808899</v>
      </c>
      <c r="I39" s="3">
        <f t="shared" si="1"/>
        <v>1.3333474218089023</v>
      </c>
      <c r="J39" s="2">
        <v>47.795647668393798</v>
      </c>
      <c r="K39" s="3">
        <f t="shared" si="2"/>
        <v>4.3523316061993E-3</v>
      </c>
    </row>
    <row r="40" spans="2:11" ht="15" x14ac:dyDescent="0.15">
      <c r="B40">
        <v>38</v>
      </c>
      <c r="C40">
        <v>19.3</v>
      </c>
      <c r="D40" s="3">
        <v>17.654738578941899</v>
      </c>
      <c r="E40" s="3">
        <f t="shared" si="3"/>
        <v>1.6452614210581018</v>
      </c>
      <c r="F40" s="4">
        <v>17.436166892102801</v>
      </c>
      <c r="G40" s="3">
        <f t="shared" si="0"/>
        <v>1.8638331078972001</v>
      </c>
      <c r="H40" s="2">
        <v>18.610207100591701</v>
      </c>
      <c r="I40" s="3">
        <f t="shared" si="1"/>
        <v>0.68979289940829958</v>
      </c>
      <c r="J40" s="2">
        <v>18.730880829015501</v>
      </c>
      <c r="K40" s="3">
        <f t="shared" si="2"/>
        <v>0.56911917098450004</v>
      </c>
    </row>
    <row r="41" spans="2:11" x14ac:dyDescent="0.15">
      <c r="D41" t="s">
        <v>32</v>
      </c>
      <c r="E41" s="2">
        <f t="shared" ref="E41:I41" si="4">AVERAGE(E3:E40)</f>
        <v>2.3417451409279604</v>
      </c>
      <c r="F41" t="s">
        <v>32</v>
      </c>
      <c r="G41" s="2">
        <f t="shared" si="4"/>
        <v>2.052253722434243</v>
      </c>
      <c r="H41" t="s">
        <v>32</v>
      </c>
      <c r="I41" s="2">
        <f t="shared" si="4"/>
        <v>2.2911342705877211</v>
      </c>
      <c r="J41" t="s">
        <v>32</v>
      </c>
      <c r="K41" s="2">
        <f>AVERAGE(K3:K40)</f>
        <v>2.4937360239977702</v>
      </c>
    </row>
    <row r="42" spans="2:11" x14ac:dyDescent="0.15">
      <c r="D42" t="s">
        <v>33</v>
      </c>
      <c r="E42" s="2">
        <f t="shared" ref="E42:I42" si="5">SQRT(SUMSQ(E3:E40)/COUNT(E3:E40))</f>
        <v>3.1291152275405509</v>
      </c>
      <c r="F42" t="s">
        <v>33</v>
      </c>
      <c r="G42" s="2">
        <f t="shared" si="5"/>
        <v>2.6059543079705549</v>
      </c>
      <c r="H42" t="s">
        <v>33</v>
      </c>
      <c r="I42" s="2">
        <f t="shared" si="5"/>
        <v>2.9026310678792937</v>
      </c>
      <c r="J42" t="s">
        <v>33</v>
      </c>
      <c r="K42" s="2">
        <f>SQRT(SUMSQ(K3:K40)/COUNT(K3:K40))</f>
        <v>3.4248504264752437</v>
      </c>
    </row>
    <row r="45" spans="2:11" x14ac:dyDescent="0.15">
      <c r="C45" s="15"/>
    </row>
    <row r="46" spans="2:11" x14ac:dyDescent="0.15">
      <c r="B46" s="15"/>
    </row>
  </sheetData>
  <mergeCells count="4">
    <mergeCell ref="D1:E1"/>
    <mergeCell ref="F1:G1"/>
    <mergeCell ref="H1:I1"/>
    <mergeCell ref="J1:K1"/>
  </mergeCells>
  <phoneticPr fontId="9" type="noConversion"/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L40"/>
  <sheetViews>
    <sheetView zoomScale="85" zoomScaleNormal="85" workbookViewId="0">
      <selection activeCell="C40" sqref="C40"/>
    </sheetView>
  </sheetViews>
  <sheetFormatPr defaultColWidth="9" defaultRowHeight="13.5" x14ac:dyDescent="0.15"/>
  <cols>
    <col min="5" max="9" width="12.625"/>
    <col min="10" max="11" width="10.375"/>
  </cols>
  <sheetData>
    <row r="1" spans="3:12" x14ac:dyDescent="0.15">
      <c r="E1" s="14" t="s">
        <v>4</v>
      </c>
      <c r="F1" s="14"/>
      <c r="G1" s="14" t="s">
        <v>5</v>
      </c>
      <c r="H1" s="14"/>
      <c r="I1" s="14" t="s">
        <v>6</v>
      </c>
      <c r="J1" s="14"/>
      <c r="K1" s="14" t="s">
        <v>7</v>
      </c>
      <c r="L1" s="14"/>
    </row>
    <row r="2" spans="3:12" x14ac:dyDescent="0.15">
      <c r="C2" t="s">
        <v>8</v>
      </c>
      <c r="D2" s="1" t="s">
        <v>12</v>
      </c>
      <c r="E2" t="s">
        <v>29</v>
      </c>
      <c r="F2" t="s">
        <v>30</v>
      </c>
      <c r="G2" t="s">
        <v>29</v>
      </c>
      <c r="H2" t="s">
        <v>30</v>
      </c>
      <c r="I2" t="s">
        <v>29</v>
      </c>
      <c r="J2" t="s">
        <v>30</v>
      </c>
      <c r="K2" t="s">
        <v>29</v>
      </c>
      <c r="L2" t="s">
        <v>30</v>
      </c>
    </row>
    <row r="3" spans="3:12" x14ac:dyDescent="0.15">
      <c r="C3">
        <v>2</v>
      </c>
      <c r="D3">
        <v>4.16</v>
      </c>
      <c r="E3" s="2">
        <v>4.1869570363356603</v>
      </c>
      <c r="F3" s="2">
        <f>ABS(E3-$D3)</f>
        <v>2.6957036335660201E-2</v>
      </c>
      <c r="G3" s="2">
        <v>3.9734969578219999</v>
      </c>
      <c r="H3" s="2">
        <f t="shared" ref="H3:H34" si="0">ABS(G3-$D3)</f>
        <v>0.18650304217799599</v>
      </c>
      <c r="I3" s="2">
        <v>4.1767132143780703</v>
      </c>
      <c r="J3" s="2">
        <f t="shared" ref="J3:J34" si="1">ABS(I3-$D3)</f>
        <v>1.6713214378071901E-2</v>
      </c>
      <c r="K3" s="2">
        <v>4.1241289000227699</v>
      </c>
      <c r="L3" s="2">
        <f t="shared" ref="L3:L34" si="2">ABS(K3-$D3)</f>
        <v>3.5871099977225797E-2</v>
      </c>
    </row>
    <row r="4" spans="3:12" x14ac:dyDescent="0.15">
      <c r="C4" t="s">
        <v>15</v>
      </c>
      <c r="D4">
        <v>2.5</v>
      </c>
      <c r="E4" s="2">
        <v>2.06873002722216</v>
      </c>
      <c r="F4" s="2">
        <f t="shared" ref="F4:F34" si="3">ABS(E4-$D4)</f>
        <v>0.43126997277784501</v>
      </c>
      <c r="G4" s="2">
        <v>2.3237289883469101</v>
      </c>
      <c r="H4" s="2">
        <f t="shared" si="0"/>
        <v>0.17627101165309</v>
      </c>
      <c r="I4" s="2">
        <v>2.0796870959399998</v>
      </c>
      <c r="J4" s="2">
        <f t="shared" si="1"/>
        <v>0.42031290405999699</v>
      </c>
      <c r="K4" s="2">
        <v>2.1684809838305599</v>
      </c>
      <c r="L4" s="2">
        <f t="shared" si="2"/>
        <v>0.33151901616943702</v>
      </c>
    </row>
    <row r="5" spans="3:12" x14ac:dyDescent="0.15">
      <c r="C5" t="s">
        <v>16</v>
      </c>
      <c r="D5">
        <v>2.61</v>
      </c>
      <c r="E5" s="2">
        <v>2.31387146407859</v>
      </c>
      <c r="F5" s="2">
        <f t="shared" si="3"/>
        <v>0.29612853592141197</v>
      </c>
      <c r="G5" s="2">
        <v>2.3996906259667901</v>
      </c>
      <c r="H5" s="2">
        <f t="shared" si="0"/>
        <v>0.21030937403320701</v>
      </c>
      <c r="I5" s="2">
        <v>2.2031678303594502</v>
      </c>
      <c r="J5" s="2">
        <f t="shared" si="1"/>
        <v>0.40683216964054802</v>
      </c>
      <c r="K5" s="2">
        <v>2.3061717148713301</v>
      </c>
      <c r="L5" s="2">
        <f t="shared" si="2"/>
        <v>0.30382828512867399</v>
      </c>
    </row>
    <row r="6" spans="3:12" x14ac:dyDescent="0.15">
      <c r="C6">
        <v>6</v>
      </c>
      <c r="D6">
        <v>7.18</v>
      </c>
      <c r="E6" s="2">
        <v>7.99855604213516</v>
      </c>
      <c r="F6" s="2">
        <f t="shared" si="3"/>
        <v>0.81855604213516397</v>
      </c>
      <c r="G6" s="2">
        <v>7.5535526451479802</v>
      </c>
      <c r="H6" s="2">
        <f t="shared" si="0"/>
        <v>0.37355264514798497</v>
      </c>
      <c r="I6" s="2">
        <v>8.5518231186966602</v>
      </c>
      <c r="J6" s="2">
        <f t="shared" si="1"/>
        <v>1.3718231186966601</v>
      </c>
      <c r="K6" s="2">
        <v>7.8753700751537199</v>
      </c>
      <c r="L6" s="2">
        <f t="shared" si="2"/>
        <v>0.69537007515372196</v>
      </c>
    </row>
    <row r="7" spans="3:12" x14ac:dyDescent="0.15">
      <c r="C7">
        <v>7</v>
      </c>
      <c r="D7">
        <v>6.76</v>
      </c>
      <c r="E7" s="2">
        <v>7.4460291158717</v>
      </c>
      <c r="F7" s="2">
        <f t="shared" si="3"/>
        <v>0.68602911587169901</v>
      </c>
      <c r="G7" s="2">
        <v>6.9975868825409897</v>
      </c>
      <c r="H7" s="2">
        <f t="shared" si="0"/>
        <v>0.237586882540993</v>
      </c>
      <c r="I7" s="2">
        <v>7.8967933798810401</v>
      </c>
      <c r="J7" s="2">
        <f t="shared" si="1"/>
        <v>1.1367933798810399</v>
      </c>
      <c r="K7" s="2">
        <v>7.2930539740378002</v>
      </c>
      <c r="L7" s="2">
        <f t="shared" si="2"/>
        <v>0.53305397403780497</v>
      </c>
    </row>
    <row r="8" spans="3:12" x14ac:dyDescent="0.15">
      <c r="C8">
        <v>8</v>
      </c>
      <c r="D8">
        <v>7.1</v>
      </c>
      <c r="E8" s="2">
        <v>7.9538170197656504</v>
      </c>
      <c r="F8" s="2">
        <f t="shared" si="3"/>
        <v>0.85381701976565205</v>
      </c>
      <c r="G8" s="2">
        <v>7.4308652160462003</v>
      </c>
      <c r="H8" s="2">
        <f t="shared" si="0"/>
        <v>0.33086521604620001</v>
      </c>
      <c r="I8" s="2">
        <v>8.4224334109128502</v>
      </c>
      <c r="J8" s="2">
        <f t="shared" si="1"/>
        <v>1.3224334109128499</v>
      </c>
      <c r="K8" s="2">
        <v>7.7935322250056904</v>
      </c>
      <c r="L8" s="2">
        <f t="shared" si="2"/>
        <v>0.693532225005692</v>
      </c>
    </row>
    <row r="9" spans="3:12" x14ac:dyDescent="0.15">
      <c r="C9">
        <v>9</v>
      </c>
      <c r="D9">
        <v>6.59</v>
      </c>
      <c r="E9" s="2">
        <v>7.1474020594153203</v>
      </c>
      <c r="F9" s="2">
        <f t="shared" si="3"/>
        <v>0.55740205941531595</v>
      </c>
      <c r="G9" s="2">
        <v>6.7277199133752701</v>
      </c>
      <c r="H9" s="2">
        <f t="shared" si="0"/>
        <v>0.13771991337526901</v>
      </c>
      <c r="I9" s="2">
        <v>7.5739720713731602</v>
      </c>
      <c r="J9" s="2">
        <f t="shared" si="1"/>
        <v>0.98397207137315901</v>
      </c>
      <c r="K9" s="2">
        <v>7.0262013208836303</v>
      </c>
      <c r="L9" s="2">
        <f t="shared" si="2"/>
        <v>0.43620132088362601</v>
      </c>
    </row>
    <row r="10" spans="3:12" x14ac:dyDescent="0.15">
      <c r="C10">
        <v>11</v>
      </c>
      <c r="D10">
        <v>5.68</v>
      </c>
      <c r="E10" s="2">
        <v>5.9211859391643999</v>
      </c>
      <c r="F10" s="2">
        <f t="shared" si="3"/>
        <v>0.24118593916439801</v>
      </c>
      <c r="G10" s="2">
        <v>5.4657626069918503</v>
      </c>
      <c r="H10" s="2">
        <f t="shared" si="0"/>
        <v>0.21423739300814801</v>
      </c>
      <c r="I10" s="2">
        <v>6.0015645202999703</v>
      </c>
      <c r="J10" s="2">
        <f t="shared" si="1"/>
        <v>0.32156452029997501</v>
      </c>
      <c r="K10" s="2">
        <v>5.7458893190617104</v>
      </c>
      <c r="L10" s="2">
        <f t="shared" si="2"/>
        <v>6.5889319061715093E-2</v>
      </c>
    </row>
    <row r="11" spans="3:12" x14ac:dyDescent="0.15">
      <c r="C11">
        <v>15</v>
      </c>
      <c r="D11">
        <v>6.01</v>
      </c>
      <c r="E11" s="2">
        <v>7.1386199550242599</v>
      </c>
      <c r="F11" s="2">
        <f t="shared" si="3"/>
        <v>1.1286199550242599</v>
      </c>
      <c r="G11" s="2">
        <v>6.7699494689079103</v>
      </c>
      <c r="H11" s="2">
        <f t="shared" si="0"/>
        <v>0.75994946890791004</v>
      </c>
      <c r="I11" s="2">
        <v>7.5461986035686603</v>
      </c>
      <c r="J11" s="2">
        <f t="shared" si="1"/>
        <v>1.5361986035686599</v>
      </c>
      <c r="K11" s="2">
        <v>6.8416078342063296</v>
      </c>
      <c r="L11" s="2">
        <f t="shared" si="2"/>
        <v>0.83160783420633</v>
      </c>
    </row>
    <row r="12" spans="3:12" x14ac:dyDescent="0.15">
      <c r="C12">
        <v>16</v>
      </c>
      <c r="D12">
        <v>5.14</v>
      </c>
      <c r="E12" s="2">
        <v>5.6281630962243998</v>
      </c>
      <c r="F12" s="2">
        <f t="shared" si="3"/>
        <v>0.48816309622440501</v>
      </c>
      <c r="G12" s="2">
        <v>5.5475559451376704</v>
      </c>
      <c r="H12" s="2">
        <f t="shared" si="0"/>
        <v>0.40755594513767202</v>
      </c>
      <c r="I12" s="2">
        <v>6.02176105508146</v>
      </c>
      <c r="J12" s="2">
        <f t="shared" si="1"/>
        <v>0.88176105508145697</v>
      </c>
      <c r="K12" s="2">
        <v>5.5473525392849004</v>
      </c>
      <c r="L12" s="2">
        <f t="shared" si="2"/>
        <v>0.40735253928490101</v>
      </c>
    </row>
    <row r="13" spans="3:12" x14ac:dyDescent="0.15">
      <c r="C13">
        <v>17</v>
      </c>
      <c r="D13">
        <v>1.05</v>
      </c>
      <c r="E13" s="2">
        <v>0.40176352231033202</v>
      </c>
      <c r="F13" s="2">
        <f t="shared" si="3"/>
        <v>0.64823647768966797</v>
      </c>
      <c r="G13" s="2">
        <v>1.07462101680933</v>
      </c>
      <c r="H13" s="2">
        <f t="shared" si="0"/>
        <v>2.4621016809325501E-2</v>
      </c>
      <c r="I13" s="2">
        <v>0.33078182915265603</v>
      </c>
      <c r="J13" s="2">
        <f t="shared" si="1"/>
        <v>0.71921817084734396</v>
      </c>
      <c r="K13" s="2">
        <v>0.56970318074850201</v>
      </c>
      <c r="L13" s="2">
        <f t="shared" si="2"/>
        <v>0.48029681925149798</v>
      </c>
    </row>
    <row r="14" spans="3:12" x14ac:dyDescent="0.15">
      <c r="C14">
        <v>18</v>
      </c>
      <c r="D14">
        <v>1.1599999999999999</v>
      </c>
      <c r="E14" s="2">
        <v>0.704091213950366</v>
      </c>
      <c r="F14" s="2">
        <f t="shared" si="3"/>
        <v>0.45590878604963397</v>
      </c>
      <c r="G14" s="2">
        <v>0.81983431301777299</v>
      </c>
      <c r="H14" s="2">
        <f t="shared" si="0"/>
        <v>0.34016568698222699</v>
      </c>
      <c r="I14" s="2">
        <v>0.21503749676751899</v>
      </c>
      <c r="J14" s="2">
        <f t="shared" si="1"/>
        <v>0.94496250323248099</v>
      </c>
      <c r="K14" s="2">
        <v>0.73307902527897495</v>
      </c>
      <c r="L14" s="2">
        <f t="shared" si="2"/>
        <v>0.42692097472102503</v>
      </c>
    </row>
    <row r="15" spans="3:12" x14ac:dyDescent="0.15">
      <c r="C15">
        <v>19</v>
      </c>
      <c r="D15">
        <v>6.62</v>
      </c>
      <c r="E15" s="2">
        <v>7.5633802816901401</v>
      </c>
      <c r="F15" s="2">
        <f t="shared" si="3"/>
        <v>0.94338028169014099</v>
      </c>
      <c r="G15" s="2">
        <v>6.3866247292977203</v>
      </c>
      <c r="H15" s="2">
        <f t="shared" si="0"/>
        <v>0.23337527070227801</v>
      </c>
      <c r="I15" s="2">
        <v>7.8426428756141702</v>
      </c>
      <c r="J15" s="2">
        <f t="shared" si="1"/>
        <v>1.2226428756141701</v>
      </c>
      <c r="K15" s="2">
        <v>7.3941585060350699</v>
      </c>
      <c r="L15" s="2">
        <f t="shared" si="2"/>
        <v>0.77415850603507097</v>
      </c>
    </row>
    <row r="16" spans="3:12" x14ac:dyDescent="0.15">
      <c r="C16">
        <v>21</v>
      </c>
      <c r="D16">
        <v>7.29</v>
      </c>
      <c r="E16" s="2">
        <v>8.2981772990886498</v>
      </c>
      <c r="F16" s="2">
        <f t="shared" si="3"/>
        <v>1.0081772990886499</v>
      </c>
      <c r="G16" s="2">
        <v>7.8770856966071996</v>
      </c>
      <c r="H16" s="2">
        <f t="shared" si="0"/>
        <v>0.587085696607199</v>
      </c>
      <c r="I16" s="2">
        <v>8.7722394621153406</v>
      </c>
      <c r="J16" s="2">
        <f t="shared" si="1"/>
        <v>1.4822394621153401</v>
      </c>
      <c r="K16" s="2">
        <v>8.0490890457754496</v>
      </c>
      <c r="L16" s="2">
        <f t="shared" si="2"/>
        <v>0.75908904577545</v>
      </c>
    </row>
    <row r="17" spans="3:12" x14ac:dyDescent="0.15">
      <c r="C17">
        <v>22</v>
      </c>
      <c r="D17">
        <v>6.94</v>
      </c>
      <c r="E17" s="2">
        <v>7.0151142146999597</v>
      </c>
      <c r="F17" s="2">
        <f t="shared" si="3"/>
        <v>7.5114214699964599E-2</v>
      </c>
      <c r="G17" s="2">
        <v>6.3894709704032202</v>
      </c>
      <c r="H17" s="2">
        <f t="shared" si="0"/>
        <v>0.55052902959678396</v>
      </c>
      <c r="I17" s="2">
        <v>6.6565166795965904</v>
      </c>
      <c r="J17" s="2">
        <f t="shared" si="1"/>
        <v>0.28348332040341301</v>
      </c>
      <c r="K17" s="2">
        <v>6.9030403097244397</v>
      </c>
      <c r="L17" s="2">
        <f t="shared" si="2"/>
        <v>3.6959690275565102E-2</v>
      </c>
    </row>
    <row r="18" spans="3:12" x14ac:dyDescent="0.15">
      <c r="C18">
        <v>23</v>
      </c>
      <c r="D18">
        <v>5.38</v>
      </c>
      <c r="E18" s="2">
        <v>4.7244052550597697</v>
      </c>
      <c r="F18" s="2">
        <f t="shared" si="3"/>
        <v>0.65559474494022896</v>
      </c>
      <c r="G18" s="2">
        <v>4.5989378158193199</v>
      </c>
      <c r="H18" s="2">
        <f t="shared" si="0"/>
        <v>0.78106218418067597</v>
      </c>
      <c r="I18" s="2">
        <v>4.3022498060511998</v>
      </c>
      <c r="J18" s="2">
        <f t="shared" si="1"/>
        <v>1.0777501939487999</v>
      </c>
      <c r="K18" s="2">
        <v>4.1732748804372601</v>
      </c>
      <c r="L18" s="2">
        <f t="shared" si="2"/>
        <v>1.20672511956274</v>
      </c>
    </row>
    <row r="19" spans="3:12" x14ac:dyDescent="0.15">
      <c r="C19" t="s">
        <v>17</v>
      </c>
      <c r="D19">
        <v>1.71</v>
      </c>
      <c r="E19" s="2">
        <v>1.45698899278021</v>
      </c>
      <c r="F19" s="2">
        <f t="shared" si="3"/>
        <v>0.25301100721978798</v>
      </c>
      <c r="G19" s="2">
        <v>1.46334948953285</v>
      </c>
      <c r="H19" s="2">
        <f t="shared" si="0"/>
        <v>0.246650510467155</v>
      </c>
      <c r="I19" s="2">
        <v>1.08316524437549</v>
      </c>
      <c r="J19" s="2">
        <f t="shared" si="1"/>
        <v>0.62683475562451396</v>
      </c>
      <c r="K19" s="2">
        <v>1.2178660897289899</v>
      </c>
      <c r="L19" s="2">
        <f t="shared" si="2"/>
        <v>0.492133910271009</v>
      </c>
    </row>
    <row r="20" spans="3:12" x14ac:dyDescent="0.15">
      <c r="C20" t="s">
        <v>18</v>
      </c>
      <c r="D20">
        <v>1.96</v>
      </c>
      <c r="E20" s="2">
        <v>1.77605633802817</v>
      </c>
      <c r="F20" s="2">
        <f t="shared" si="3"/>
        <v>0.18394366197183201</v>
      </c>
      <c r="G20" s="2">
        <v>1.7835928637723</v>
      </c>
      <c r="H20" s="2">
        <f t="shared" si="0"/>
        <v>0.17640713622769999</v>
      </c>
      <c r="I20" s="2">
        <v>1.53007499353504</v>
      </c>
      <c r="J20" s="2">
        <f t="shared" si="1"/>
        <v>0.42992500646495901</v>
      </c>
      <c r="K20" s="2">
        <v>2.08695058073332</v>
      </c>
      <c r="L20" s="2">
        <f t="shared" si="2"/>
        <v>0.126950580733319</v>
      </c>
    </row>
    <row r="21" spans="3:12" x14ac:dyDescent="0.15">
      <c r="C21">
        <v>25</v>
      </c>
      <c r="D21">
        <v>1.59</v>
      </c>
      <c r="E21" s="2">
        <v>1.5034086874186301</v>
      </c>
      <c r="F21" s="2">
        <f t="shared" si="3"/>
        <v>8.6591312581368901E-2</v>
      </c>
      <c r="G21" s="2">
        <v>1.7631844900484701</v>
      </c>
      <c r="H21" s="2">
        <f t="shared" si="0"/>
        <v>0.173184490048468</v>
      </c>
      <c r="I21" s="2">
        <v>1.2830811998965601</v>
      </c>
      <c r="J21" s="2">
        <f t="shared" si="1"/>
        <v>0.30691880010344302</v>
      </c>
      <c r="K21" s="2">
        <v>1.5641368708722401</v>
      </c>
      <c r="L21" s="2">
        <f t="shared" si="2"/>
        <v>2.58631291277607E-2</v>
      </c>
    </row>
    <row r="22" spans="3:12" x14ac:dyDescent="0.15">
      <c r="C22" t="s">
        <v>19</v>
      </c>
      <c r="D22">
        <v>1.59</v>
      </c>
      <c r="E22" s="2">
        <v>1.23019292223932</v>
      </c>
      <c r="F22" s="2">
        <f t="shared" si="3"/>
        <v>0.35980707776068099</v>
      </c>
      <c r="G22" s="2">
        <v>1.6949675157265101</v>
      </c>
      <c r="H22" s="2">
        <f t="shared" si="0"/>
        <v>0.104967515726512</v>
      </c>
      <c r="I22" s="2">
        <v>1.0950866304628899</v>
      </c>
      <c r="J22" s="2">
        <f t="shared" si="1"/>
        <v>0.49491336953710902</v>
      </c>
      <c r="K22" s="2">
        <v>1.43250967888863</v>
      </c>
      <c r="L22" s="2">
        <f t="shared" si="2"/>
        <v>0.15749032111136699</v>
      </c>
    </row>
    <row r="23" spans="3:12" x14ac:dyDescent="0.15">
      <c r="C23" t="s">
        <v>20</v>
      </c>
      <c r="D23">
        <v>1.79</v>
      </c>
      <c r="E23" s="2">
        <v>1.5933009823647799</v>
      </c>
      <c r="F23" s="2">
        <f t="shared" si="3"/>
        <v>0.19669901763522299</v>
      </c>
      <c r="G23" s="2">
        <v>1.8542642054243601</v>
      </c>
      <c r="H23" s="2">
        <f t="shared" si="0"/>
        <v>6.4264205424356693E-2</v>
      </c>
      <c r="I23" s="2">
        <v>1.4755883113524699</v>
      </c>
      <c r="J23" s="2">
        <f t="shared" si="1"/>
        <v>0.31441168864753</v>
      </c>
      <c r="K23" s="2">
        <v>1.49750626281029</v>
      </c>
      <c r="L23" s="2">
        <f t="shared" si="2"/>
        <v>0.29249373718970501</v>
      </c>
    </row>
    <row r="24" spans="3:12" x14ac:dyDescent="0.15">
      <c r="C24">
        <v>27</v>
      </c>
      <c r="D24">
        <v>5.14</v>
      </c>
      <c r="E24" s="2">
        <v>6.2397325127233998</v>
      </c>
      <c r="F24" s="2">
        <f t="shared" si="3"/>
        <v>1.0997325127233999</v>
      </c>
      <c r="G24" s="2">
        <v>6.3248736722697796</v>
      </c>
      <c r="H24" s="2">
        <f t="shared" si="0"/>
        <v>1.1848736722697799</v>
      </c>
      <c r="I24" s="2">
        <v>6.1687483837600201</v>
      </c>
      <c r="J24" s="2">
        <f t="shared" si="1"/>
        <v>1.02874838376002</v>
      </c>
      <c r="K24" s="2">
        <v>5.7984399908904596</v>
      </c>
      <c r="L24" s="2">
        <f t="shared" si="2"/>
        <v>0.65843999089045602</v>
      </c>
    </row>
    <row r="25" spans="3:12" x14ac:dyDescent="0.15">
      <c r="C25">
        <v>31</v>
      </c>
      <c r="D25">
        <v>6.56</v>
      </c>
      <c r="E25" s="2">
        <v>6.6514143685643301</v>
      </c>
      <c r="F25" s="2">
        <f t="shared" si="3"/>
        <v>9.1414368564326096E-2</v>
      </c>
      <c r="G25" s="2">
        <v>6.6083840362998902</v>
      </c>
      <c r="H25" s="2">
        <f t="shared" si="0"/>
        <v>4.8384036299886198E-2</v>
      </c>
      <c r="I25" s="2">
        <v>7.2470649081975704</v>
      </c>
      <c r="J25" s="2">
        <f t="shared" si="1"/>
        <v>0.68706490819756705</v>
      </c>
      <c r="K25" s="2">
        <v>6.64042359371442</v>
      </c>
      <c r="L25" s="2">
        <f t="shared" si="2"/>
        <v>8.0423593714417804E-2</v>
      </c>
    </row>
    <row r="26" spans="3:12" x14ac:dyDescent="0.15">
      <c r="C26">
        <v>33</v>
      </c>
      <c r="D26">
        <v>6.18</v>
      </c>
      <c r="E26" s="2">
        <v>7.7290211859391604</v>
      </c>
      <c r="F26" s="2">
        <f t="shared" si="3"/>
        <v>1.5490211859391601</v>
      </c>
      <c r="G26" s="2">
        <v>6.5606682479117202</v>
      </c>
      <c r="H26" s="2">
        <f t="shared" si="0"/>
        <v>0.38066824791172499</v>
      </c>
      <c r="I26" s="2">
        <v>7.5718386346004696</v>
      </c>
      <c r="J26" s="2">
        <f t="shared" si="1"/>
        <v>1.3918386346004701</v>
      </c>
      <c r="K26" s="2">
        <v>8.0118196310635401</v>
      </c>
      <c r="L26" s="2">
        <f t="shared" si="2"/>
        <v>1.83181963106354</v>
      </c>
    </row>
    <row r="27" spans="3:12" x14ac:dyDescent="0.15">
      <c r="C27" t="s">
        <v>21</v>
      </c>
      <c r="D27">
        <v>3.63</v>
      </c>
      <c r="E27" s="2">
        <v>3.0907207953603999</v>
      </c>
      <c r="F27" s="2">
        <f t="shared" si="3"/>
        <v>0.53927920463960399</v>
      </c>
      <c r="G27" s="2">
        <v>3.1435186140043299</v>
      </c>
      <c r="H27" s="2">
        <f t="shared" si="0"/>
        <v>0.48648138599566998</v>
      </c>
      <c r="I27" s="2">
        <v>2.9490949056115801</v>
      </c>
      <c r="J27" s="2">
        <f t="shared" si="1"/>
        <v>0.68090509438841695</v>
      </c>
      <c r="K27" s="2">
        <v>3.04177863812343</v>
      </c>
      <c r="L27" s="2">
        <f t="shared" si="2"/>
        <v>0.58822136187656704</v>
      </c>
    </row>
    <row r="28" spans="3:12" x14ac:dyDescent="0.15">
      <c r="C28" t="s">
        <v>22</v>
      </c>
      <c r="D28">
        <v>4.7</v>
      </c>
      <c r="E28" s="2">
        <v>4.6811693691561098</v>
      </c>
      <c r="F28" s="2">
        <f t="shared" si="3"/>
        <v>1.88306308438859E-2</v>
      </c>
      <c r="G28" s="2">
        <v>4.8684438486129702</v>
      </c>
      <c r="H28" s="2">
        <f t="shared" si="0"/>
        <v>0.16844384861297201</v>
      </c>
      <c r="I28" s="2">
        <v>5.8660460305146103</v>
      </c>
      <c r="J28" s="2">
        <f t="shared" si="1"/>
        <v>1.1660460305146101</v>
      </c>
      <c r="K28" s="2">
        <v>5.3159872466408498</v>
      </c>
      <c r="L28" s="2">
        <f t="shared" si="2"/>
        <v>0.61598724664085402</v>
      </c>
    </row>
    <row r="29" spans="3:12" x14ac:dyDescent="0.15">
      <c r="C29" t="s">
        <v>23</v>
      </c>
      <c r="D29">
        <v>3.35</v>
      </c>
      <c r="E29" s="2">
        <v>3.1358030536158101</v>
      </c>
      <c r="F29" s="2">
        <f t="shared" si="3"/>
        <v>0.21419694638419001</v>
      </c>
      <c r="G29" s="2">
        <v>3.3965865731669602</v>
      </c>
      <c r="H29" s="2">
        <f t="shared" si="0"/>
        <v>4.6586573166957503E-2</v>
      </c>
      <c r="I29" s="2">
        <v>3.1258081199896601</v>
      </c>
      <c r="J29" s="2">
        <f t="shared" si="1"/>
        <v>0.22419188001034401</v>
      </c>
      <c r="K29" s="2">
        <v>3.3319403324982901</v>
      </c>
      <c r="L29" s="2">
        <f t="shared" si="2"/>
        <v>1.80596675017104E-2</v>
      </c>
    </row>
    <row r="30" spans="3:12" x14ac:dyDescent="0.15">
      <c r="C30" t="s">
        <v>24</v>
      </c>
      <c r="D30">
        <v>2.6</v>
      </c>
      <c r="E30" s="2">
        <v>1.7387619836667001</v>
      </c>
      <c r="F30" s="2">
        <f t="shared" si="3"/>
        <v>0.861238016333296</v>
      </c>
      <c r="G30" s="2">
        <v>2.4474889140971401</v>
      </c>
      <c r="H30" s="2">
        <f t="shared" si="0"/>
        <v>0.152511085902857</v>
      </c>
      <c r="I30" s="2">
        <v>1.3906128782001499</v>
      </c>
      <c r="J30" s="2">
        <f t="shared" si="1"/>
        <v>1.20938712179985</v>
      </c>
      <c r="K30" s="2">
        <v>2.1202687314962398</v>
      </c>
      <c r="L30" s="2">
        <f t="shared" si="2"/>
        <v>0.47973126850376102</v>
      </c>
    </row>
    <row r="31" spans="3:12" x14ac:dyDescent="0.15">
      <c r="C31">
        <v>38</v>
      </c>
      <c r="D31">
        <v>1.33</v>
      </c>
      <c r="E31" s="2">
        <v>0.92102418432161803</v>
      </c>
      <c r="F31" s="2">
        <f t="shared" si="3"/>
        <v>0.40897581567838198</v>
      </c>
      <c r="G31" s="2">
        <v>1.3911106527792101</v>
      </c>
      <c r="H31" s="2">
        <f t="shared" si="0"/>
        <v>6.1110652779211801E-2</v>
      </c>
      <c r="I31" s="2">
        <v>0.722485130592185</v>
      </c>
      <c r="J31" s="2">
        <f t="shared" si="1"/>
        <v>0.60751486940781596</v>
      </c>
      <c r="K31" s="2">
        <v>1.0623775905260699</v>
      </c>
      <c r="L31" s="2">
        <f t="shared" si="2"/>
        <v>0.26762240947392701</v>
      </c>
    </row>
    <row r="32" spans="3:12" x14ac:dyDescent="0.15">
      <c r="C32" t="s">
        <v>25</v>
      </c>
      <c r="D32">
        <v>4.93</v>
      </c>
      <c r="E32" s="2">
        <v>4.6901290093502199</v>
      </c>
      <c r="F32" s="2">
        <f t="shared" si="3"/>
        <v>0.23987099064978201</v>
      </c>
      <c r="G32" s="2">
        <v>4.4351758275755397</v>
      </c>
      <c r="H32" s="2">
        <f t="shared" si="0"/>
        <v>0.49482417242446203</v>
      </c>
      <c r="I32" s="2">
        <v>4.7465089216446898</v>
      </c>
      <c r="J32" s="2">
        <f t="shared" si="1"/>
        <v>0.183491078355313</v>
      </c>
      <c r="K32" s="2">
        <v>4.45019357777272</v>
      </c>
      <c r="L32" s="2">
        <f t="shared" si="2"/>
        <v>0.47980642222728398</v>
      </c>
    </row>
    <row r="33" spans="3:12" x14ac:dyDescent="0.15">
      <c r="C33" t="s">
        <v>26</v>
      </c>
      <c r="D33">
        <v>12.22</v>
      </c>
      <c r="E33" s="2">
        <v>7.6104154337791403</v>
      </c>
      <c r="F33" s="2">
        <f t="shared" si="3"/>
        <v>4.6095845662208603</v>
      </c>
      <c r="G33" s="2">
        <v>10.836186449417299</v>
      </c>
      <c r="H33" s="2">
        <f t="shared" si="0"/>
        <v>1.3838135505826601</v>
      </c>
      <c r="I33" s="2">
        <v>8.1285363330747291</v>
      </c>
      <c r="J33" s="2">
        <f t="shared" si="1"/>
        <v>4.0914636669252697</v>
      </c>
      <c r="K33" s="2">
        <v>8.5480300614894098</v>
      </c>
      <c r="L33" s="2">
        <f t="shared" si="2"/>
        <v>3.6719699385105899</v>
      </c>
    </row>
    <row r="34" spans="3:12" x14ac:dyDescent="0.15">
      <c r="C34" t="s">
        <v>27</v>
      </c>
      <c r="D34">
        <v>11.91</v>
      </c>
      <c r="E34" s="2">
        <v>12.7917149958575</v>
      </c>
      <c r="F34" s="2">
        <f t="shared" si="3"/>
        <v>0.88171499585749802</v>
      </c>
      <c r="G34" s="2">
        <v>12.438053006084401</v>
      </c>
      <c r="H34" s="2">
        <f t="shared" si="0"/>
        <v>0.52805300608435601</v>
      </c>
      <c r="I34" s="2">
        <v>10.367106283941</v>
      </c>
      <c r="J34" s="2">
        <f t="shared" si="1"/>
        <v>1.54289371605896</v>
      </c>
      <c r="K34" s="2">
        <v>12.689387383284</v>
      </c>
      <c r="L34" s="2">
        <f t="shared" si="2"/>
        <v>0.77938738328398705</v>
      </c>
    </row>
    <row r="35" spans="3:12" x14ac:dyDescent="0.15">
      <c r="E35" t="s">
        <v>32</v>
      </c>
      <c r="F35" s="2">
        <f t="shared" ref="F35:J35" si="4">AVERAGE(F3:F34)</f>
        <v>0.65338912149366801</v>
      </c>
      <c r="G35" t="s">
        <v>32</v>
      </c>
      <c r="H35" s="2">
        <f t="shared" si="4"/>
        <v>0.35164418333849001</v>
      </c>
      <c r="I35" t="s">
        <v>32</v>
      </c>
      <c r="J35" s="2">
        <f t="shared" si="4"/>
        <v>0.90985156182656701</v>
      </c>
      <c r="K35" t="s">
        <v>32</v>
      </c>
      <c r="L35" s="2">
        <f>AVERAGE(L3:L34)</f>
        <v>0.58077426364533502</v>
      </c>
    </row>
    <row r="36" spans="3:12" x14ac:dyDescent="0.15">
      <c r="E36" t="s">
        <v>33</v>
      </c>
      <c r="F36" s="2">
        <f t="shared" ref="F36:J36" si="5">SQRT(SUMSQ(F3:F34)/COUNT(F3:F34))</f>
        <v>1.0340295951457199</v>
      </c>
      <c r="G36" t="s">
        <v>33</v>
      </c>
      <c r="H36" s="2">
        <f t="shared" si="5"/>
        <v>0.470163959788299</v>
      </c>
      <c r="I36" t="s">
        <v>33</v>
      </c>
      <c r="J36" s="2">
        <f t="shared" si="5"/>
        <v>1.1613755710770901</v>
      </c>
      <c r="K36" t="s">
        <v>33</v>
      </c>
      <c r="L36" s="2">
        <f>SQRT(SUMSQ(L3:L34)/COUNT(L3:L34))</f>
        <v>0.88501060416208999</v>
      </c>
    </row>
    <row r="40" spans="3:12" x14ac:dyDescent="0.15">
      <c r="C40" s="15"/>
    </row>
  </sheetData>
  <mergeCells count="4">
    <mergeCell ref="E1:F1"/>
    <mergeCell ref="G1:H1"/>
    <mergeCell ref="I1:J1"/>
    <mergeCell ref="K1:L1"/>
  </mergeCells>
  <phoneticPr fontId="9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process direct scaling</vt:lpstr>
      <vt:lpstr>Data process with TMS as ref</vt:lpstr>
      <vt:lpstr>13C NMR Results</vt:lpstr>
      <vt:lpstr>1H NMR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文宣 王</cp:lastModifiedBy>
  <dcterms:created xsi:type="dcterms:W3CDTF">2024-08-22T05:32:47Z</dcterms:created>
  <dcterms:modified xsi:type="dcterms:W3CDTF">2024-09-04T08:10:28Z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8E1A5177DD4D41F38839DC2EDC347A63_11</vt:lpwstr>
  </property>
  <property fmtid="{D5CDD505-2E9C-101B-9397-08002B2CF9AE}" pid="3" name="KSOProductBuildVer">
    <vt:lpwstr>2052-12.1.0.17827</vt:lpwstr>
  </property>
</Properties>
</file>