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https://uccireland-my.sharepoint.com/personal/valentina_rossi_ucc_ie1/Documents/working folder/2024/Work_in_Progress/Experiments/PAPER/DRAFTS/Draft9/Final/Supplementary_Datasets/"/>
    </mc:Choice>
  </mc:AlternateContent>
  <xr:revisionPtr revIDLastSave="47" documentId="8_{6DFDEF4F-8A8A-4916-B042-582A4968DB98}" xr6:coauthVersionLast="47" xr6:coauthVersionMax="47" xr10:uidLastSave="{B08E3557-40DD-E44C-8CDE-AC018B3BCAA9}"/>
  <bookViews>
    <workbookView xWindow="0" yWindow="1980" windowWidth="26980" windowHeight="14020" xr2:uid="{BFDB21BF-B62C-F542-860D-2A042A5554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8" i="1"/>
  <c r="I18" i="1"/>
  <c r="H18" i="1"/>
  <c r="G18" i="1"/>
  <c r="J17" i="1"/>
  <c r="I17" i="1"/>
  <c r="H17" i="1"/>
  <c r="G17" i="1"/>
  <c r="J11" i="1"/>
  <c r="I11" i="1"/>
  <c r="H11" i="1"/>
  <c r="G11" i="1"/>
  <c r="J10" i="1"/>
  <c r="I10" i="1"/>
  <c r="H10" i="1"/>
  <c r="G10" i="1"/>
  <c r="J9" i="1"/>
  <c r="I9" i="1"/>
  <c r="H9" i="1"/>
  <c r="G9" i="1"/>
  <c r="J16" i="1"/>
  <c r="I16" i="1"/>
  <c r="H16" i="1"/>
  <c r="G16" i="1"/>
  <c r="J15" i="1"/>
  <c r="I15" i="1"/>
  <c r="H15" i="1"/>
  <c r="G15" i="1"/>
  <c r="J5" i="1"/>
  <c r="I5" i="1"/>
  <c r="H5" i="1"/>
  <c r="G5" i="1"/>
  <c r="J4" i="1"/>
  <c r="I4" i="1"/>
  <c r="H4" i="1"/>
  <c r="G4" i="1"/>
  <c r="J14" i="1"/>
  <c r="I14" i="1"/>
  <c r="H14" i="1"/>
  <c r="G14" i="1"/>
  <c r="J13" i="1"/>
  <c r="I13" i="1"/>
  <c r="H13" i="1"/>
  <c r="G13" i="1"/>
  <c r="J12" i="1"/>
  <c r="I12" i="1"/>
  <c r="H12" i="1"/>
  <c r="G12" i="1"/>
  <c r="J8" i="1"/>
  <c r="I8" i="1"/>
  <c r="H8" i="1"/>
  <c r="G8" i="1"/>
  <c r="J7" i="1"/>
  <c r="I7" i="1"/>
  <c r="H7" i="1"/>
  <c r="G7" i="1"/>
  <c r="J6" i="1"/>
  <c r="I6" i="1"/>
  <c r="H6" i="1"/>
  <c r="G6" i="1"/>
</calcChain>
</file>

<file path=xl/sharedStrings.xml><?xml version="1.0" encoding="utf-8"?>
<sst xmlns="http://schemas.openxmlformats.org/spreadsheetml/2006/main" count="61" uniqueCount="21">
  <si>
    <t>R1</t>
  </si>
  <si>
    <t>Aratio</t>
  </si>
  <si>
    <t xml:space="preserve">RBS </t>
  </si>
  <si>
    <t>wD/wG</t>
  </si>
  <si>
    <t>NA</t>
  </si>
  <si>
    <t>G frequency</t>
  </si>
  <si>
    <t>G FWHM</t>
  </si>
  <si>
    <t>D frequency</t>
  </si>
  <si>
    <t>D FWHM</t>
  </si>
  <si>
    <t>D4 FWHM</t>
  </si>
  <si>
    <t>D2 FWHM</t>
  </si>
  <si>
    <t>D6 FWHM</t>
  </si>
  <si>
    <t xml:space="preserve">species name </t>
  </si>
  <si>
    <t>Mene rhombea</t>
  </si>
  <si>
    <t>Biota</t>
  </si>
  <si>
    <t>Bolca</t>
  </si>
  <si>
    <t>Pelophylax pueyoi</t>
  </si>
  <si>
    <t>Libros</t>
  </si>
  <si>
    <t>plant frag. indet.</t>
  </si>
  <si>
    <t>Anatidae indet.</t>
  </si>
  <si>
    <t xml:space="preserve">Dataset S10 - Raman parameters extracted from the deconvolution of the D- and G bands in spectra for fossil samples. D- and G frequency (i.e., the wavenumber defining the centre of a peak), D-FWHM (full width at half maximum height), G-FWHM, R1(ID/IG; I denotes intensity of the peak), Aratio (areaD/areaG), RBS (Raman Band Separation: Dfrequency-Gfrequency), wD/wG (where w denotes FWHM), D2-FWHM (D2-full width at half maximum height), D4-FWHM (D4-full width at half maximum height) and D6-FWHM (D6-full width at half maximum height).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</si>
</sst>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2415CE-FC79-5E45-8920-9B2F637F6B40}" name="Table1" displayName="Table1" ref="B3:M19" totalsRowShown="0" headerRowDxfId="13" dataDxfId="12">
  <autoFilter ref="B3:M19" xr:uid="{BA2415CE-FC79-5E45-8920-9B2F637F6B40}"/>
  <sortState xmlns:xlrd2="http://schemas.microsoft.com/office/spreadsheetml/2017/richdata2" ref="B4:M19">
    <sortCondition ref="B4:B19"/>
  </sortState>
  <tableColumns count="12">
    <tableColumn id="1" xr3:uid="{D0DA080A-225C-0643-B66C-A66874C5B5A6}" name="species name " dataDxfId="11"/>
    <tableColumn id="4" xr3:uid="{63F40A1B-CC71-D241-8D70-11A12CD69D43}" name="D frequency" dataDxfId="10"/>
    <tableColumn id="2" xr3:uid="{0BFF4650-5840-D24A-94B4-2312DD218464}" name="G frequency" dataDxfId="9"/>
    <tableColumn id="5" xr3:uid="{372C6731-E110-A24B-B780-4C8C2E404235}" name="D FWHM" dataDxfId="8"/>
    <tableColumn id="3" xr3:uid="{85480E8E-31CB-A140-A330-40C393F57E7E}" name="G FWHM" dataDxfId="7"/>
    <tableColumn id="6" xr3:uid="{E3DBFC35-3AE9-F446-9BE3-CA0EF753F792}" name="R1" dataDxfId="6"/>
    <tableColumn id="7" xr3:uid="{9A559D93-07BE-3341-B581-5A502FA5F1CA}" name="Aratio" dataDxfId="5"/>
    <tableColumn id="8" xr3:uid="{920D9B71-BD6B-F14F-86F1-32F36D7F2633}" name="RBS " dataDxfId="4">
      <calculatedColumnFormula>D4-C4</calculatedColumnFormula>
    </tableColumn>
    <tableColumn id="9" xr3:uid="{DEC3A0C3-56D0-2643-A6AE-F752C8049007}" name="wD/wG" dataDxfId="3">
      <calculatedColumnFormula>E4/F4</calculatedColumnFormula>
    </tableColumn>
    <tableColumn id="11" xr3:uid="{9B41687F-CB4E-C44D-9213-7459A48B01CC}" name="D2 FWHM" dataDxfId="2"/>
    <tableColumn id="10" xr3:uid="{80642BD5-2D7A-E841-B1B4-B8CE05D9A6A5}" name="D4 FWHM" dataDxfId="1"/>
    <tableColumn id="12" xr3:uid="{B7815F44-2441-DB4F-A0FA-37B92691132C}" name="D6 FWHM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DB2B-6AB7-9541-A1F4-7DF9637B8766}">
  <dimension ref="A1:M19"/>
  <sheetViews>
    <sheetView tabSelected="1" workbookViewId="0">
      <selection activeCell="J24" sqref="J24"/>
    </sheetView>
  </sheetViews>
  <sheetFormatPr baseColWidth="10" defaultColWidth="11.1640625" defaultRowHeight="16" x14ac:dyDescent="0.2"/>
  <cols>
    <col min="1" max="1" width="11.1640625" style="12"/>
    <col min="2" max="2" width="20.6640625" style="12" customWidth="1"/>
    <col min="3" max="3" width="17.6640625" style="12" customWidth="1"/>
    <col min="4" max="4" width="20.5" style="12" customWidth="1"/>
    <col min="5" max="5" width="18" style="12" customWidth="1"/>
    <col min="6" max="6" width="14.83203125" style="12" customWidth="1"/>
    <col min="7" max="7" width="11.1640625" style="12"/>
    <col min="8" max="8" width="12.83203125" style="12" customWidth="1"/>
    <col min="9" max="9" width="11.1640625" style="12"/>
    <col min="10" max="10" width="13.5" style="12" customWidth="1"/>
    <col min="11" max="11" width="15.6640625" style="12" customWidth="1"/>
    <col min="12" max="12" width="15.1640625" style="12" customWidth="1"/>
    <col min="13" max="13" width="15.83203125" style="12" customWidth="1"/>
    <col min="14" max="16384" width="11.1640625" style="12"/>
  </cols>
  <sheetData>
    <row r="1" spans="1:13" s="1" customFormat="1" ht="83" customHeight="1" x14ac:dyDescent="0.2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" customFormat="1" x14ac:dyDescent="0.2"/>
    <row r="3" spans="1:13" s="5" customFormat="1" x14ac:dyDescent="0.2">
      <c r="A3" s="2" t="s">
        <v>14</v>
      </c>
      <c r="B3" s="3" t="s">
        <v>12</v>
      </c>
      <c r="C3" s="3" t="s">
        <v>7</v>
      </c>
      <c r="D3" s="3" t="s">
        <v>5</v>
      </c>
      <c r="E3" s="3" t="s">
        <v>8</v>
      </c>
      <c r="F3" s="3" t="s">
        <v>6</v>
      </c>
      <c r="G3" s="3" t="s">
        <v>0</v>
      </c>
      <c r="H3" s="3" t="s">
        <v>1</v>
      </c>
      <c r="I3" s="3" t="s">
        <v>2</v>
      </c>
      <c r="J3" s="3" t="s">
        <v>3</v>
      </c>
      <c r="K3" s="4" t="s">
        <v>10</v>
      </c>
      <c r="L3" s="4" t="s">
        <v>9</v>
      </c>
      <c r="M3" s="4" t="s">
        <v>11</v>
      </c>
    </row>
    <row r="4" spans="1:13" s="5" customFormat="1" x14ac:dyDescent="0.2">
      <c r="A4" s="6" t="s">
        <v>15</v>
      </c>
      <c r="B4" s="5" t="s">
        <v>19</v>
      </c>
      <c r="C4" s="14">
        <v>1360.81</v>
      </c>
      <c r="D4" s="14">
        <v>1584</v>
      </c>
      <c r="E4" s="15">
        <v>213.75</v>
      </c>
      <c r="F4" s="15">
        <v>124.24</v>
      </c>
      <c r="G4" s="7">
        <f>0.51/0.8</f>
        <v>0.63749999999999996</v>
      </c>
      <c r="H4" s="7">
        <f>116/107</f>
        <v>1.0841121495327102</v>
      </c>
      <c r="I4" s="14">
        <f t="shared" ref="I4:I19" si="0">D4-C4</f>
        <v>223.19000000000005</v>
      </c>
      <c r="J4" s="7">
        <f t="shared" ref="J4:J19" si="1">E4/F4</f>
        <v>1.720460399227302</v>
      </c>
      <c r="K4" s="5">
        <v>61.9</v>
      </c>
      <c r="L4" s="5" t="s">
        <v>4</v>
      </c>
      <c r="M4" s="7">
        <v>140.19</v>
      </c>
    </row>
    <row r="5" spans="1:13" s="5" customFormat="1" x14ac:dyDescent="0.2">
      <c r="A5" s="9" t="s">
        <v>15</v>
      </c>
      <c r="B5" s="9" t="s">
        <v>19</v>
      </c>
      <c r="C5" s="16">
        <v>1364.66</v>
      </c>
      <c r="D5" s="16">
        <v>1567</v>
      </c>
      <c r="E5" s="17">
        <v>74.12</v>
      </c>
      <c r="F5" s="17">
        <v>112.65</v>
      </c>
      <c r="G5" s="10">
        <f>0.27/0.76</f>
        <v>0.35526315789473684</v>
      </c>
      <c r="H5" s="10">
        <f>21.65/91.83</f>
        <v>0.23576173363824457</v>
      </c>
      <c r="I5" s="16">
        <f t="shared" si="0"/>
        <v>202.33999999999992</v>
      </c>
      <c r="J5" s="10">
        <f t="shared" si="1"/>
        <v>0.65796715490457169</v>
      </c>
      <c r="K5" s="9">
        <v>69.31</v>
      </c>
      <c r="L5" s="9" t="s">
        <v>4</v>
      </c>
      <c r="M5" s="10">
        <v>126.96</v>
      </c>
    </row>
    <row r="6" spans="1:13" s="5" customFormat="1" x14ac:dyDescent="0.2">
      <c r="A6" s="6" t="s">
        <v>15</v>
      </c>
      <c r="B6" s="18" t="s">
        <v>13</v>
      </c>
      <c r="C6" s="14">
        <v>1358.44454</v>
      </c>
      <c r="D6" s="14">
        <v>1608.71441</v>
      </c>
      <c r="E6" s="15">
        <v>99.369960000000006</v>
      </c>
      <c r="F6" s="15">
        <v>71.284670000000006</v>
      </c>
      <c r="G6" s="15">
        <f>0.18/0.42</f>
        <v>0.42857142857142855</v>
      </c>
      <c r="H6" s="15">
        <f>19/32</f>
        <v>0.59375</v>
      </c>
      <c r="I6" s="14">
        <f t="shared" si="0"/>
        <v>250.26987000000008</v>
      </c>
      <c r="J6" s="7">
        <f t="shared" si="1"/>
        <v>1.3939877956929589</v>
      </c>
      <c r="K6" s="5" t="s">
        <v>4</v>
      </c>
      <c r="L6" s="7">
        <v>114.66</v>
      </c>
      <c r="M6" s="7">
        <v>305.94</v>
      </c>
    </row>
    <row r="7" spans="1:13" s="5" customFormat="1" x14ac:dyDescent="0.2">
      <c r="A7" s="5" t="s">
        <v>15</v>
      </c>
      <c r="B7" s="18" t="s">
        <v>13</v>
      </c>
      <c r="C7" s="14">
        <v>1359.1639600000001</v>
      </c>
      <c r="D7" s="14">
        <v>1604.7309299999999</v>
      </c>
      <c r="E7" s="15">
        <v>77.903059999999996</v>
      </c>
      <c r="F7" s="15">
        <v>75.561549999999997</v>
      </c>
      <c r="G7" s="15">
        <f>0.079/50</f>
        <v>1.58E-3</v>
      </c>
      <c r="H7" s="15">
        <f>6/40</f>
        <v>0.15</v>
      </c>
      <c r="I7" s="14">
        <f t="shared" si="0"/>
        <v>245.56696999999986</v>
      </c>
      <c r="J7" s="7">
        <f t="shared" si="1"/>
        <v>1.0309881149870537</v>
      </c>
      <c r="K7" s="5" t="s">
        <v>4</v>
      </c>
      <c r="L7" s="5" t="s">
        <v>4</v>
      </c>
      <c r="M7" s="7">
        <v>290.35000000000002</v>
      </c>
    </row>
    <row r="8" spans="1:13" s="5" customFormat="1" x14ac:dyDescent="0.2">
      <c r="A8" s="8" t="s">
        <v>15</v>
      </c>
      <c r="B8" s="13" t="s">
        <v>13</v>
      </c>
      <c r="C8" s="16">
        <v>1357.38867</v>
      </c>
      <c r="D8" s="16">
        <v>1601.1892700000001</v>
      </c>
      <c r="E8" s="17">
        <v>92.952780000000004</v>
      </c>
      <c r="F8" s="17">
        <v>77.041110000000003</v>
      </c>
      <c r="G8" s="17">
        <f>0.17/0.57</f>
        <v>0.29824561403508776</v>
      </c>
      <c r="H8" s="17">
        <f>17/46</f>
        <v>0.36956521739130432</v>
      </c>
      <c r="I8" s="16">
        <f t="shared" si="0"/>
        <v>243.80060000000003</v>
      </c>
      <c r="J8" s="10">
        <f t="shared" si="1"/>
        <v>1.2065347968117281</v>
      </c>
      <c r="K8" s="9" t="s">
        <v>4</v>
      </c>
      <c r="L8" s="10">
        <v>126.23</v>
      </c>
      <c r="M8" s="10">
        <v>295.096</v>
      </c>
    </row>
    <row r="9" spans="1:13" s="5" customFormat="1" x14ac:dyDescent="0.2">
      <c r="A9" s="5" t="s">
        <v>15</v>
      </c>
      <c r="B9" s="18" t="s">
        <v>16</v>
      </c>
      <c r="C9" s="14">
        <v>1365</v>
      </c>
      <c r="D9" s="14">
        <v>1604</v>
      </c>
      <c r="E9" s="15">
        <v>86.55</v>
      </c>
      <c r="F9" s="15">
        <v>76.5</v>
      </c>
      <c r="G9" s="5">
        <f>0.1/0.5</f>
        <v>0.2</v>
      </c>
      <c r="H9" s="7">
        <f>9.68/41</f>
        <v>0.23609756097560974</v>
      </c>
      <c r="I9" s="14">
        <f t="shared" si="0"/>
        <v>239</v>
      </c>
      <c r="J9" s="7">
        <f t="shared" si="1"/>
        <v>1.1313725490196078</v>
      </c>
      <c r="K9" s="5">
        <v>10.74</v>
      </c>
      <c r="L9" s="5" t="s">
        <v>4</v>
      </c>
      <c r="M9" s="7">
        <v>259.41000000000003</v>
      </c>
    </row>
    <row r="10" spans="1:13" s="5" customFormat="1" x14ac:dyDescent="0.2">
      <c r="A10" s="6" t="s">
        <v>17</v>
      </c>
      <c r="B10" s="18" t="s">
        <v>16</v>
      </c>
      <c r="C10" s="14">
        <v>1368</v>
      </c>
      <c r="D10" s="14">
        <v>1562</v>
      </c>
      <c r="E10" s="15">
        <v>94.24</v>
      </c>
      <c r="F10" s="15">
        <v>83.45</v>
      </c>
      <c r="G10" s="7">
        <f>0.14/0.32</f>
        <v>0.43750000000000006</v>
      </c>
      <c r="H10" s="5">
        <f>14/28</f>
        <v>0.5</v>
      </c>
      <c r="I10" s="14">
        <f t="shared" si="0"/>
        <v>194</v>
      </c>
      <c r="J10" s="7">
        <f t="shared" si="1"/>
        <v>1.1292989814260035</v>
      </c>
      <c r="K10" s="5">
        <v>72.5</v>
      </c>
      <c r="L10" s="5">
        <v>160.88999999999999</v>
      </c>
      <c r="M10" s="7">
        <v>278.20999999999998</v>
      </c>
    </row>
    <row r="11" spans="1:13" s="5" customFormat="1" x14ac:dyDescent="0.2">
      <c r="A11" s="9" t="s">
        <v>17</v>
      </c>
      <c r="B11" s="13" t="s">
        <v>16</v>
      </c>
      <c r="C11" s="16">
        <v>1361</v>
      </c>
      <c r="D11" s="16">
        <v>1568</v>
      </c>
      <c r="E11" s="17">
        <v>98.74</v>
      </c>
      <c r="F11" s="17">
        <v>90.79</v>
      </c>
      <c r="G11" s="9">
        <f>0.2/0.4</f>
        <v>0.5</v>
      </c>
      <c r="H11" s="10">
        <f>21/39</f>
        <v>0.53846153846153844</v>
      </c>
      <c r="I11" s="16">
        <f t="shared" si="0"/>
        <v>207</v>
      </c>
      <c r="J11" s="10">
        <f t="shared" si="1"/>
        <v>1.0875647097697982</v>
      </c>
      <c r="K11" s="9">
        <v>68.5</v>
      </c>
      <c r="L11" s="9">
        <v>114.9</v>
      </c>
      <c r="M11" s="10">
        <v>296.02</v>
      </c>
    </row>
    <row r="12" spans="1:13" s="5" customFormat="1" x14ac:dyDescent="0.2">
      <c r="A12" s="6" t="s">
        <v>17</v>
      </c>
      <c r="B12" s="5" t="s">
        <v>18</v>
      </c>
      <c r="C12" s="14">
        <v>1374.64005</v>
      </c>
      <c r="D12" s="14">
        <v>1597.20778</v>
      </c>
      <c r="E12" s="15">
        <v>157.04336000000001</v>
      </c>
      <c r="F12" s="15">
        <v>98.347930000000005</v>
      </c>
      <c r="G12" s="15">
        <f>0.57/0.7</f>
        <v>0.81428571428571428</v>
      </c>
      <c r="H12" s="15">
        <f>95/73</f>
        <v>1.3013698630136987</v>
      </c>
      <c r="I12" s="14">
        <f t="shared" si="0"/>
        <v>222.56772999999998</v>
      </c>
      <c r="J12" s="7">
        <f t="shared" si="1"/>
        <v>1.596814086478485</v>
      </c>
      <c r="K12" s="5" t="s">
        <v>4</v>
      </c>
      <c r="L12" s="7">
        <v>129.52000000000001</v>
      </c>
      <c r="M12" s="7">
        <v>136.27000000000001</v>
      </c>
    </row>
    <row r="13" spans="1:13" s="5" customFormat="1" x14ac:dyDescent="0.2">
      <c r="A13" s="5" t="s">
        <v>17</v>
      </c>
      <c r="B13" s="5" t="s">
        <v>18</v>
      </c>
      <c r="C13" s="14">
        <v>1390.02763</v>
      </c>
      <c r="D13" s="14">
        <v>1598.7860599999999</v>
      </c>
      <c r="E13" s="15">
        <v>242.33976000000001</v>
      </c>
      <c r="F13" s="15">
        <v>90.431889999999996</v>
      </c>
      <c r="G13" s="15">
        <f>0.51/0.7</f>
        <v>0.72857142857142865</v>
      </c>
      <c r="H13" s="15">
        <f>133/68</f>
        <v>1.9558823529411764</v>
      </c>
      <c r="I13" s="14">
        <f t="shared" si="0"/>
        <v>208.75842999999986</v>
      </c>
      <c r="J13" s="7">
        <f t="shared" si="1"/>
        <v>2.6798042150838608</v>
      </c>
      <c r="K13" s="5" t="s">
        <v>4</v>
      </c>
      <c r="L13" s="5" t="s">
        <v>4</v>
      </c>
      <c r="M13" s="7">
        <v>406.04</v>
      </c>
    </row>
    <row r="14" spans="1:13" s="5" customFormat="1" x14ac:dyDescent="0.2">
      <c r="A14" s="6" t="s">
        <v>17</v>
      </c>
      <c r="B14" s="5" t="s">
        <v>18</v>
      </c>
      <c r="C14" s="14">
        <v>1356.5990999999999</v>
      </c>
      <c r="D14" s="14">
        <v>1575.50215</v>
      </c>
      <c r="E14" s="15">
        <v>87.072460000000007</v>
      </c>
      <c r="F14" s="15">
        <v>73.834800000000001</v>
      </c>
      <c r="G14" s="15">
        <f>0.19/0.35</f>
        <v>0.54285714285714293</v>
      </c>
      <c r="H14" s="15">
        <f>17/27</f>
        <v>0.62962962962962965</v>
      </c>
      <c r="I14" s="14">
        <f t="shared" si="0"/>
        <v>218.90305000000012</v>
      </c>
      <c r="J14" s="7">
        <f t="shared" si="1"/>
        <v>1.1792875446266531</v>
      </c>
      <c r="K14" s="5">
        <v>61.18</v>
      </c>
      <c r="L14" s="7">
        <v>101.22</v>
      </c>
      <c r="M14" s="7">
        <v>311.33999999999997</v>
      </c>
    </row>
    <row r="15" spans="1:13" s="5" customFormat="1" x14ac:dyDescent="0.2">
      <c r="A15" s="5" t="s">
        <v>17</v>
      </c>
      <c r="B15" s="5" t="s">
        <v>18</v>
      </c>
      <c r="C15" s="14">
        <v>1386</v>
      </c>
      <c r="D15" s="14">
        <v>1601</v>
      </c>
      <c r="E15" s="15">
        <v>243.62</v>
      </c>
      <c r="F15" s="15">
        <v>69.14</v>
      </c>
      <c r="G15" s="7">
        <f>0.48/0.78</f>
        <v>0.61538461538461531</v>
      </c>
      <c r="H15" s="7">
        <f>126/57</f>
        <v>2.2105263157894739</v>
      </c>
      <c r="I15" s="14">
        <f t="shared" si="0"/>
        <v>215</v>
      </c>
      <c r="J15" s="7">
        <f t="shared" si="1"/>
        <v>3.5235753543534858</v>
      </c>
      <c r="K15" s="5" t="s">
        <v>4</v>
      </c>
      <c r="L15" s="5" t="s">
        <v>4</v>
      </c>
      <c r="M15" s="7">
        <v>29.99</v>
      </c>
    </row>
    <row r="16" spans="1:13" s="5" customFormat="1" x14ac:dyDescent="0.2">
      <c r="A16" s="6" t="s">
        <v>17</v>
      </c>
      <c r="B16" s="5" t="s">
        <v>18</v>
      </c>
      <c r="C16" s="14">
        <v>1373</v>
      </c>
      <c r="D16" s="14">
        <v>1603</v>
      </c>
      <c r="E16" s="15">
        <v>83.49</v>
      </c>
      <c r="F16" s="15">
        <v>69.62</v>
      </c>
      <c r="G16" s="7">
        <f>0.28/0.78</f>
        <v>0.35897435897435898</v>
      </c>
      <c r="H16" s="7">
        <f>25.12/58</f>
        <v>0.43310344827586211</v>
      </c>
      <c r="I16" s="14">
        <f t="shared" si="0"/>
        <v>230</v>
      </c>
      <c r="J16" s="7">
        <f t="shared" si="1"/>
        <v>1.1992243608158573</v>
      </c>
      <c r="K16" s="5">
        <v>209.69</v>
      </c>
      <c r="L16" s="5" t="s">
        <v>4</v>
      </c>
      <c r="M16" s="7">
        <v>67.66</v>
      </c>
    </row>
    <row r="17" spans="1:13" s="5" customFormat="1" x14ac:dyDescent="0.2">
      <c r="A17" s="5" t="s">
        <v>17</v>
      </c>
      <c r="B17" s="5" t="s">
        <v>18</v>
      </c>
      <c r="C17" s="14">
        <v>1355</v>
      </c>
      <c r="D17" s="14">
        <v>1596</v>
      </c>
      <c r="E17" s="15">
        <v>287.12</v>
      </c>
      <c r="F17" s="15">
        <v>68.03</v>
      </c>
      <c r="G17" s="7">
        <f>0.54/0.43</f>
        <v>1.2558139534883721</v>
      </c>
      <c r="H17" s="7">
        <f>167/31</f>
        <v>5.387096774193548</v>
      </c>
      <c r="I17" s="14">
        <f t="shared" si="0"/>
        <v>241</v>
      </c>
      <c r="J17" s="7">
        <f t="shared" si="1"/>
        <v>4.220490959870645</v>
      </c>
      <c r="K17" s="5">
        <v>30.8</v>
      </c>
      <c r="L17" s="5" t="s">
        <v>4</v>
      </c>
      <c r="M17" s="7">
        <v>73.56</v>
      </c>
    </row>
    <row r="18" spans="1:13" s="5" customFormat="1" x14ac:dyDescent="0.2">
      <c r="A18" s="6" t="s">
        <v>17</v>
      </c>
      <c r="B18" s="5" t="s">
        <v>18</v>
      </c>
      <c r="C18" s="14">
        <v>1347</v>
      </c>
      <c r="D18" s="14">
        <v>1574</v>
      </c>
      <c r="E18" s="15">
        <v>106.9</v>
      </c>
      <c r="F18" s="15">
        <v>75.84</v>
      </c>
      <c r="G18" s="7">
        <f>0.36/0.31</f>
        <v>1.161290322580645</v>
      </c>
      <c r="H18" s="5">
        <f>41/25</f>
        <v>1.64</v>
      </c>
      <c r="I18" s="14">
        <f t="shared" si="0"/>
        <v>227</v>
      </c>
      <c r="J18" s="7">
        <f t="shared" si="1"/>
        <v>1.4095464135021096</v>
      </c>
      <c r="K18" s="5">
        <v>53.25</v>
      </c>
      <c r="L18" s="5" t="s">
        <v>4</v>
      </c>
      <c r="M18" s="7">
        <v>191.2</v>
      </c>
    </row>
    <row r="19" spans="1:13" s="5" customFormat="1" x14ac:dyDescent="0.2">
      <c r="A19" s="11" t="s">
        <v>17</v>
      </c>
      <c r="B19" s="5" t="s">
        <v>18</v>
      </c>
      <c r="C19" s="14">
        <v>1362</v>
      </c>
      <c r="D19" s="14">
        <v>1594</v>
      </c>
      <c r="E19" s="15">
        <v>124.4</v>
      </c>
      <c r="F19" s="15">
        <v>70.83</v>
      </c>
      <c r="G19" s="7">
        <f>0.46/0.61</f>
        <v>0.75409836065573776</v>
      </c>
      <c r="H19" s="7">
        <f>61/46</f>
        <v>1.326086956521739</v>
      </c>
      <c r="I19" s="14">
        <f t="shared" si="0"/>
        <v>232</v>
      </c>
      <c r="J19" s="7">
        <f t="shared" si="1"/>
        <v>1.756317944373853</v>
      </c>
      <c r="K19" s="5">
        <v>32.28</v>
      </c>
      <c r="L19" s="5">
        <v>276.7</v>
      </c>
      <c r="M19" s="7">
        <v>234.8</v>
      </c>
    </row>
  </sheetData>
  <mergeCells count="1">
    <mergeCell ref="A1:M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Rossi</dc:creator>
  <cp:lastModifiedBy>Valentina Rossi</cp:lastModifiedBy>
  <dcterms:created xsi:type="dcterms:W3CDTF">2024-01-17T12:08:42Z</dcterms:created>
  <dcterms:modified xsi:type="dcterms:W3CDTF">2024-03-21T12:40:52Z</dcterms:modified>
</cp:coreProperties>
</file>