
<file path=[Content_Types].xml><?xml version="1.0" encoding="utf-8"?>
<Types xmlns="http://schemas.openxmlformats.org/package/2006/content-types"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10.xml" ContentType="application/vnd.ms-office.chartcolorstyle+xml"/>
  <Override PartName="/xl/charts/colors11.xml" ContentType="application/vnd.ms-office.chartcolorstyle+xml"/>
  <Override PartName="/xl/charts/colors12.xml" ContentType="application/vnd.ms-office.chartcolorstyle+xml"/>
  <Override PartName="/xl/charts/colors13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10.xml" ContentType="application/vnd.ms-office.chartstyle+xml"/>
  <Override PartName="/xl/charts/style11.xml" ContentType="application/vnd.ms-office.chartstyle+xml"/>
  <Override PartName="/xl/charts/style12.xml" ContentType="application/vnd.ms-office.chartstyle+xml"/>
  <Override PartName="/xl/charts/style13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optimization of LFIA " sheetId="1" r:id="rId1"/>
    <sheet name="optimization of CDs" sheetId="8" r:id="rId2"/>
    <sheet name="optimization of extraction proc" sheetId="2" r:id="rId3"/>
    <sheet name="standard curve for CD" sheetId="3" r:id="rId4"/>
    <sheet name="standard curve for oil sample" sheetId="4" r:id="rId5"/>
    <sheet name="recovery" sheetId="5" r:id="rId6"/>
    <sheet name="selectivity" sheetId="6" r:id="rId7"/>
    <sheet name="CRM and stroage" sheetId="7" r:id="rId8"/>
  </sheets>
  <externalReferences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<sst xmlns="http://schemas.openxmlformats.org/spreadsheetml/2006/main" count="992" uniqueCount="254">
  <si>
    <t xml:space="preserve">200nm VS 70nm </t>
  </si>
  <si>
    <t>C</t>
  </si>
  <si>
    <t>T</t>
  </si>
  <si>
    <t>T/C</t>
  </si>
  <si>
    <t>抑制率</t>
  </si>
  <si>
    <t>标准差/平均值</t>
  </si>
  <si>
    <t>C值</t>
  </si>
  <si>
    <t>均值</t>
  </si>
  <si>
    <t>标准差</t>
  </si>
  <si>
    <t>T值</t>
  </si>
  <si>
    <t>个值</t>
  </si>
  <si>
    <t>T线荧光空白值</t>
  </si>
  <si>
    <t>I SD</t>
  </si>
  <si>
    <t>F标准品标准差</t>
  </si>
  <si>
    <t>70nm</t>
  </si>
  <si>
    <t>70nm 空白</t>
  </si>
  <si>
    <t>200nm</t>
  </si>
  <si>
    <t>70nm 5ppb</t>
  </si>
  <si>
    <t>CV</t>
  </si>
  <si>
    <t>200nm 空白</t>
  </si>
  <si>
    <t>200nm 5ppb</t>
  </si>
  <si>
    <t xml:space="preserve">200nm AB 优化 </t>
  </si>
  <si>
    <t>方差分析：单因素方差分析</t>
  </si>
  <si>
    <t>1.9ug/ml  空白</t>
  </si>
  <si>
    <t>SUMMARY</t>
  </si>
  <si>
    <t>ug/ml</t>
  </si>
  <si>
    <t>I%</t>
  </si>
  <si>
    <t>F</t>
  </si>
  <si>
    <t>空白标准差</t>
  </si>
  <si>
    <t>组</t>
  </si>
  <si>
    <t>观测数</t>
  </si>
  <si>
    <t>求和</t>
  </si>
  <si>
    <t>平均</t>
  </si>
  <si>
    <t>方差</t>
  </si>
  <si>
    <t>1.9ug/ml  5ppb</t>
  </si>
  <si>
    <t>1.90</t>
  </si>
  <si>
    <t>列 1</t>
  </si>
  <si>
    <t>列 2</t>
  </si>
  <si>
    <t>列 3</t>
  </si>
  <si>
    <t>3.81ug/ml空白</t>
  </si>
  <si>
    <t>方差分析</t>
  </si>
  <si>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.81&amp;7.62</t>
    </r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</si>
  <si>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.9&amp;7.62</t>
    </r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</si>
  <si>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.9&amp;3.81</t>
    </r>
  </si>
  <si>
    <t>3.81ug/ml  5ppb</t>
  </si>
  <si>
    <t>差异源</t>
  </si>
  <si>
    <t>SS</t>
  </si>
  <si>
    <t>df</t>
  </si>
  <si>
    <t>MS</t>
  </si>
  <si>
    <t>P-value</t>
  </si>
  <si>
    <t>F crit</t>
  </si>
  <si>
    <t>组间</t>
  </si>
  <si>
    <t>组内</t>
  </si>
  <si>
    <t>7.62ug/ml  空白</t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</si>
  <si>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1.43&amp;21.59</t>
    </r>
  </si>
  <si>
    <t>总计</t>
  </si>
  <si>
    <t>7.62ug/ml  5ppb</t>
  </si>
  <si>
    <t>11.43ug/ml 空白</t>
  </si>
  <si>
    <t>11.43ug/ml5ppb</t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</si>
  <si>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.97&amp;3.81</t>
    </r>
  </si>
  <si>
    <t>21.59ug/ml空白</t>
  </si>
  <si>
    <t>21.59ug/ml5ppb</t>
  </si>
  <si>
    <r>
      <rPr>
        <sz val="11"/>
        <color theme="1"/>
        <rFont val="等线"/>
        <charset val="134"/>
        <scheme val="minor"/>
      </rPr>
      <t>7</t>
    </r>
    <r>
      <rPr>
        <sz val="11"/>
        <color theme="1"/>
        <rFont val="等线"/>
        <charset val="134"/>
        <scheme val="minor"/>
      </rPr>
      <t>.62&amp;11.43</t>
    </r>
  </si>
  <si>
    <t>11.43&amp;21.59</t>
  </si>
  <si>
    <t xml:space="preserve">200nm Ag 优化 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</si>
  <si>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I</t>
    </r>
  </si>
  <si>
    <t>F空白标准差</t>
  </si>
  <si>
    <t>0.2  空白</t>
  </si>
  <si>
    <t>0.2  5ppb</t>
  </si>
  <si>
    <t>0.4 空白</t>
  </si>
  <si>
    <t>0.4  5ppb</t>
  </si>
  <si>
    <t>0.6  空白</t>
  </si>
  <si>
    <t>0.6 5ppb</t>
  </si>
  <si>
    <t>0.8 空白</t>
  </si>
  <si>
    <t>0.8 5ppb</t>
  </si>
  <si>
    <t>1 空白</t>
  </si>
  <si>
    <t>1 5ppb</t>
  </si>
  <si>
    <t xml:space="preserve">200nm pH 优化 </t>
  </si>
  <si>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.08</t>
    </r>
    <r>
      <rPr>
        <sz val="11"/>
        <color rgb="FF000000"/>
        <rFont val="宋体"/>
        <charset val="134"/>
      </rPr>
      <t xml:space="preserve">  空白</t>
    </r>
  </si>
  <si>
    <t>pH</t>
  </si>
  <si>
    <t>I</t>
  </si>
  <si>
    <t>F标准差</t>
  </si>
  <si>
    <t>第二次</t>
  </si>
  <si>
    <t>I 标准差</t>
  </si>
  <si>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.08</t>
    </r>
    <r>
      <rPr>
        <sz val="11"/>
        <color rgb="FF000000"/>
        <rFont val="宋体"/>
        <charset val="134"/>
      </rPr>
      <t xml:space="preserve">  5ppb</t>
    </r>
  </si>
  <si>
    <r>
      <rPr>
        <sz val="11"/>
        <color rgb="FF000000"/>
        <rFont val="宋体"/>
        <charset val="134"/>
      </rPr>
      <t>6.5</t>
    </r>
    <r>
      <rPr>
        <sz val="11"/>
        <color rgb="FF000000"/>
        <rFont val="宋体"/>
        <charset val="134"/>
      </rPr>
      <t>4</t>
    </r>
    <r>
      <rPr>
        <sz val="11"/>
        <color rgb="FF000000"/>
        <rFont val="宋体"/>
        <charset val="134"/>
      </rPr>
      <t xml:space="preserve"> 空白</t>
    </r>
  </si>
  <si>
    <r>
      <rPr>
        <sz val="11"/>
        <color rgb="FF000000"/>
        <rFont val="宋体"/>
        <charset val="134"/>
      </rPr>
      <t>6.5</t>
    </r>
    <r>
      <rPr>
        <sz val="11"/>
        <color rgb="FF000000"/>
        <rFont val="宋体"/>
        <charset val="134"/>
      </rPr>
      <t>4</t>
    </r>
    <r>
      <rPr>
        <sz val="11"/>
        <color rgb="FF000000"/>
        <rFont val="宋体"/>
        <charset val="134"/>
      </rPr>
      <t xml:space="preserve">  5ppb</t>
    </r>
  </si>
  <si>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.01</t>
    </r>
    <r>
      <rPr>
        <sz val="11"/>
        <color rgb="FF000000"/>
        <rFont val="宋体"/>
        <charset val="134"/>
      </rPr>
      <t xml:space="preserve"> 空白</t>
    </r>
  </si>
  <si>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.01</t>
    </r>
    <r>
      <rPr>
        <sz val="11"/>
        <color rgb="FF000000"/>
        <rFont val="宋体"/>
        <charset val="134"/>
      </rPr>
      <t xml:space="preserve"> 5ppb</t>
    </r>
  </si>
  <si>
    <r>
      <rPr>
        <sz val="11"/>
        <color rgb="FF000000"/>
        <rFont val="宋体"/>
        <charset val="134"/>
      </rPr>
      <t>7.5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空白</t>
    </r>
  </si>
  <si>
    <r>
      <rPr>
        <sz val="11"/>
        <color rgb="FF000000"/>
        <rFont val="宋体"/>
        <charset val="134"/>
      </rPr>
      <t>7.5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 xml:space="preserve"> 5ppb</t>
    </r>
  </si>
  <si>
    <r>
      <rPr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.12</t>
    </r>
    <r>
      <rPr>
        <sz val="11"/>
        <color rgb="FF000000"/>
        <rFont val="宋体"/>
        <charset val="134"/>
      </rPr>
      <t xml:space="preserve"> 空白</t>
    </r>
  </si>
  <si>
    <r>
      <rPr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.12</t>
    </r>
    <r>
      <rPr>
        <sz val="11"/>
        <color rgb="FF000000"/>
        <rFont val="宋体"/>
        <charset val="134"/>
      </rPr>
      <t xml:space="preserve"> 5ppb</t>
    </r>
  </si>
  <si>
    <t>检测时间优化min</t>
  </si>
  <si>
    <r>
      <rPr>
        <sz val="11"/>
        <color theme="1"/>
        <rFont val="等线"/>
        <charset val="134"/>
        <scheme val="minor"/>
      </rPr>
      <t>T</t>
    </r>
    <r>
      <rPr>
        <sz val="11"/>
        <color theme="1"/>
        <rFont val="等线"/>
        <charset val="134"/>
        <scheme val="minor"/>
      </rPr>
      <t>/C</t>
    </r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</si>
  <si>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D</t>
    </r>
  </si>
  <si>
    <r>
      <rPr>
        <sz val="11"/>
        <color theme="1"/>
        <rFont val="等线"/>
        <charset val="134"/>
        <scheme val="minor"/>
      </rPr>
      <t>均值F</t>
    </r>
    <r>
      <rPr>
        <sz val="11"/>
        <color theme="1"/>
        <rFont val="等线"/>
        <charset val="134"/>
        <scheme val="minor"/>
      </rPr>
      <t>I</t>
    </r>
  </si>
  <si>
    <r>
      <rPr>
        <sz val="11"/>
        <color theme="1"/>
        <rFont val="等线"/>
        <charset val="134"/>
        <scheme val="minor"/>
      </rPr>
      <t>均值T</t>
    </r>
    <r>
      <rPr>
        <sz val="11"/>
        <color theme="1"/>
        <rFont val="等线"/>
        <charset val="134"/>
        <scheme val="minor"/>
      </rPr>
      <t>/C</t>
    </r>
  </si>
  <si>
    <t>SD</t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</si>
  <si>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2min&amp;15min</t>
    </r>
  </si>
  <si>
    <r>
      <rPr>
        <sz val="11"/>
        <color theme="1"/>
        <rFont val="等线"/>
        <charset val="134"/>
        <scheme val="minor"/>
      </rPr>
      <t>8</t>
    </r>
    <r>
      <rPr>
        <sz val="11"/>
        <color theme="1"/>
        <rFont val="等线"/>
        <charset val="134"/>
        <scheme val="minor"/>
      </rPr>
      <t>min&amp;10min</t>
    </r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</si>
  <si>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0min&amp;12min</t>
    </r>
  </si>
  <si>
    <t>二甲基CD标曲</t>
  </si>
  <si>
    <t xml:space="preserve"> CAP</t>
  </si>
  <si>
    <t>空白</t>
  </si>
  <si>
    <r>
      <rPr>
        <sz val="11"/>
        <color rgb="FF000000"/>
        <rFont val="宋体"/>
        <charset val="134"/>
      </rPr>
      <t>10ppb</t>
    </r>
    <r>
      <rPr>
        <sz val="11"/>
        <color rgb="FF000000"/>
        <rFont val="宋体"/>
        <charset val="134"/>
      </rPr>
      <t>=11.11μg/kg</t>
    </r>
  </si>
  <si>
    <t>代标曲计算得出的值</t>
  </si>
  <si>
    <t>萃取率</t>
  </si>
  <si>
    <r>
      <rPr>
        <sz val="11"/>
        <color theme="1"/>
        <rFont val="等线"/>
        <charset val="134"/>
        <scheme val="minor"/>
      </rPr>
      <t>C</t>
    </r>
    <r>
      <rPr>
        <sz val="11"/>
        <color theme="1"/>
        <rFont val="等线"/>
        <charset val="134"/>
        <scheme val="minor"/>
      </rPr>
      <t>V</t>
    </r>
  </si>
  <si>
    <r>
      <rPr>
        <sz val="11"/>
        <color theme="1"/>
        <rFont val="等线"/>
        <charset val="134"/>
        <scheme val="minor"/>
      </rPr>
      <t>C</t>
    </r>
    <r>
      <rPr>
        <sz val="11"/>
        <color theme="1"/>
        <rFont val="等线"/>
        <charset val="134"/>
        <scheme val="minor"/>
      </rPr>
      <t>D优化所有标曲加标浓度单位均为ng/ml</t>
    </r>
  </si>
  <si>
    <t>Capsaicin transfer efficiency（%）</t>
  </si>
  <si>
    <t>PBST</t>
  </si>
  <si>
    <t>S-β-CD</t>
  </si>
  <si>
    <t>DM-β-CD</t>
  </si>
  <si>
    <t>M-β-CD</t>
  </si>
  <si>
    <t>HP-β-CD</t>
  </si>
  <si>
    <t>E-β-CD</t>
  </si>
  <si>
    <t>甲基CD标曲</t>
  </si>
  <si>
    <t>10ppb</t>
  </si>
  <si>
    <t>磺丁基CD标曲</t>
  </si>
  <si>
    <t>SD*100</t>
  </si>
  <si>
    <t>羟乙基CD标曲</t>
  </si>
  <si>
    <t>2羟丙基CD标曲</t>
  </si>
  <si>
    <t>0.01MCD标曲</t>
  </si>
  <si>
    <t>因油水比为1：2，故计算的萃取率应2倍</t>
  </si>
  <si>
    <t>mol/l</t>
  </si>
  <si>
    <t>0.02MCD标曲</t>
  </si>
  <si>
    <r>
      <rPr>
        <sz val="11"/>
        <color theme="1"/>
        <rFont val="等线"/>
        <charset val="134"/>
        <scheme val="minor"/>
      </rPr>
      <t>I</t>
    </r>
    <r>
      <rPr>
        <sz val="11"/>
        <color theme="1"/>
        <rFont val="等线"/>
        <charset val="134"/>
        <scheme val="minor"/>
      </rPr>
      <t>C50=1.84264ppb</t>
    </r>
  </si>
  <si>
    <t>0.03MCD标曲</t>
  </si>
  <si>
    <t>0.04MCD标曲</t>
  </si>
  <si>
    <t>PBST萃取标曲</t>
  </si>
  <si>
    <t xml:space="preserve"> CAP PH</t>
  </si>
  <si>
    <t>5.93 10μg/kg</t>
  </si>
  <si>
    <t>7.09 10μg/kg</t>
  </si>
  <si>
    <r>
      <rPr>
        <sz val="11"/>
        <color theme="1"/>
        <rFont val="等线"/>
        <charset val="134"/>
        <scheme val="minor"/>
      </rPr>
      <t>E</t>
    </r>
    <r>
      <rPr>
        <sz val="11"/>
        <color theme="1"/>
        <rFont val="等线"/>
        <charset val="134"/>
        <scheme val="minor"/>
      </rPr>
      <t>R</t>
    </r>
  </si>
  <si>
    <t>带入标曲计算得出浓度ng/ml</t>
  </si>
  <si>
    <t>8.71 10μg/kg</t>
  </si>
  <si>
    <t>单个浓度对应萃取率ER</t>
  </si>
  <si>
    <t>9.77 10μg/kg</t>
  </si>
  <si>
    <r>
      <rPr>
        <sz val="11"/>
        <color theme="1"/>
        <rFont val="等线"/>
        <charset val="134"/>
        <scheme val="minor"/>
      </rPr>
      <t>I</t>
    </r>
    <r>
      <rPr>
        <sz val="11"/>
        <color theme="1"/>
        <rFont val="等线"/>
        <charset val="134"/>
        <scheme val="minor"/>
      </rPr>
      <t>%</t>
    </r>
  </si>
  <si>
    <r>
      <rPr>
        <sz val="11"/>
        <color theme="1"/>
        <rFont val="等线"/>
        <charset val="134"/>
        <scheme val="minor"/>
      </rPr>
      <t>计算C</t>
    </r>
    <r>
      <rPr>
        <sz val="11"/>
        <color theme="1"/>
        <rFont val="等线"/>
        <charset val="134"/>
        <scheme val="minor"/>
      </rPr>
      <t>DpH与油水比的标曲</t>
    </r>
  </si>
  <si>
    <r>
      <rPr>
        <sz val="11"/>
        <color theme="1"/>
        <rFont val="等线"/>
        <charset val="134"/>
        <scheme val="minor"/>
      </rPr>
      <t xml:space="preserve"> </t>
    </r>
    <r>
      <rPr>
        <b/>
        <sz val="11"/>
        <color rgb="FFFF0000"/>
        <rFont val="等线"/>
        <charset val="134"/>
        <scheme val="minor"/>
      </rPr>
      <t>CD pH CAP</t>
    </r>
  </si>
  <si>
    <r>
      <rPr>
        <sz val="11"/>
        <color theme="1"/>
        <rFont val="等线"/>
        <charset val="134"/>
        <scheme val="minor"/>
      </rPr>
      <t>I</t>
    </r>
    <r>
      <rPr>
        <sz val="11"/>
        <color theme="1"/>
        <rFont val="等线"/>
        <charset val="134"/>
        <scheme val="minor"/>
      </rPr>
      <t>C50=1.85921ppb</t>
    </r>
  </si>
  <si>
    <r>
      <rPr>
        <sz val="11"/>
        <color rgb="FF000000"/>
        <rFont val="宋体"/>
        <charset val="134"/>
      </rPr>
      <t>0.05</t>
    </r>
    <r>
      <rPr>
        <sz val="11"/>
        <color rgb="FF000000"/>
        <rFont val="宋体"/>
        <charset val="134"/>
      </rPr>
      <t>ppb</t>
    </r>
  </si>
  <si>
    <r>
      <rPr>
        <sz val="11"/>
        <color theme="1"/>
        <rFont val="等线"/>
        <charset val="134"/>
        <scheme val="minor"/>
      </rPr>
      <t xml:space="preserve"> </t>
    </r>
    <r>
      <rPr>
        <b/>
        <sz val="11"/>
        <rFont val="等线"/>
        <charset val="134"/>
        <scheme val="minor"/>
      </rPr>
      <t>油水比</t>
    </r>
    <r>
      <rPr>
        <b/>
        <sz val="11"/>
        <color rgb="FFFF0000"/>
        <rFont val="等线"/>
        <charset val="134"/>
        <scheme val="minor"/>
      </rPr>
      <t xml:space="preserve"> 10μg/kg</t>
    </r>
  </si>
  <si>
    <t>ng/ml</t>
  </si>
  <si>
    <r>
      <rPr>
        <sz val="11"/>
        <color theme="1"/>
        <rFont val="等线"/>
        <charset val="134"/>
        <scheme val="minor"/>
      </rPr>
      <t>C</t>
    </r>
    <r>
      <rPr>
        <sz val="6"/>
        <color theme="1"/>
        <rFont val="等线"/>
        <charset val="134"/>
        <scheme val="minor"/>
      </rPr>
      <t>w</t>
    </r>
  </si>
  <si>
    <r>
      <rPr>
        <sz val="11"/>
        <color theme="1"/>
        <rFont val="等线"/>
        <charset val="134"/>
        <scheme val="minor"/>
      </rPr>
      <t>C</t>
    </r>
    <r>
      <rPr>
        <sz val="6"/>
        <color theme="1"/>
        <rFont val="等线"/>
        <charset val="134"/>
        <scheme val="minor"/>
      </rPr>
      <t>w</t>
    </r>
    <r>
      <rPr>
        <sz val="11"/>
        <color theme="1"/>
        <rFont val="等线"/>
        <charset val="134"/>
        <scheme val="minor"/>
      </rPr>
      <t>'</t>
    </r>
  </si>
  <si>
    <t>1</t>
  </si>
  <si>
    <t>2</t>
  </si>
  <si>
    <t>3</t>
  </si>
  <si>
    <t>4</t>
  </si>
  <si>
    <t>5</t>
  </si>
  <si>
    <t>1:1</t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</si>
  <si>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:2</t>
    </r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</si>
  <si>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:3</t>
    </r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</si>
  <si>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:4</t>
    </r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</si>
  <si>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:5</t>
    </r>
  </si>
  <si>
    <t>带入标曲得出μg/kg</t>
  </si>
  <si>
    <t>带入萃取率公式得出EE%</t>
  </si>
  <si>
    <r>
      <rPr>
        <b/>
        <sz val="11"/>
        <rFont val="等线"/>
        <charset val="134"/>
        <scheme val="minor"/>
      </rPr>
      <t>震荡时间</t>
    </r>
    <r>
      <rPr>
        <b/>
        <sz val="11"/>
        <color rgb="FFFF0000"/>
        <rFont val="等线"/>
        <charset val="134"/>
        <scheme val="minor"/>
      </rPr>
      <t xml:space="preserve">  10μg/kg</t>
    </r>
  </si>
  <si>
    <t>BZC</t>
  </si>
  <si>
    <t>0.5min</t>
  </si>
  <si>
    <t>1min</t>
  </si>
  <si>
    <t>1.5min</t>
  </si>
  <si>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0-60有显著性差异，60-150无显著性差异</t>
    </r>
  </si>
  <si>
    <t>2min</t>
  </si>
  <si>
    <t>2.5min</t>
  </si>
  <si>
    <r>
      <rPr>
        <sz val="11"/>
        <color theme="1"/>
        <rFont val="等线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>0&amp;90s无显著性差异</t>
    </r>
  </si>
  <si>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0&amp;60s有显著性差异</t>
    </r>
  </si>
  <si>
    <t>90&amp;120无</t>
  </si>
  <si>
    <t>120&amp;150无</t>
  </si>
  <si>
    <t xml:space="preserve">PBST CAP </t>
  </si>
  <si>
    <r>
      <rPr>
        <sz val="11"/>
        <color rgb="FF000000"/>
        <rFont val="宋体"/>
        <charset val="134"/>
      </rPr>
      <t>0.1</t>
    </r>
    <r>
      <rPr>
        <sz val="11"/>
        <color rgb="FF000000"/>
        <rFont val="宋体"/>
        <charset val="134"/>
      </rPr>
      <t>ng/ml</t>
    </r>
  </si>
  <si>
    <r>
      <rPr>
        <sz val="11"/>
        <color rgb="FF000000"/>
        <rFont val="宋体"/>
        <charset val="134"/>
      </rPr>
      <t>0.4</t>
    </r>
    <r>
      <rPr>
        <sz val="11"/>
        <color rgb="FF000000"/>
        <rFont val="宋体"/>
        <charset val="134"/>
      </rPr>
      <t>ng/ml</t>
    </r>
  </si>
  <si>
    <t>IC50</t>
  </si>
  <si>
    <t>ppb</t>
  </si>
  <si>
    <r>
      <rPr>
        <sz val="11"/>
        <color rgb="FF000000"/>
        <rFont val="宋体"/>
        <charset val="134"/>
      </rPr>
      <t>1.6</t>
    </r>
    <r>
      <rPr>
        <sz val="11"/>
        <color rgb="FF000000"/>
        <rFont val="宋体"/>
        <charset val="134"/>
      </rPr>
      <t>ng/ml</t>
    </r>
  </si>
  <si>
    <r>
      <rPr>
        <sz val="11"/>
        <color rgb="FF000000"/>
        <rFont val="宋体"/>
        <charset val="134"/>
      </rPr>
      <t>3.2</t>
    </r>
    <r>
      <rPr>
        <sz val="11"/>
        <color rgb="FF000000"/>
        <rFont val="宋体"/>
        <charset val="134"/>
      </rPr>
      <t>ng/ml</t>
    </r>
  </si>
  <si>
    <r>
      <rPr>
        <sz val="11"/>
        <color rgb="FF000000"/>
        <rFont val="宋体"/>
        <charset val="134"/>
      </rPr>
      <t>6.4</t>
    </r>
    <r>
      <rPr>
        <sz val="11"/>
        <color rgb="FF000000"/>
        <rFont val="宋体"/>
        <charset val="134"/>
      </rPr>
      <t>ng/ml</t>
    </r>
  </si>
  <si>
    <t>B/B0</t>
  </si>
  <si>
    <r>
      <rPr>
        <sz val="11"/>
        <color rgb="FF000000"/>
        <rFont val="宋体"/>
        <charset val="134"/>
      </rPr>
      <t>25</t>
    </r>
    <r>
      <rPr>
        <sz val="11"/>
        <color rgb="FF000000"/>
        <rFont val="宋体"/>
        <charset val="134"/>
      </rPr>
      <t>ng/ml</t>
    </r>
  </si>
  <si>
    <r>
      <rPr>
        <sz val="11"/>
        <color rgb="FF000000"/>
        <rFont val="宋体"/>
        <charset val="134"/>
      </rPr>
      <t>100</t>
    </r>
    <r>
      <rPr>
        <sz val="11"/>
        <color rgb="FF000000"/>
        <rFont val="宋体"/>
        <charset val="134"/>
      </rPr>
      <t>ng/ml</t>
    </r>
  </si>
  <si>
    <r>
      <rPr>
        <b/>
        <sz val="11"/>
        <color rgb="FFFF0000"/>
        <rFont val="等线"/>
        <charset val="134"/>
        <scheme val="minor"/>
      </rPr>
      <t xml:space="preserve"> CAP油样</t>
    </r>
    <r>
      <rPr>
        <sz val="11"/>
        <color theme="1"/>
        <rFont val="等线"/>
        <charset val="134"/>
        <scheme val="minor"/>
      </rPr>
      <t xml:space="preserve"> </t>
    </r>
  </si>
  <si>
    <t>ng/ml➗0.9=μg/kg</t>
  </si>
  <si>
    <t>ng/ml换算成μg/kg是经过多次测量花生油大豆油玉米油菜籽油等1ml时的质量进行换算的</t>
  </si>
  <si>
    <t>LOD=</t>
  </si>
  <si>
    <t>IC50=</t>
  </si>
  <si>
    <t>0.1ug/kg</t>
  </si>
  <si>
    <r>
      <rPr>
        <sz val="11"/>
        <color rgb="FF000000"/>
        <rFont val="宋体"/>
        <charset val="134"/>
      </rPr>
      <t>B</t>
    </r>
    <r>
      <rPr>
        <sz val="11"/>
        <color rgb="FF000000"/>
        <rFont val="宋体"/>
        <charset val="134"/>
      </rPr>
      <t>/B0</t>
    </r>
  </si>
  <si>
    <r>
      <rPr>
        <sz val="11"/>
        <color rgb="FF000000"/>
        <rFont val="宋体"/>
        <charset val="134"/>
      </rPr>
      <t>0.04μ</t>
    </r>
    <r>
      <rPr>
        <sz val="11"/>
        <color rgb="FF000000"/>
        <rFont val="宋体"/>
        <charset val="134"/>
      </rPr>
      <t>g/kg</t>
    </r>
  </si>
  <si>
    <r>
      <rPr>
        <sz val="11"/>
        <color rgb="FF000000"/>
        <rFont val="宋体"/>
        <charset val="134"/>
      </rPr>
      <t>0.33μ</t>
    </r>
    <r>
      <rPr>
        <sz val="11"/>
        <color rgb="FF000000"/>
        <rFont val="宋体"/>
        <charset val="134"/>
      </rPr>
      <t>g/kg</t>
    </r>
  </si>
  <si>
    <r>
      <rPr>
        <sz val="11"/>
        <color rgb="FF000000"/>
        <rFont val="宋体"/>
        <charset val="134"/>
      </rPr>
      <t>1μ</t>
    </r>
    <r>
      <rPr>
        <sz val="11"/>
        <color rgb="FF000000"/>
        <rFont val="宋体"/>
        <charset val="134"/>
      </rPr>
      <t>g/kg</t>
    </r>
  </si>
  <si>
    <t>i%</t>
  </si>
  <si>
    <r>
      <rPr>
        <sz val="11"/>
        <color rgb="FF000000"/>
        <rFont val="宋体"/>
        <charset val="134"/>
      </rPr>
      <t>3μ</t>
    </r>
    <r>
      <rPr>
        <sz val="11"/>
        <color rgb="FF000000"/>
        <rFont val="宋体"/>
        <charset val="134"/>
      </rPr>
      <t>g/kg</t>
    </r>
  </si>
  <si>
    <t>代入标曲得出ug/kg</t>
  </si>
  <si>
    <r>
      <rPr>
        <sz val="11"/>
        <color rgb="FF000000"/>
        <rFont val="宋体"/>
        <charset val="134"/>
      </rPr>
      <t>9μ</t>
    </r>
    <r>
      <rPr>
        <sz val="11"/>
        <color rgb="FF000000"/>
        <rFont val="宋体"/>
        <charset val="134"/>
      </rPr>
      <t>g/kg</t>
    </r>
  </si>
  <si>
    <r>
      <rPr>
        <sz val="11"/>
        <color theme="1"/>
        <rFont val="等线"/>
        <charset val="134"/>
        <scheme val="minor"/>
      </rPr>
      <t>S</t>
    </r>
    <r>
      <rPr>
        <vertAlign val="subscript"/>
        <sz val="11"/>
        <color theme="1"/>
        <rFont val="等线"/>
        <charset val="134"/>
        <scheme val="minor"/>
      </rPr>
      <t>0</t>
    </r>
  </si>
  <si>
    <r>
      <rPr>
        <sz val="11"/>
        <color theme="1"/>
        <rFont val="等线"/>
        <charset val="134"/>
        <scheme val="minor"/>
      </rPr>
      <t>S</t>
    </r>
    <r>
      <rPr>
        <vertAlign val="subscript"/>
        <sz val="11"/>
        <color theme="1"/>
        <rFont val="等线"/>
        <charset val="134"/>
        <scheme val="minor"/>
      </rPr>
      <t>0</t>
    </r>
    <r>
      <rPr>
        <sz val="11"/>
        <color theme="1"/>
        <rFont val="等线"/>
        <charset val="134"/>
        <scheme val="minor"/>
      </rPr>
      <t>'</t>
    </r>
  </si>
  <si>
    <r>
      <rPr>
        <sz val="11"/>
        <color rgb="FF000000"/>
        <rFont val="宋体"/>
        <charset val="134"/>
      </rPr>
      <t>27μ</t>
    </r>
    <r>
      <rPr>
        <sz val="11"/>
        <color rgb="FF000000"/>
        <rFont val="宋体"/>
        <charset val="134"/>
      </rPr>
      <t>g/kg</t>
    </r>
  </si>
  <si>
    <r>
      <rPr>
        <sz val="11"/>
        <color theme="1"/>
        <rFont val="等线"/>
        <charset val="134"/>
        <scheme val="minor"/>
      </rPr>
      <t>L</t>
    </r>
    <r>
      <rPr>
        <sz val="11"/>
        <color theme="1"/>
        <rFont val="等线"/>
        <charset val="134"/>
        <scheme val="minor"/>
      </rPr>
      <t>OD=</t>
    </r>
  </si>
  <si>
    <r>
      <rPr>
        <sz val="11"/>
        <color theme="1"/>
        <rFont val="等线"/>
        <charset val="134"/>
        <scheme val="minor"/>
      </rPr>
      <t>3S</t>
    </r>
    <r>
      <rPr>
        <vertAlign val="subscript"/>
        <sz val="11"/>
        <color theme="1"/>
        <rFont val="等线"/>
        <charset val="134"/>
        <scheme val="minor"/>
      </rPr>
      <t>0</t>
    </r>
    <r>
      <rPr>
        <sz val="11"/>
        <color theme="1"/>
        <rFont val="等线"/>
        <charset val="134"/>
        <scheme val="minor"/>
      </rPr>
      <t>'</t>
    </r>
  </si>
  <si>
    <r>
      <rPr>
        <sz val="11"/>
        <color rgb="FF000000"/>
        <rFont val="宋体"/>
        <charset val="134"/>
      </rPr>
      <t>81μ</t>
    </r>
    <r>
      <rPr>
        <sz val="11"/>
        <color rgb="FF000000"/>
        <rFont val="宋体"/>
        <charset val="134"/>
      </rPr>
      <t>g/kg</t>
    </r>
  </si>
  <si>
    <r>
      <rPr>
        <sz val="11"/>
        <color theme="1"/>
        <rFont val="等线"/>
        <charset val="134"/>
        <scheme val="minor"/>
      </rPr>
      <t>L</t>
    </r>
    <r>
      <rPr>
        <sz val="11"/>
        <color theme="1"/>
        <rFont val="等线"/>
        <charset val="134"/>
        <scheme val="minor"/>
      </rPr>
      <t>OQ=</t>
    </r>
  </si>
  <si>
    <r>
      <rPr>
        <sz val="11"/>
        <color theme="1"/>
        <rFont val="等线"/>
        <charset val="134"/>
        <scheme val="minor"/>
      </rPr>
      <t>10S</t>
    </r>
    <r>
      <rPr>
        <vertAlign val="subscript"/>
        <sz val="11"/>
        <color theme="1"/>
        <rFont val="等线"/>
        <charset val="134"/>
        <scheme val="minor"/>
      </rPr>
      <t>0</t>
    </r>
    <r>
      <rPr>
        <sz val="11"/>
        <color theme="1"/>
        <rFont val="等线"/>
        <charset val="134"/>
        <scheme val="minor"/>
      </rPr>
      <t>'</t>
    </r>
  </si>
  <si>
    <r>
      <rPr>
        <b/>
        <sz val="11"/>
        <color rgb="FFFF0000"/>
        <rFont val="等线"/>
        <charset val="134"/>
        <scheme val="minor"/>
      </rPr>
      <t>合成CAP油样</t>
    </r>
    <r>
      <rPr>
        <b/>
        <sz val="11"/>
        <color rgb="FFFF0000"/>
        <rFont val="等线"/>
        <charset val="134"/>
        <scheme val="minor"/>
      </rPr>
      <t xml:space="preserve"> S-CAP</t>
    </r>
  </si>
  <si>
    <r>
      <rPr>
        <sz val="11"/>
        <color rgb="FF000000"/>
        <rFont val="宋体"/>
        <charset val="134"/>
      </rPr>
      <t>0.11μ</t>
    </r>
    <r>
      <rPr>
        <sz val="11"/>
        <color rgb="FF000000"/>
        <rFont val="宋体"/>
        <charset val="134"/>
      </rPr>
      <t>g/kg</t>
    </r>
  </si>
  <si>
    <t>5.54266ug/kg</t>
  </si>
  <si>
    <t>bzc</t>
  </si>
  <si>
    <t>cv</t>
  </si>
  <si>
    <r>
      <rPr>
        <sz val="11"/>
        <color rgb="FFFF0000"/>
        <rFont val="等线"/>
        <charset val="134"/>
        <scheme val="minor"/>
      </rPr>
      <t>二氢</t>
    </r>
    <r>
      <rPr>
        <b/>
        <sz val="11"/>
        <color rgb="FFFF0000"/>
        <rFont val="等线"/>
        <charset val="134"/>
        <scheme val="minor"/>
      </rPr>
      <t>CAP油样</t>
    </r>
    <r>
      <rPr>
        <b/>
        <sz val="11"/>
        <color rgb="FFFF0000"/>
        <rFont val="等线"/>
        <charset val="134"/>
        <scheme val="minor"/>
      </rPr>
      <t xml:space="preserve"> D-CAP</t>
    </r>
  </si>
  <si>
    <t>单个I%</t>
  </si>
  <si>
    <t>回收率 大豆油</t>
  </si>
  <si>
    <r>
      <rPr>
        <sz val="11"/>
        <color theme="1"/>
        <rFont val="等线"/>
        <charset val="134"/>
        <scheme val="minor"/>
      </rPr>
      <t>n</t>
    </r>
    <r>
      <rPr>
        <sz val="11"/>
        <color theme="1"/>
        <rFont val="等线"/>
        <charset val="134"/>
        <scheme val="minor"/>
      </rPr>
      <t>g/ml➗0.9=μg/kg</t>
    </r>
  </si>
  <si>
    <r>
      <rPr>
        <sz val="11"/>
        <color theme="1"/>
        <rFont val="等线"/>
        <charset val="134"/>
        <scheme val="minor"/>
      </rPr>
      <t>C</t>
    </r>
    <r>
      <rPr>
        <sz val="11"/>
        <color theme="1"/>
        <rFont val="等线"/>
        <charset val="134"/>
        <scheme val="minor"/>
      </rPr>
      <t>R%</t>
    </r>
  </si>
  <si>
    <t>CV%</t>
  </si>
  <si>
    <t>带入标曲回收ug/kg</t>
  </si>
  <si>
    <t>加样ug/kg</t>
  </si>
  <si>
    <t>ug/kg0.55</t>
  </si>
  <si>
    <r>
      <rPr>
        <sz val="11"/>
        <color rgb="FF000000"/>
        <rFont val="宋体"/>
        <charset val="134"/>
      </rPr>
      <t>0.55μ</t>
    </r>
    <r>
      <rPr>
        <sz val="11"/>
        <color rgb="FF000000"/>
        <rFont val="宋体"/>
        <charset val="134"/>
      </rPr>
      <t>g/kg</t>
    </r>
  </si>
  <si>
    <r>
      <rPr>
        <sz val="11"/>
        <color rgb="FF000000"/>
        <rFont val="宋体"/>
        <charset val="134"/>
      </rPr>
      <t>1.11μ</t>
    </r>
    <r>
      <rPr>
        <sz val="11"/>
        <color rgb="FF000000"/>
        <rFont val="宋体"/>
        <charset val="134"/>
      </rPr>
      <t>g/kg</t>
    </r>
  </si>
  <si>
    <r>
      <rPr>
        <sz val="11"/>
        <color rgb="FF000000"/>
        <rFont val="宋体"/>
        <charset val="134"/>
      </rPr>
      <t>5.55μ</t>
    </r>
    <r>
      <rPr>
        <sz val="11"/>
        <color rgb="FF000000"/>
        <rFont val="宋体"/>
        <charset val="134"/>
      </rPr>
      <t>g/kg</t>
    </r>
  </si>
  <si>
    <t>回收率 玉米油</t>
  </si>
  <si>
    <t>ug/kg</t>
  </si>
  <si>
    <t xml:space="preserve"> 回收率 花生油</t>
  </si>
  <si>
    <t xml:space="preserve"> 回收率 菜籽油</t>
  </si>
  <si>
    <t>干扰物质添加检测</t>
  </si>
  <si>
    <t xml:space="preserve">CAP </t>
  </si>
  <si>
    <t>CAP+TBHQ</t>
  </si>
  <si>
    <t>CAP+EM</t>
  </si>
  <si>
    <t>CAP1ug/kg</t>
  </si>
  <si>
    <t>CAP+VE</t>
  </si>
  <si>
    <t>CAP+AFB1</t>
  </si>
  <si>
    <t>CAP+ZEN</t>
  </si>
  <si>
    <t>CAP1ug/kg+TBHQ</t>
  </si>
  <si>
    <t>CAP1ug/kg+Ethyl Maltol</t>
  </si>
  <si>
    <t>CAP1ug/kg+Vitamin E</t>
  </si>
  <si>
    <t>CAP1ug/kg+AFB1</t>
  </si>
  <si>
    <t>CAP1ug/kg+ZEN</t>
  </si>
  <si>
    <t>5.17 CRM</t>
  </si>
  <si>
    <t>3.35ug/kg</t>
  </si>
  <si>
    <t>回收率</t>
  </si>
  <si>
    <t>11.22日</t>
  </si>
  <si>
    <t>b%=5.421%</t>
  </si>
  <si>
    <t>3.35 ug/kg</t>
  </si>
  <si>
    <t>b%=14.86%</t>
  </si>
  <si>
    <t>Control</t>
  </si>
  <si>
    <t>CRM</t>
  </si>
  <si>
    <t>SD-Control</t>
  </si>
  <si>
    <t>SD-CRM</t>
  </si>
  <si>
    <t>0 Month</t>
  </si>
  <si>
    <t>May 17</t>
  </si>
  <si>
    <t>6 Month</t>
  </si>
  <si>
    <t>Nov 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</si>
</sst>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0_ "/>
    <numFmt numFmtId="179" formatCode="0.000_);\(0.000\)"/>
    <numFmt numFmtId="180" formatCode="0.000_);[Red]\(0.000\)"/>
    <numFmt numFmtId="181" formatCode="0.0000_);\(0.0000\)"/>
    <numFmt numFmtId="182" formatCode="0.0000_ "/>
    <numFmt numFmtId="183" formatCode="0.00000_ "/>
    <numFmt numFmtId="184" formatCode="0.00000_);[Red]\(0.00000\)"/>
    <numFmt numFmtId="185" formatCode="_ * #,##0.00000000_ ;_ * \-#,##0.00000000_ ;_ * &quot;-&quot;??.000000_ ;_ @_ "/>
    <numFmt numFmtId="186" formatCode="_ * #,##0.000_ ;_ * \-#,##0.000_ ;_ * &quot;-&quot;??.0_ ;_ @_ "/>
    <numFmt numFmtId="187" formatCode="_ * #,##0.00000_ ;_ * \-#,##0.00000_ ;_ * &quot;-&quot;??.000_ ;_ @_ "/>
    <numFmt numFmtId="188" formatCode="0.0_ "/>
  </numFmts>
  <fonts count="37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FF0000"/>
      <name val="等线"/>
      <charset val="134"/>
      <scheme val="minor"/>
    </font>
    <font>
      <b/>
      <sz val="11"/>
      <color rgb="FFFF0000"/>
      <name val="宋体"/>
      <charset val="134"/>
    </font>
    <font>
      <sz val="11"/>
      <name val="等线"/>
      <charset val="134"/>
      <scheme val="minor"/>
    </font>
    <font>
      <sz val="11"/>
      <name val="新宋体"/>
      <charset val="134"/>
    </font>
    <font>
      <sz val="11"/>
      <color rgb="FF000000"/>
      <name val="新宋体"/>
      <charset val="134"/>
    </font>
    <font>
      <sz val="11"/>
      <color theme="1"/>
      <name val="新宋体"/>
      <charset val="134"/>
    </font>
    <font>
      <sz val="11"/>
      <color rgb="FFFF0000"/>
      <name val="宋体"/>
      <charset val="134"/>
    </font>
    <font>
      <sz val="11"/>
      <color rgb="FFFF0000"/>
      <name val="等线"/>
      <charset val="134"/>
      <scheme val="minor"/>
    </font>
    <font>
      <sz val="10"/>
      <name val="Arial"/>
      <charset val="134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color theme="1"/>
      <name val="SimSun-ExtB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bscript"/>
      <sz val="11"/>
      <color theme="1"/>
      <name val="等线"/>
      <charset val="134"/>
      <scheme val="minor"/>
    </font>
    <font>
      <sz val="6"/>
      <color theme="1"/>
      <name val="等线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731437116611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rgb="FFEB6DD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2" applyNumberFormat="0" applyAlignment="0" applyProtection="0">
      <alignment vertical="center"/>
    </xf>
    <xf numFmtId="0" fontId="26" fillId="13" borderId="21" applyNumberFormat="0" applyAlignment="0" applyProtection="0">
      <alignment vertical="center"/>
    </xf>
    <xf numFmtId="0" fontId="27" fillId="14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</cellStyleXfs>
  <cellXfs count="161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49" fontId="0" fillId="0" borderId="0" xfId="0" applyNumberFormat="1"/>
    <xf numFmtId="0" fontId="0" fillId="2" borderId="0" xfId="0" applyFill="1"/>
    <xf numFmtId="176" fontId="2" fillId="0" borderId="9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9" fontId="0" fillId="2" borderId="0" xfId="0" applyNumberFormat="1" applyFill="1"/>
    <xf numFmtId="9" fontId="0" fillId="0" borderId="0" xfId="3" applyFont="1" applyAlignment="1"/>
    <xf numFmtId="0" fontId="4" fillId="4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0" fontId="0" fillId="0" borderId="0" xfId="0" applyNumberFormat="1"/>
    <xf numFmtId="176" fontId="2" fillId="0" borderId="15" xfId="0" applyNumberFormat="1" applyFont="1" applyBorder="1" applyAlignment="1">
      <alignment horizontal="center" vertical="center"/>
    </xf>
    <xf numFmtId="178" fontId="5" fillId="3" borderId="9" xfId="0" applyNumberFormat="1" applyFont="1" applyFill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10" fontId="0" fillId="3" borderId="0" xfId="0" applyNumberFormat="1" applyFill="1" applyAlignment="1">
      <alignment vertical="center"/>
    </xf>
    <xf numFmtId="180" fontId="2" fillId="0" borderId="5" xfId="0" applyNumberFormat="1" applyFont="1" applyBorder="1" applyAlignment="1">
      <alignment horizontal="center" vertical="center"/>
    </xf>
    <xf numFmtId="181" fontId="2" fillId="0" borderId="5" xfId="0" applyNumberFormat="1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181" fontId="2" fillId="0" borderId="10" xfId="0" applyNumberFormat="1" applyFont="1" applyBorder="1" applyAlignment="1">
      <alignment horizontal="center" vertical="center"/>
    </xf>
    <xf numFmtId="181" fontId="2" fillId="0" borderId="11" xfId="0" applyNumberFormat="1" applyFont="1" applyBorder="1" applyAlignment="1">
      <alignment horizontal="center" vertical="center"/>
    </xf>
    <xf numFmtId="181" fontId="2" fillId="0" borderId="12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77" fontId="5" fillId="3" borderId="9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11" fillId="0" borderId="0" xfId="0" applyFont="1"/>
    <xf numFmtId="182" fontId="5" fillId="0" borderId="9" xfId="0" applyNumberFormat="1" applyFont="1" applyBorder="1" applyAlignment="1">
      <alignment horizontal="center" vertical="center"/>
    </xf>
    <xf numFmtId="0" fontId="4" fillId="2" borderId="0" xfId="0" applyFont="1" applyFill="1"/>
    <xf numFmtId="0" fontId="12" fillId="0" borderId="0" xfId="0" applyFont="1"/>
    <xf numFmtId="0" fontId="11" fillId="6" borderId="0" xfId="0" applyFont="1" applyFill="1" applyAlignment="1">
      <alignment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0" fontId="4" fillId="0" borderId="0" xfId="0" applyFont="1"/>
    <xf numFmtId="0" fontId="11" fillId="7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3" fillId="0" borderId="5" xfId="0" applyNumberFormat="1" applyFont="1" applyBorder="1" applyAlignment="1">
      <alignment horizontal="center" vertical="center"/>
    </xf>
    <xf numFmtId="183" fontId="2" fillId="0" borderId="9" xfId="0" applyNumberFormat="1" applyFont="1" applyBorder="1" applyAlignment="1">
      <alignment horizontal="center" vertical="center"/>
    </xf>
    <xf numFmtId="179" fontId="3" fillId="3" borderId="5" xfId="0" applyNumberFormat="1" applyFont="1" applyFill="1" applyBorder="1" applyAlignment="1">
      <alignment horizontal="center" vertical="center"/>
    </xf>
    <xf numFmtId="10" fontId="0" fillId="2" borderId="0" xfId="0" applyNumberFormat="1" applyFill="1" applyAlignment="1">
      <alignment vertical="center"/>
    </xf>
    <xf numFmtId="184" fontId="2" fillId="0" borderId="9" xfId="0" applyNumberFormat="1" applyFont="1" applyBorder="1" applyAlignment="1">
      <alignment horizontal="center" vertical="center"/>
    </xf>
    <xf numFmtId="10" fontId="0" fillId="0" borderId="0" xfId="3" applyNumberFormat="1" applyFont="1" applyFill="1" applyAlignment="1">
      <alignment vertical="center"/>
    </xf>
    <xf numFmtId="183" fontId="3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76" fontId="2" fillId="3" borderId="5" xfId="0" applyNumberFormat="1" applyFont="1" applyFill="1" applyBorder="1" applyAlignment="1">
      <alignment horizontal="center" vertical="center"/>
    </xf>
    <xf numFmtId="177" fontId="13" fillId="3" borderId="9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4" fillId="8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185" fontId="0" fillId="0" borderId="0" xfId="3" applyNumberFormat="1" applyFont="1" applyFill="1" applyAlignment="1">
      <alignment vertical="center"/>
    </xf>
    <xf numFmtId="10" fontId="0" fillId="0" borderId="0" xfId="3" applyNumberFormat="1" applyFont="1" applyAlignment="1">
      <alignment vertical="center"/>
    </xf>
    <xf numFmtId="10" fontId="0" fillId="0" borderId="0" xfId="3" applyNumberFormat="1" applyFont="1" applyAlignment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2" borderId="0" xfId="0" applyFill="1" applyAlignment="1">
      <alignment vertical="center"/>
    </xf>
    <xf numFmtId="178" fontId="5" fillId="0" borderId="9" xfId="0" applyNumberFormat="1" applyFont="1" applyBorder="1" applyAlignment="1">
      <alignment horizontal="center" vertical="center"/>
    </xf>
    <xf numFmtId="186" fontId="0" fillId="0" borderId="0" xfId="0" applyNumberFormat="1"/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/>
    <xf numFmtId="0" fontId="0" fillId="9" borderId="0" xfId="0" applyFill="1"/>
    <xf numFmtId="0" fontId="12" fillId="0" borderId="0" xfId="0" applyFont="1" applyAlignment="1">
      <alignment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177" fontId="13" fillId="0" borderId="9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87" fontId="2" fillId="0" borderId="9" xfId="3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2" fillId="3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9" fontId="0" fillId="0" borderId="0" xfId="3" applyFont="1">
      <alignment vertical="center"/>
    </xf>
    <xf numFmtId="177" fontId="10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9" fontId="11" fillId="0" borderId="0" xfId="0" applyNumberFormat="1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2" fillId="2" borderId="0" xfId="0" applyFont="1" applyFill="1"/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88" fontId="0" fillId="0" borderId="0" xfId="0" applyNumberFormat="1" applyAlignment="1">
      <alignment vertical="center"/>
    </xf>
    <xf numFmtId="177" fontId="2" fillId="0" borderId="15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0" fontId="11" fillId="10" borderId="0" xfId="0" applyFont="1" applyFill="1" applyAlignment="1">
      <alignment horizontal="center"/>
    </xf>
    <xf numFmtId="0" fontId="11" fillId="10" borderId="4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microsoft.com/office/2011/relationships/chartColorStyle" Target="colors7.xml"/><Relationship Id="rId2" Type="http://schemas.microsoft.com/office/2011/relationships/chartStyle" Target="style7.xml"/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'optimization of LFIA '!$N$26:$N$30</c:f>
              <c:numCache>
                <c:formatCode>0%</c:formatCode>
                <c:ptCount val="5"/>
                <c:pt idx="0">
                  <c:v>0.73</c:v>
                </c:pt>
                <c:pt idx="1">
                  <c:v>0.71</c:v>
                </c:pt>
                <c:pt idx="2">
                  <c:v>0.69</c:v>
                </c:pt>
                <c:pt idx="3">
                  <c:v>0.61</c:v>
                </c:pt>
                <c:pt idx="4">
                  <c:v>0.55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028656"/>
        <c:axId val="64102900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'optimization of LFIA '!$O$26:$O$30</c:f>
              <c:numCache>
                <c:formatCode>General</c:formatCode>
                <c:ptCount val="5"/>
                <c:pt idx="0">
                  <c:v>4240.33</c:v>
                </c:pt>
                <c:pt idx="1">
                  <c:v>6722</c:v>
                </c:pt>
                <c:pt idx="2">
                  <c:v>9866.33</c:v>
                </c:pt>
                <c:pt idx="3">
                  <c:v>10654.5</c:v>
                </c:pt>
                <c:pt idx="4">
                  <c:v>10968.33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641035344"/>
        <c:axId val="641031472"/>
      </c:lineChart>
      <c:catAx>
        <c:axId val="641028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1029008"/>
        <c:crosses val="autoZero"/>
        <c:auto val="1"/>
        <c:lblAlgn val="ctr"/>
        <c:lblOffset val="100"/>
        <c:noMultiLvlLbl val="0"/>
      </c:catAx>
      <c:valAx>
        <c:axId val="6410290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1028656"/>
        <c:crosses val="autoZero"/>
        <c:crossBetween val="between"/>
      </c:valAx>
      <c:catAx>
        <c:axId val="641035344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1031472"/>
        <c:crosses val="autoZero"/>
        <c:auto val="1"/>
        <c:lblAlgn val="ctr"/>
        <c:lblOffset val="100"/>
        <c:noMultiLvlLbl val="0"/>
      </c:catAx>
      <c:valAx>
        <c:axId val="64103147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103534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1a6352d-e4e1-415d-bcd3-86a69409ba9e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763995726496"/>
          <c:y val="0.0675734375"/>
          <c:w val="0.831169764957265"/>
          <c:h val="0.7489638888888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'optimization of extraction proc'!$P$109:$P$113</c:f>
                <c:numCache>
                  <c:formatCode>General</c:formatCode>
                  <c:ptCount val="5"/>
                  <c:pt idx="0">
                    <c:v>0.00278541881949556</c:v>
                  </c:pt>
                  <c:pt idx="1">
                    <c:v>0.0185236446377776</c:v>
                  </c:pt>
                  <c:pt idx="2">
                    <c:v>0.0128913775834858</c:v>
                  </c:pt>
                  <c:pt idx="3">
                    <c:v>0.0198091666323111</c:v>
                  </c:pt>
                  <c:pt idx="4">
                    <c:v>0.0158960959567646</c:v>
                  </c:pt>
                </c:numCache>
              </c:numRef>
            </c:plus>
            <c:minus>
              <c:numRef>
                <c:f>'optimization of extraction proc'!$P$109:$P$113</c:f>
                <c:numCache>
                  <c:formatCode>General</c:formatCode>
                  <c:ptCount val="5"/>
                  <c:pt idx="0">
                    <c:v>0.00278541881949556</c:v>
                  </c:pt>
                  <c:pt idx="1">
                    <c:v>0.0185236446377776</c:v>
                  </c:pt>
                  <c:pt idx="2">
                    <c:v>0.0128913775834858</c:v>
                  </c:pt>
                  <c:pt idx="3">
                    <c:v>0.0198091666323111</c:v>
                  </c:pt>
                  <c:pt idx="4">
                    <c:v>0.0158960959567646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'optimization of extraction proc'!$N$109:$N$113</c:f>
              <c:numCache>
                <c:formatCode>0.00%</c:formatCode>
                <c:ptCount val="5"/>
                <c:pt idx="0">
                  <c:v>0.270939</c:v>
                </c:pt>
                <c:pt idx="1">
                  <c:v>0.519526</c:v>
                </c:pt>
                <c:pt idx="2">
                  <c:v>0.609159</c:v>
                </c:pt>
                <c:pt idx="3">
                  <c:v>0.666068</c:v>
                </c:pt>
                <c:pt idx="4">
                  <c:v>0.69563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525232"/>
        <c:axId val="623523472"/>
      </c:barChart>
      <c:catAx>
        <c:axId val="623525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W/O ratio (V/V)</a:t>
                </a:r>
                <a:endParaRPr lang="zh-CN" altLang="en-US" sz="2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20275"/>
              <c:y val="0.91802326388888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623523472"/>
        <c:crosses val="autoZero"/>
        <c:auto val="1"/>
        <c:lblAlgn val="ctr"/>
        <c:lblOffset val="100"/>
        <c:noMultiLvlLbl val="0"/>
      </c:catAx>
      <c:valAx>
        <c:axId val="623523472"/>
        <c:scaling>
          <c:orientation val="minMax"/>
          <c:max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Extraction efficiency</a:t>
                </a:r>
                <a:endParaRPr lang="zh-CN" altLang="en-US" sz="2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16452395833333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62352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0d2c8cec-47eb-4ef1-914b-13b91baa5827}"/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120833333333"/>
          <c:y val="0.0719831597222222"/>
          <c:w val="0.831169764957265"/>
          <c:h val="0.7489638888888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'optimization of extraction proc'!$P$142:$P$146</c:f>
                <c:numCache>
                  <c:formatCode>General</c:formatCode>
                  <c:ptCount val="5"/>
                  <c:pt idx="0">
                    <c:v>0.00961012082245703</c:v>
                  </c:pt>
                  <c:pt idx="1">
                    <c:v>0.0287654450262038</c:v>
                  </c:pt>
                  <c:pt idx="2">
                    <c:v>0.0111398820261059</c:v>
                  </c:pt>
                  <c:pt idx="3">
                    <c:v>0.0315458780966529</c:v>
                  </c:pt>
                  <c:pt idx="4">
                    <c:v>0.0216482018344865</c:v>
                  </c:pt>
                </c:numCache>
              </c:numRef>
            </c:plus>
            <c:minus>
              <c:numRef>
                <c:f>'optimization of extraction proc'!$P$142:$P$146</c:f>
                <c:numCache>
                  <c:formatCode>General</c:formatCode>
                  <c:ptCount val="5"/>
                  <c:pt idx="0">
                    <c:v>0.00961012082245703</c:v>
                  </c:pt>
                  <c:pt idx="1">
                    <c:v>0.0287654450262038</c:v>
                  </c:pt>
                  <c:pt idx="2">
                    <c:v>0.0111398820261059</c:v>
                  </c:pt>
                  <c:pt idx="3">
                    <c:v>0.0315458780966529</c:v>
                  </c:pt>
                  <c:pt idx="4">
                    <c:v>0.0216482018344865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'optimization of extraction proc'!$M$142:$M$146</c:f>
              <c:numCache>
                <c:formatCode>General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</c:numCache>
            </c:numRef>
          </c:cat>
          <c:val>
            <c:numRef>
              <c:f>'optimization of extraction proc'!$N$142:$N$146</c:f>
              <c:numCache>
                <c:formatCode>0.00%</c:formatCode>
                <c:ptCount val="5"/>
                <c:pt idx="0">
                  <c:v>0.390544</c:v>
                </c:pt>
                <c:pt idx="1">
                  <c:v>0.541878</c:v>
                </c:pt>
                <c:pt idx="2">
                  <c:v>0.523902</c:v>
                </c:pt>
                <c:pt idx="3">
                  <c:v>0.510908</c:v>
                </c:pt>
                <c:pt idx="4">
                  <c:v>0.49831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094192"/>
        <c:axId val="631094544"/>
      </c:barChart>
      <c:catAx>
        <c:axId val="631094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Vortex time (s)</a:t>
                </a:r>
                <a:endParaRPr lang="zh-CN" altLang="en-US" sz="2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1845512820513"/>
              <c:y val="0.9180232638888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631094544"/>
        <c:crosses val="autoZero"/>
        <c:auto val="1"/>
        <c:lblAlgn val="ctr"/>
        <c:lblOffset val="100"/>
        <c:noMultiLvlLbl val="0"/>
      </c:catAx>
      <c:valAx>
        <c:axId val="6310945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Extraction efficiency</a:t>
                </a:r>
                <a:endParaRPr lang="en-US" altLang="zh-CN" sz="2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16203802083333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63109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36718436-9c0e-4648-81cf-9518005b2557}"/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719017443"/>
          <c:y val="0.0746673490276356"/>
          <c:w val="0.835003593127327"/>
          <c:h val="0.67235414534288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'\Users\shigq\Library\Containers\com.microsoft.Excel\Data\Documents\C:\Users\陈书辰\Desktop\CAP整理数据\[!2024.7.17CAP标准曲线all .xlsx]干扰物质交叉反应率柱状图'!$Q$11:$Q$16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'\Users\shigq\Library\Containers\com.microsoft.Excel\Data\Documents\C:\Users\陈书辰\Desktop\CAP整理数据\[!2024.7.17CAP标准曲线all .xlsx]干扰物质交叉反应率柱状图'!$Q$11:$Q$16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[1]干扰物质交叉反应率柱状图!$N$11:$N$16</c:f>
              <c:strCache>
                <c:ptCount val="6"/>
                <c:pt idx="0">
                  <c:v>CAP</c:v>
                </c:pt>
                <c:pt idx="1">
                  <c:v>CAP+TBHQ</c:v>
                </c:pt>
                <c:pt idx="2">
                  <c:v>CAP+EM</c:v>
                </c:pt>
                <c:pt idx="3">
                  <c:v>CAP+VE</c:v>
                </c:pt>
                <c:pt idx="4">
                  <c:v>CAP+AFB1</c:v>
                </c:pt>
                <c:pt idx="5">
                  <c:v>CAP+ZEN</c:v>
                </c:pt>
              </c:strCache>
            </c:strRef>
          </c:cat>
          <c:val>
            <c:numRef>
              <c:f>[1]干扰物质交叉反应率柱状图!$P$11:$P$16</c:f>
              <c:numCache>
                <c:formatCode>General</c:formatCode>
                <c:ptCount val="6"/>
                <c:pt idx="0">
                  <c:v>0.238</c:v>
                </c:pt>
                <c:pt idx="1">
                  <c:v>0.236</c:v>
                </c:pt>
                <c:pt idx="2">
                  <c:v>0.242</c:v>
                </c:pt>
                <c:pt idx="3">
                  <c:v>0.235</c:v>
                </c:pt>
                <c:pt idx="4">
                  <c:v>0.228</c:v>
                </c:pt>
                <c:pt idx="5">
                  <c:v>0.244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100"/>
        <c:axId val="904004965"/>
        <c:axId val="427307669"/>
      </c:barChart>
      <c:catAx>
        <c:axId val="904004965"/>
        <c:scaling>
          <c:orientation val="minMax"/>
        </c:scaling>
        <c:delete val="0"/>
        <c:axPos val="b"/>
        <c:numFmt formatCode="General" sourceLinked="0"/>
        <c:majorTickMark val="none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427307669"/>
        <c:crosses val="autoZero"/>
        <c:auto val="1"/>
        <c:lblAlgn val="ctr"/>
        <c:lblOffset val="100"/>
        <c:noMultiLvlLbl val="0"/>
      </c:catAx>
      <c:valAx>
        <c:axId val="427307669"/>
        <c:scaling>
          <c:orientation val="minMax"/>
          <c:max val="0.3"/>
          <c:min val="0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I%</a:t>
                </a:r>
                <a:endParaRPr lang="en-US" altLang="zh-CN" sz="2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195988763310904"/>
              <c:y val="0.3686462656855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400496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e94dabfb-fa6a-4825-94fb-787eeeeaacdf}"/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sz="1800">
          <a:solidFill>
            <a:sysClr val="windowText" lastClr="000000"/>
          </a:solidFill>
        </a:defRPr>
      </a:pPr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16410012889"/>
          <c:y val="0.160712316683207"/>
          <c:w val="0.849019740858829"/>
          <c:h val="0.6836365641195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'CRM and stroage'!$F$27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'CRM and stroage'!$H$28:$H$29</c:f>
                <c:numCache>
                  <c:formatCode>General</c:formatCode>
                  <c:ptCount val="2"/>
                  <c:pt idx="0">
                    <c:v>0.03</c:v>
                  </c:pt>
                  <c:pt idx="1">
                    <c:v>0.17</c:v>
                  </c:pt>
                </c:numCache>
              </c:numRef>
            </c:plus>
            <c:minus>
              <c:numRef>
                <c:f>'CRM and stroage'!$H$28:$H$29</c:f>
                <c:numCache>
                  <c:formatCode>General</c:formatCode>
                  <c:ptCount val="2"/>
                  <c:pt idx="0">
                    <c:v>0.03</c:v>
                  </c:pt>
                  <c:pt idx="1">
                    <c:v>0.17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'CRM and stroage'!$D$28:$D$29</c:f>
              <c:strCache>
                <c:ptCount val="2"/>
                <c:pt idx="0">
                  <c:v>0 Month</c:v>
                </c:pt>
                <c:pt idx="1">
                  <c:v>6 Month</c:v>
                </c:pt>
              </c:strCache>
            </c:strRef>
          </c:cat>
          <c:val>
            <c:numRef>
              <c:f>'CRM and stroage'!$F$28:$F$29</c:f>
              <c:numCache>
                <c:formatCode>General</c:formatCode>
                <c:ptCount val="2"/>
                <c:pt idx="0">
                  <c:v>1.13</c:v>
                </c:pt>
                <c:pt idx="1">
                  <c:v>1.17</c:v>
                </c:pt>
              </c:numCache>
            </c:numRef>
          </c:val>
        </c:ser>
        <c:ser>
          <c:idx val="1"/>
          <c:order val="1"/>
          <c:tx>
            <c:strRef>
              <c:f>'CRM and stroage'!$G$27</c:f>
              <c:strCache>
                <c:ptCount val="1"/>
                <c:pt idx="0">
                  <c:v>CRM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'CRM and stroage'!$I$28:$I$29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0.03</c:v>
                  </c:pt>
                </c:numCache>
              </c:numRef>
            </c:plus>
            <c:minus>
              <c:numRef>
                <c:f>'CRM and stroage'!$I$28:$I$29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'CRM and stroage'!$D$28:$D$29</c:f>
              <c:strCache>
                <c:ptCount val="2"/>
                <c:pt idx="0">
                  <c:v>0 Month</c:v>
                </c:pt>
                <c:pt idx="1">
                  <c:v>6 Month</c:v>
                </c:pt>
              </c:strCache>
            </c:strRef>
          </c:cat>
          <c:val>
            <c:numRef>
              <c:f>'CRM and stroage'!$G$28:$G$29</c:f>
              <c:numCache>
                <c:formatCode>General</c:formatCode>
                <c:ptCount val="2"/>
                <c:pt idx="0">
                  <c:v>0.65</c:v>
                </c:pt>
                <c:pt idx="1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6561167"/>
        <c:axId val="1956562815"/>
      </c:barChart>
      <c:catAx>
        <c:axId val="1956561167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1956562815"/>
        <c:crosses val="autoZero"/>
        <c:auto val="1"/>
        <c:lblAlgn val="ctr"/>
        <c:lblOffset val="100"/>
        <c:noMultiLvlLbl val="0"/>
      </c:catAx>
      <c:valAx>
        <c:axId val="1956562815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T/C</a:t>
                </a:r>
                <a:endParaRPr lang="en-US" altLang="zh-CN"/>
              </a:p>
            </c:rich>
          </c:tx>
          <c:layout>
            <c:manualLayout>
              <c:xMode val="edge"/>
              <c:yMode val="edge"/>
              <c:x val="0.00203514008547588"/>
              <c:y val="0.3898941448891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_);[Red]\(#,##0.0\)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195656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966098548171778"/>
          <c:y val="0.0173171088824504"/>
          <c:w val="0.317411636045494"/>
          <c:h val="0.0781255468066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2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cc6bd0ea-b553-40f6-acaf-d68cd769a07d}"/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lang="zh-CN" sz="2400">
          <a:solidFill>
            <a:sysClr val="windowText" lastClr="000000"/>
          </a:solidFill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'optimization of LFIA '!$S$99:$S$103</c:f>
                <c:numCache>
                  <c:formatCode>General</c:formatCode>
                  <c:ptCount val="5"/>
                  <c:pt idx="0">
                    <c:v>0.0821921867062533</c:v>
                  </c:pt>
                  <c:pt idx="1">
                    <c:v>0.00471404520791032</c:v>
                  </c:pt>
                  <c:pt idx="2">
                    <c:v>0.016996731711976</c:v>
                  </c:pt>
                  <c:pt idx="3">
                    <c:v>0.0216024689946929</c:v>
                  </c:pt>
                  <c:pt idx="4">
                    <c:v>0.0124721912892465</c:v>
                  </c:pt>
                </c:numCache>
              </c:numRef>
            </c:plus>
            <c:minus>
              <c:numRef>
                <c:f>'optimization of LFIA '!$S$99:$S$103</c:f>
                <c:numCache>
                  <c:formatCode>General</c:formatCode>
                  <c:ptCount val="5"/>
                  <c:pt idx="0">
                    <c:v>0.0821921867062533</c:v>
                  </c:pt>
                  <c:pt idx="1">
                    <c:v>0.00471404520791032</c:v>
                  </c:pt>
                  <c:pt idx="2">
                    <c:v>0.016996731711976</c:v>
                  </c:pt>
                  <c:pt idx="3">
                    <c:v>0.0216024689946929</c:v>
                  </c:pt>
                  <c:pt idx="4">
                    <c:v>0.0124721912892465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'optimization of LFIA '!$M$99:$M$103</c:f>
              <c:numCache>
                <c:formatCode>0%</c:formatCode>
                <c:ptCount val="5"/>
                <c:pt idx="0">
                  <c:v>0.67</c:v>
                </c:pt>
                <c:pt idx="1">
                  <c:v>0.69</c:v>
                </c:pt>
                <c:pt idx="2">
                  <c:v>0.76</c:v>
                </c:pt>
                <c:pt idx="3">
                  <c:v>0.91</c:v>
                </c:pt>
                <c:pt idx="4">
                  <c:v>0.84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019504"/>
        <c:axId val="64102372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'optimization of LFIA '!$O$99:$O$103</c:f>
                <c:numCache>
                  <c:formatCode>General</c:formatCode>
                  <c:ptCount val="5"/>
                  <c:pt idx="0">
                    <c:v>498.34</c:v>
                  </c:pt>
                  <c:pt idx="1">
                    <c:v>1107</c:v>
                  </c:pt>
                  <c:pt idx="2">
                    <c:v>410</c:v>
                  </c:pt>
                  <c:pt idx="3">
                    <c:v>382</c:v>
                  </c:pt>
                  <c:pt idx="4">
                    <c:v>269</c:v>
                  </c:pt>
                </c:numCache>
              </c:numRef>
            </c:plus>
            <c:minus>
              <c:numRef>
                <c:f>'optimization of LFIA '!$O$99:$O$103</c:f>
                <c:numCache>
                  <c:formatCode>General</c:formatCode>
                  <c:ptCount val="5"/>
                  <c:pt idx="0">
                    <c:v>498.34</c:v>
                  </c:pt>
                  <c:pt idx="1">
                    <c:v>1107</c:v>
                  </c:pt>
                  <c:pt idx="2">
                    <c:v>410</c:v>
                  </c:pt>
                  <c:pt idx="3">
                    <c:v>382</c:v>
                  </c:pt>
                  <c:pt idx="4">
                    <c:v>269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'optimization of LFIA '!$N$99:$N$103</c:f>
              <c:numCache>
                <c:formatCode>General</c:formatCode>
                <c:ptCount val="5"/>
                <c:pt idx="0">
                  <c:v>23982.33</c:v>
                </c:pt>
                <c:pt idx="1" c:formatCode="0.0_ ">
                  <c:v>20219</c:v>
                </c:pt>
                <c:pt idx="2" c:formatCode="0.0_ ">
                  <c:v>14700</c:v>
                </c:pt>
                <c:pt idx="3" c:formatCode="0.0_ ">
                  <c:v>13016.33</c:v>
                </c:pt>
                <c:pt idx="4" c:formatCode="0.0_ ">
                  <c:v>12135.33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641021264"/>
        <c:axId val="641020560"/>
      </c:lineChart>
      <c:catAx>
        <c:axId val="641019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1023728"/>
        <c:crosses val="autoZero"/>
        <c:auto val="1"/>
        <c:lblAlgn val="ctr"/>
        <c:lblOffset val="100"/>
        <c:noMultiLvlLbl val="0"/>
      </c:catAx>
      <c:valAx>
        <c:axId val="64102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1019504"/>
        <c:crosses val="autoZero"/>
        <c:crossBetween val="between"/>
      </c:valAx>
      <c:catAx>
        <c:axId val="641021264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1020560"/>
        <c:crosses val="autoZero"/>
        <c:auto val="1"/>
        <c:lblAlgn val="ctr"/>
        <c:lblOffset val="100"/>
        <c:noMultiLvlLbl val="0"/>
      </c:catAx>
      <c:valAx>
        <c:axId val="6410205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102126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ddc64765-8156-43a0-b834-2d504b5e7183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67469234885"/>
          <c:y val="0.05643396179023"/>
          <c:w val="0.804928525641026"/>
          <c:h val="0.7526569444444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'optimization of LFIA '!$H$141:$H$148</c:f>
                <c:numCache>
                  <c:formatCode>General</c:formatCode>
                  <c:ptCount val="8"/>
                  <c:pt idx="0">
                    <c:v>640.65435298607</c:v>
                  </c:pt>
                  <c:pt idx="1">
                    <c:v>616.344240033297</c:v>
                  </c:pt>
                  <c:pt idx="2">
                    <c:v>1330.13541499436</c:v>
                  </c:pt>
                  <c:pt idx="3">
                    <c:v>628.892324293719</c:v>
                  </c:pt>
                  <c:pt idx="4">
                    <c:v>936.308116427968</c:v>
                  </c:pt>
                  <c:pt idx="5">
                    <c:v>113.014256721098</c:v>
                  </c:pt>
                  <c:pt idx="6">
                    <c:v>523.083379799265</c:v>
                  </c:pt>
                  <c:pt idx="7">
                    <c:v>509.326570635732</c:v>
                  </c:pt>
                </c:numCache>
              </c:numRef>
            </c:plus>
            <c:minus>
              <c:numRef>
                <c:f>'optimization of LFIA '!$H$141:$H$148</c:f>
                <c:numCache>
                  <c:formatCode>General</c:formatCode>
                  <c:ptCount val="8"/>
                  <c:pt idx="0">
                    <c:v>640.65435298607</c:v>
                  </c:pt>
                  <c:pt idx="1">
                    <c:v>616.344240033297</c:v>
                  </c:pt>
                  <c:pt idx="2">
                    <c:v>1330.13541499436</c:v>
                  </c:pt>
                  <c:pt idx="3">
                    <c:v>628.892324293719</c:v>
                  </c:pt>
                  <c:pt idx="4">
                    <c:v>936.308116427968</c:v>
                  </c:pt>
                  <c:pt idx="5">
                    <c:v>113.014256721098</c:v>
                  </c:pt>
                  <c:pt idx="6">
                    <c:v>523.083379799265</c:v>
                  </c:pt>
                  <c:pt idx="7">
                    <c:v>509.326570635732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'optimization of LFIA '!$H$150:$H$157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</c:numCache>
            </c:numRef>
          </c:cat>
          <c:val>
            <c:numRef>
              <c:f>'optimization of LFIA '!$I$141:$I$148</c:f>
              <c:numCache>
                <c:formatCode>General</c:formatCode>
                <c:ptCount val="8"/>
                <c:pt idx="0">
                  <c:v>6116</c:v>
                </c:pt>
                <c:pt idx="1">
                  <c:v>10193.3333333333</c:v>
                </c:pt>
                <c:pt idx="2">
                  <c:v>19834.6666666667</c:v>
                </c:pt>
                <c:pt idx="3">
                  <c:v>23213.3333333333</c:v>
                </c:pt>
                <c:pt idx="4">
                  <c:v>25620.3333333333</c:v>
                </c:pt>
                <c:pt idx="5">
                  <c:v>26704.3333333333</c:v>
                </c:pt>
                <c:pt idx="6">
                  <c:v>27048.6666666667</c:v>
                </c:pt>
                <c:pt idx="7">
                  <c:v>28074.3333333333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352456"/>
        <c:axId val="308347528"/>
      </c:barChart>
      <c:catAx>
        <c:axId val="30835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400">
                    <a:solidFill>
                      <a:sysClr val="windowText" lastClr="000000"/>
                    </a:solidFill>
                  </a:rPr>
                  <a:t>Time (min)</a:t>
                </a:r>
                <a:endParaRPr lang="zh-CN" altLang="en-US" sz="24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7713782051282"/>
              <c:y val="0.92833090277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308347528"/>
        <c:crosses val="autoZero"/>
        <c:auto val="1"/>
        <c:lblAlgn val="ctr"/>
        <c:lblOffset val="100"/>
        <c:noMultiLvlLbl val="0"/>
      </c:catAx>
      <c:valAx>
        <c:axId val="308347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FI</a:t>
                </a:r>
                <a:endParaRPr lang="zh-CN" altLang="en-US" sz="2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3338671567432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30835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6c9670c5-4e9e-4b02-af14-14fc913bc314}"/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96047008547"/>
          <c:y val="0.0808026041666667"/>
          <c:w val="0.846224038461538"/>
          <c:h val="0.7407065972222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'optimization of LFIA '!$K$141:$K$148</c:f>
                <c:numCache>
                  <c:formatCode>General</c:formatCode>
                  <c:ptCount val="8"/>
                  <c:pt idx="0">
                    <c:v>0.0145036003017343</c:v>
                  </c:pt>
                  <c:pt idx="1">
                    <c:v>0.0428956308336989</c:v>
                  </c:pt>
                  <c:pt idx="2">
                    <c:v>0.0208352225296462</c:v>
                  </c:pt>
                  <c:pt idx="3">
                    <c:v>0.0276863762562051</c:v>
                  </c:pt>
                  <c:pt idx="4">
                    <c:v>0.0085158931162721</c:v>
                  </c:pt>
                  <c:pt idx="5">
                    <c:v>0.00714103286527571</c:v>
                  </c:pt>
                  <c:pt idx="6">
                    <c:v>0.0123985328582991</c:v>
                  </c:pt>
                  <c:pt idx="7">
                    <c:v>0.0162351404775046</c:v>
                  </c:pt>
                </c:numCache>
              </c:numRef>
            </c:plus>
            <c:minus>
              <c:numRef>
                <c:f>'optimization of LFIA '!$K$141:$K$148</c:f>
                <c:numCache>
                  <c:formatCode>General</c:formatCode>
                  <c:ptCount val="8"/>
                  <c:pt idx="0">
                    <c:v>0.0145036003017343</c:v>
                  </c:pt>
                  <c:pt idx="1">
                    <c:v>0.0428956308336989</c:v>
                  </c:pt>
                  <c:pt idx="2">
                    <c:v>0.0208352225296462</c:v>
                  </c:pt>
                  <c:pt idx="3">
                    <c:v>0.0276863762562051</c:v>
                  </c:pt>
                  <c:pt idx="4">
                    <c:v>0.0085158931162721</c:v>
                  </c:pt>
                  <c:pt idx="5">
                    <c:v>0.00714103286527571</c:v>
                  </c:pt>
                  <c:pt idx="6">
                    <c:v>0.0123985328582991</c:v>
                  </c:pt>
                  <c:pt idx="7">
                    <c:v>0.0162351404775046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'optimization of LFIA '!$H$150:$H$157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</c:numCache>
            </c:numRef>
          </c:cat>
          <c:val>
            <c:numRef>
              <c:f>'optimization of LFIA '!$J$141:$J$148</c:f>
              <c:numCache>
                <c:formatCode>General</c:formatCode>
                <c:ptCount val="8"/>
                <c:pt idx="0">
                  <c:v>1.89761092150171</c:v>
                </c:pt>
                <c:pt idx="1">
                  <c:v>1.71038648693999</c:v>
                </c:pt>
                <c:pt idx="2">
                  <c:v>1.50361348360034</c:v>
                </c:pt>
                <c:pt idx="3">
                  <c:v>1.43368880471034</c:v>
                </c:pt>
                <c:pt idx="4">
                  <c:v>1.38023237021208</c:v>
                </c:pt>
                <c:pt idx="5">
                  <c:v>1.36971054386295</c:v>
                </c:pt>
                <c:pt idx="6">
                  <c:v>1.35818297459244</c:v>
                </c:pt>
                <c:pt idx="7">
                  <c:v>1.3680560067572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335208"/>
        <c:axId val="308353160"/>
      </c:barChart>
      <c:catAx>
        <c:axId val="308335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Time (min)</a:t>
                </a:r>
                <a:endParaRPr lang="zh-CN" altLang="en-US" sz="2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27462927350427"/>
              <c:y val="0.9163805555555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308353160"/>
        <c:crosses val="autoZero"/>
        <c:auto val="1"/>
        <c:lblAlgn val="ctr"/>
        <c:lblOffset val="100"/>
        <c:noMultiLvlLbl val="0"/>
      </c:catAx>
      <c:valAx>
        <c:axId val="308353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T/C</a:t>
                </a:r>
                <a:endParaRPr lang="en-US" altLang="zh-CN" sz="2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3673711805555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_ 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30833520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84d7ba2c-8c9a-4979-bd77-24ff0b6ae89b}"/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5084917134"/>
          <c:y val="0.0552919598062457"/>
          <c:w val="0.823594106935298"/>
          <c:h val="0.7464710790167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'optimization of CDs'!$U$25:$U$30</c:f>
                <c:numCache>
                  <c:formatCode>General</c:formatCode>
                  <c:ptCount val="6"/>
                  <c:pt idx="0">
                    <c:v>0.00491265004370247</c:v>
                  </c:pt>
                  <c:pt idx="1">
                    <c:v>0.00967711167505199</c:v>
                  </c:pt>
                  <c:pt idx="2">
                    <c:v>0.00829022949638796</c:v>
                  </c:pt>
                  <c:pt idx="3">
                    <c:v>0.0098373772508178</c:v>
                  </c:pt>
                  <c:pt idx="4">
                    <c:v>0.0118683076805441</c:v>
                  </c:pt>
                  <c:pt idx="5">
                    <c:v>0.00518976562843591</c:v>
                  </c:pt>
                </c:numCache>
              </c:numRef>
            </c:plus>
            <c:minus>
              <c:numRef>
                <c:f>'optimization of CDs'!$U$25:$U$30</c:f>
                <c:numCache>
                  <c:formatCode>General</c:formatCode>
                  <c:ptCount val="6"/>
                  <c:pt idx="0">
                    <c:v>0.00491265004370247</c:v>
                  </c:pt>
                  <c:pt idx="1">
                    <c:v>0.00967711167505199</c:v>
                  </c:pt>
                  <c:pt idx="2">
                    <c:v>0.00829022949638796</c:v>
                  </c:pt>
                  <c:pt idx="3">
                    <c:v>0.0098373772508178</c:v>
                  </c:pt>
                  <c:pt idx="4">
                    <c:v>0.0118683076805441</c:v>
                  </c:pt>
                  <c:pt idx="5">
                    <c:v>0.00518976562843591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'optimization of CDs'!$S$25:$S$30</c:f>
              <c:strCache>
                <c:ptCount val="6"/>
                <c:pt idx="0">
                  <c:v>PBST</c:v>
                </c:pt>
                <c:pt idx="1">
                  <c:v>S-β-CD</c:v>
                </c:pt>
                <c:pt idx="2">
                  <c:v>DM-β-CD</c:v>
                </c:pt>
                <c:pt idx="3">
                  <c:v>M-β-CD</c:v>
                </c:pt>
                <c:pt idx="4">
                  <c:v>HP-β-CD</c:v>
                </c:pt>
                <c:pt idx="5">
                  <c:v>E-β-CD</c:v>
                </c:pt>
              </c:strCache>
            </c:strRef>
          </c:cat>
          <c:val>
            <c:numRef>
              <c:f>'optimization of CDs'!$T$25:$T$30</c:f>
              <c:numCache>
                <c:formatCode>0.00%</c:formatCode>
                <c:ptCount val="6"/>
                <c:pt idx="0">
                  <c:v>0.10056</c:v>
                </c:pt>
                <c:pt idx="1">
                  <c:v>0.29489</c:v>
                </c:pt>
                <c:pt idx="2">
                  <c:v>0.40305</c:v>
                </c:pt>
                <c:pt idx="3">
                  <c:v>0.42335</c:v>
                </c:pt>
                <c:pt idx="4">
                  <c:v>0.26838</c:v>
                </c:pt>
                <c:pt idx="5">
                  <c:v>0.28112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5707312"/>
        <c:axId val="345709776"/>
      </c:barChart>
      <c:catAx>
        <c:axId val="345707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2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chemeClr val="tx1"/>
                    </a:solidFill>
                  </a:rPr>
                  <a:t>Cyclodextrin</a:t>
                </a:r>
                <a:r>
                  <a:rPr lang="en-US" altLang="zh-CN" sz="2800" baseline="0">
                    <a:solidFill>
                      <a:schemeClr val="tx1"/>
                    </a:solidFill>
                  </a:rPr>
                  <a:t> derivatives</a:t>
                </a:r>
                <a:endParaRPr lang="zh-CN" altLang="en-US" sz="28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69547729830415"/>
              <c:y val="0.913927853925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345709776"/>
        <c:crosses val="autoZero"/>
        <c:auto val="1"/>
        <c:lblAlgn val="ctr"/>
        <c:lblOffset val="100"/>
        <c:noMultiLvlLbl val="0"/>
      </c:catAx>
      <c:valAx>
        <c:axId val="345709776"/>
        <c:scaling>
          <c:orientation val="minMax"/>
          <c:max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3200">
                    <a:solidFill>
                      <a:schemeClr val="tx1"/>
                    </a:solidFill>
                  </a:rPr>
                  <a:t>I%</a:t>
                </a:r>
                <a:endParaRPr lang="zh-CN" altLang="en-US" sz="32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136416518515105"/>
              <c:y val="0.3757739181950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34570731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c10d5ed1-0381-4ac2-9ef7-932e52a398ce}"/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979700854701"/>
          <c:y val="0.0565491319444444"/>
          <c:w val="0.831169871794872"/>
          <c:h val="0.7407065972222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'optimization of CDs'!$T$226:$T$229</c:f>
                <c:numCache>
                  <c:formatCode>General</c:formatCode>
                  <c:ptCount val="4"/>
                  <c:pt idx="0">
                    <c:v>0.00667678488115801</c:v>
                  </c:pt>
                  <c:pt idx="1">
                    <c:v>0.00648170024084872</c:v>
                  </c:pt>
                  <c:pt idx="2">
                    <c:v>0.0130447801081979</c:v>
                  </c:pt>
                  <c:pt idx="3">
                    <c:v>0.0162602895967275</c:v>
                  </c:pt>
                </c:numCache>
              </c:numRef>
            </c:plus>
            <c:minus>
              <c:numRef>
                <c:f>'optimization of CDs'!$T$226:$T$229</c:f>
                <c:numCache>
                  <c:formatCode>General</c:formatCode>
                  <c:ptCount val="4"/>
                  <c:pt idx="0">
                    <c:v>0.00667678488115801</c:v>
                  </c:pt>
                  <c:pt idx="1">
                    <c:v>0.00648170024084872</c:v>
                  </c:pt>
                  <c:pt idx="2">
                    <c:v>0.0130447801081979</c:v>
                  </c:pt>
                  <c:pt idx="3">
                    <c:v>0.0162602895967275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'optimization of CDs'!$R$226:$R$229</c:f>
              <c:numCache>
                <c:formatCode>General</c:formatCode>
                <c:ptCount val="4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</c:numCache>
            </c:numRef>
          </c:cat>
          <c:val>
            <c:numRef>
              <c:f>'optimization of CDs'!$S$226:$S$229</c:f>
              <c:numCache>
                <c:formatCode>0.00%</c:formatCode>
                <c:ptCount val="4"/>
                <c:pt idx="0">
                  <c:v>0.19295</c:v>
                </c:pt>
                <c:pt idx="1">
                  <c:v>0.41454</c:v>
                </c:pt>
                <c:pt idx="2">
                  <c:v>0.40437</c:v>
                </c:pt>
                <c:pt idx="3">
                  <c:v>0.3856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759184"/>
        <c:axId val="570758832"/>
      </c:barChart>
      <c:catAx>
        <c:axId val="57075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DM-β-CD</a:t>
                </a:r>
                <a:r>
                  <a:rPr lang="en-US" altLang="zh-CN" sz="2800" baseline="0">
                    <a:solidFill>
                      <a:sysClr val="windowText" lastClr="000000"/>
                    </a:solidFill>
                  </a:rPr>
                  <a:t> concentration (mol L</a:t>
                </a:r>
                <a:r>
                  <a:rPr lang="en-US" altLang="zh-CN" sz="2800" baseline="30000">
                    <a:solidFill>
                      <a:sysClr val="windowText" lastClr="000000"/>
                    </a:solidFill>
                  </a:rPr>
                  <a:t>-1</a:t>
                </a:r>
                <a:r>
                  <a:rPr lang="en-US" altLang="zh-CN" sz="2800" baseline="0">
                    <a:solidFill>
                      <a:sysClr val="windowText" lastClr="000000"/>
                    </a:solidFill>
                  </a:rPr>
                  <a:t>)</a:t>
                </a:r>
                <a:endParaRPr lang="zh-CN" altLang="en-US" sz="28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570758832"/>
        <c:crosses val="autoZero"/>
        <c:auto val="1"/>
        <c:lblAlgn val="ctr"/>
        <c:lblOffset val="100"/>
        <c:noMultiLvlLbl val="0"/>
      </c:catAx>
      <c:valAx>
        <c:axId val="570758832"/>
        <c:scaling>
          <c:orientation val="minMax"/>
          <c:max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I%</a:t>
                </a:r>
                <a:endParaRPr lang="en-US" altLang="zh-CN" sz="2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678418803418803"/>
              <c:y val="0.3772157986111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57075918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adf705f0-c15e-4012-9de5-30dac9b1266d}"/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940712792188"/>
          <c:y val="0.0907671983437846"/>
          <c:w val="0.850246704967895"/>
          <c:h val="0.7397591645353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'optimization of extraction proc'!$O$122:$O$126</c:f>
                <c:numCache>
                  <c:formatCode>General</c:formatCode>
                  <c:ptCount val="5"/>
                  <c:pt idx="0">
                    <c:v>0.00785413100585544</c:v>
                  </c:pt>
                  <c:pt idx="1">
                    <c:v>0.0151268470308086</c:v>
                  </c:pt>
                  <c:pt idx="2">
                    <c:v>0.00608513635623686</c:v>
                  </c:pt>
                  <c:pt idx="3">
                    <c:v>0.0187701613115084</c:v>
                  </c:pt>
                  <c:pt idx="4">
                    <c:v>0.0122376659269598</c:v>
                  </c:pt>
                </c:numCache>
              </c:numRef>
            </c:plus>
            <c:minus>
              <c:numRef>
                <c:f>'optimization of extraction proc'!$O$122:$O$126</c:f>
                <c:numCache>
                  <c:formatCode>General</c:formatCode>
                  <c:ptCount val="5"/>
                  <c:pt idx="0">
                    <c:v>0.00785413100585544</c:v>
                  </c:pt>
                  <c:pt idx="1">
                    <c:v>0.0151268470308086</c:v>
                  </c:pt>
                  <c:pt idx="2">
                    <c:v>0.00608513635623686</c:v>
                  </c:pt>
                  <c:pt idx="3">
                    <c:v>0.0187701613115084</c:v>
                  </c:pt>
                  <c:pt idx="4">
                    <c:v>0.0122376659269598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'optimization of extraction proc'!$M$122:$M$126</c:f>
              <c:numCache>
                <c:formatCode>General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</c:numCache>
            </c:numRef>
          </c:cat>
          <c:val>
            <c:numRef>
              <c:f>'optimization of extraction proc'!$N$122:$N$126</c:f>
              <c:numCache>
                <c:formatCode>0%</c:formatCode>
                <c:ptCount val="5"/>
                <c:pt idx="0">
                  <c:v>0.53</c:v>
                </c:pt>
                <c:pt idx="1">
                  <c:v>0.61</c:v>
                </c:pt>
                <c:pt idx="2">
                  <c:v>0.6</c:v>
                </c:pt>
                <c:pt idx="3">
                  <c:v>0.6</c:v>
                </c:pt>
                <c:pt idx="4">
                  <c:v>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8"/>
        <c:axId val="685455865"/>
        <c:axId val="515080234"/>
      </c:barChart>
      <c:catAx>
        <c:axId val="685455865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 b="0">
                    <a:solidFill>
                      <a:sysClr val="windowText" lastClr="000000"/>
                    </a:solidFill>
                  </a:rPr>
                  <a:t>Vortex time (s)</a:t>
                </a:r>
                <a:endParaRPr lang="en-US" altLang="zh-CN" sz="2800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41958675475716"/>
              <c:y val="0.9175747114036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515080234"/>
        <c:crosses val="autoZero"/>
        <c:auto val="1"/>
        <c:lblAlgn val="ctr"/>
        <c:lblOffset val="100"/>
        <c:noMultiLvlLbl val="0"/>
      </c:catAx>
      <c:valAx>
        <c:axId val="515080234"/>
        <c:scaling>
          <c:orientation val="minMax"/>
          <c:max val="0.7"/>
          <c:min val="0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 b="0">
                    <a:solidFill>
                      <a:sysClr val="windowText" lastClr="000000"/>
                    </a:solidFill>
                  </a:rPr>
                  <a:t>I%</a:t>
                </a:r>
                <a:endParaRPr lang="en-US" altLang="zh-CN" sz="2800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202876208889248"/>
              <c:y val="0.4210767897590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4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68545586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c2f9c26b-1380-47e5-b17a-7a42989287e6}"/>
      </c:ext>
    </c:extLst>
  </c:chart>
  <c:spPr>
    <a:noFill/>
    <a:ln w="9525" cap="flat" cmpd="sng" algn="ctr">
      <a:noFill/>
      <a:round/>
    </a:ln>
    <a:effectLst/>
  </c:spPr>
  <c:txPr>
    <a:bodyPr rot="0" vert="eaVert"/>
    <a:lstStyle/>
    <a:p>
      <a:pPr>
        <a:defRPr lang="zh-CN" b="0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28086838535"/>
          <c:y val="0.100937155457552"/>
          <c:w val="0.852740841248304"/>
          <c:h val="0.704950385887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'optimization of extraction proc'!$R$87</c:f>
              <c:strCache>
                <c:ptCount val="1"/>
                <c:pt idx="0">
                  <c:v>Cw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dPt>
          <c:dLbls>
            <c:delete val="1"/>
          </c:dLbls>
          <c:val>
            <c:numRef>
              <c:f>'optimization of extraction proc'!$R$88:$R$92</c:f>
              <c:numCache>
                <c:formatCode>General</c:formatCode>
                <c:ptCount val="5"/>
                <c:pt idx="0">
                  <c:v>3.5224</c:v>
                </c:pt>
                <c:pt idx="1">
                  <c:v>2.6048</c:v>
                </c:pt>
                <c:pt idx="2">
                  <c:v>2.0665</c:v>
                </c:pt>
                <c:pt idx="3">
                  <c:v>1.71262</c:v>
                </c:pt>
                <c:pt idx="4">
                  <c:v>1.4622</c:v>
                </c:pt>
              </c:numCache>
            </c:numRef>
          </c:val>
        </c:ser>
        <c:ser>
          <c:idx val="1"/>
          <c:order val="1"/>
          <c:tx>
            <c:strRef>
              <c:f>'optimization of extraction proc'!$S$87</c:f>
              <c:strCache>
                <c:ptCount val="1"/>
                <c:pt idx="0">
                  <c:v>Cw'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'optimization of extraction proc'!$N$100:$N$104</c:f>
                <c:numCache>
                  <c:formatCode>General</c:formatCode>
                  <c:ptCount val="5"/>
                  <c:pt idx="0">
                    <c:v>0.034114274138548</c:v>
                  </c:pt>
                  <c:pt idx="1">
                    <c:v>0.113433693847992</c:v>
                  </c:pt>
                  <c:pt idx="2">
                    <c:v>0.0526288286018224</c:v>
                  </c:pt>
                  <c:pt idx="3">
                    <c:v>0.060652938098661</c:v>
                  </c:pt>
                  <c:pt idx="4">
                    <c:v>0.038937323996392</c:v>
                  </c:pt>
                </c:numCache>
              </c:numRef>
            </c:plus>
            <c:minus>
              <c:numRef>
                <c:f>'optimization of extraction proc'!$N$100:$N$104</c:f>
                <c:numCache>
                  <c:formatCode>General</c:formatCode>
                  <c:ptCount val="5"/>
                  <c:pt idx="0">
                    <c:v>0.034114274138548</c:v>
                  </c:pt>
                  <c:pt idx="1">
                    <c:v>0.113433693847992</c:v>
                  </c:pt>
                  <c:pt idx="2">
                    <c:v>0.0526288286018224</c:v>
                  </c:pt>
                  <c:pt idx="3">
                    <c:v>0.060652938098661</c:v>
                  </c:pt>
                  <c:pt idx="4">
                    <c:v>0.038937323996392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'optimization of extraction proc'!$S$88:$S$92</c:f>
              <c:numCache>
                <c:formatCode>General</c:formatCode>
                <c:ptCount val="5"/>
                <c:pt idx="0">
                  <c:v>2.70939</c:v>
                </c:pt>
                <c:pt idx="1">
                  <c:v>2.59763</c:v>
                </c:pt>
                <c:pt idx="2">
                  <c:v>2.03253</c:v>
                </c:pt>
                <c:pt idx="3">
                  <c:v>1.66517</c:v>
                </c:pt>
                <c:pt idx="4">
                  <c:v>1.39126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749476100"/>
        <c:axId val="958399477"/>
      </c:barChart>
      <c:catAx>
        <c:axId val="74947610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W/O ratio (V/V)</a:t>
                </a:r>
                <a:endParaRPr lang="en-US" altLang="zh-CN" sz="2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2157394843962"/>
              <c:y val="0.902535832414553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958399477"/>
        <c:crosses val="autoZero"/>
        <c:auto val="1"/>
        <c:lblAlgn val="ctr"/>
        <c:lblOffset val="100"/>
        <c:noMultiLvlLbl val="0"/>
      </c:catAx>
      <c:valAx>
        <c:axId val="958399477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C</a:t>
                </a:r>
                <a:r>
                  <a:rPr lang="en-US" altLang="zh-CN" sz="2800" baseline="-25000">
                    <a:solidFill>
                      <a:sysClr val="windowText" lastClr="000000"/>
                    </a:solidFill>
                    <a:uFillTx/>
                  </a:rPr>
                  <a:t>w</a:t>
                </a:r>
                <a:r>
                  <a:rPr lang="en-US" altLang="zh-CN" sz="2800">
                    <a:solidFill>
                      <a:sysClr val="windowText" lastClr="000000"/>
                    </a:solidFill>
                  </a:rPr>
                  <a:t> (ng mL</a:t>
                </a:r>
                <a:r>
                  <a:rPr lang="en-US" altLang="zh-CN" sz="2800" baseline="30000">
                    <a:solidFill>
                      <a:sysClr val="windowText" lastClr="000000"/>
                    </a:solidFill>
                    <a:uFillTx/>
                  </a:rPr>
                  <a:t>-1</a:t>
                </a:r>
                <a:r>
                  <a:rPr lang="en-US" altLang="zh-CN" sz="2800">
                    <a:solidFill>
                      <a:sysClr val="windowText" lastClr="000000"/>
                    </a:solidFill>
                  </a:rPr>
                  <a:t>)</a:t>
                </a:r>
                <a:endParaRPr lang="en-US" altLang="zh-CN" sz="28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74947610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223300421943029"/>
          <c:y val="0.036415924012725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2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3ba0b9e3-73c9-4a2e-86b9-44a5bf44a2b2}"/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93376068376"/>
          <c:y val="0.0653685763888889"/>
          <c:w val="0.831169871794872"/>
          <c:h val="0.7489638888888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'optimization of extraction proc'!$R$28:$R$31</c:f>
                <c:numCache>
                  <c:formatCode>General</c:formatCode>
                  <c:ptCount val="4"/>
                  <c:pt idx="0">
                    <c:v>0.015395847825078</c:v>
                  </c:pt>
                  <c:pt idx="1">
                    <c:v>0.00969539868081028</c:v>
                  </c:pt>
                  <c:pt idx="2">
                    <c:v>0.00609907937188409</c:v>
                  </c:pt>
                  <c:pt idx="3">
                    <c:v>0.0159607103054807</c:v>
                  </c:pt>
                </c:numCache>
              </c:numRef>
            </c:plus>
            <c:minus>
              <c:numRef>
                <c:f>'optimization of extraction proc'!$R$28:$R$31</c:f>
                <c:numCache>
                  <c:formatCode>General</c:formatCode>
                  <c:ptCount val="4"/>
                  <c:pt idx="0">
                    <c:v>0.015395847825078</c:v>
                  </c:pt>
                  <c:pt idx="1">
                    <c:v>0.00969539868081028</c:v>
                  </c:pt>
                  <c:pt idx="2">
                    <c:v>0.00609907937188409</c:v>
                  </c:pt>
                  <c:pt idx="3">
                    <c:v>0.0159607103054807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'optimization of extraction proc'!$P$28:$P$31</c:f>
              <c:numCache>
                <c:formatCode>General</c:formatCode>
                <c:ptCount val="4"/>
                <c:pt idx="0">
                  <c:v>5.93</c:v>
                </c:pt>
                <c:pt idx="1">
                  <c:v>7.09</c:v>
                </c:pt>
                <c:pt idx="2">
                  <c:v>8.71</c:v>
                </c:pt>
                <c:pt idx="3">
                  <c:v>9.77</c:v>
                </c:pt>
              </c:numCache>
            </c:numRef>
          </c:cat>
          <c:val>
            <c:numRef>
              <c:f>'optimization of extraction proc'!$Q$28:$Q$31</c:f>
              <c:numCache>
                <c:formatCode>0.00%</c:formatCode>
                <c:ptCount val="4"/>
                <c:pt idx="0">
                  <c:v>0.42125</c:v>
                </c:pt>
                <c:pt idx="1">
                  <c:v>0.43554</c:v>
                </c:pt>
                <c:pt idx="2">
                  <c:v>0.60067</c:v>
                </c:pt>
                <c:pt idx="3">
                  <c:v>0.57435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37320"/>
        <c:axId val="99539432"/>
      </c:barChart>
      <c:catAx>
        <c:axId val="99537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pH</a:t>
                </a:r>
                <a:endParaRPr lang="zh-CN" altLang="en-US" sz="2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531393269230769"/>
              <c:y val="0.9047940972222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99539432"/>
        <c:crosses val="autoZero"/>
        <c:auto val="1"/>
        <c:lblAlgn val="ctr"/>
        <c:lblOffset val="100"/>
        <c:noMultiLvlLbl val="0"/>
      </c:catAx>
      <c:valAx>
        <c:axId val="99539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800">
                    <a:solidFill>
                      <a:sysClr val="windowText" lastClr="000000"/>
                    </a:solidFill>
                  </a:rPr>
                  <a:t>I%</a:t>
                </a:r>
                <a:endParaRPr lang="zh-CN" altLang="en-US" sz="2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271367521367521"/>
              <c:y val="0.3772157986111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2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9953732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f6aada5d-1f8a-426a-b392-617654cdc809}"/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100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solidFill>
          <a:schemeClr val="bg1"/>
        </a:solidFill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3.png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tif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6" Type="http://schemas.openxmlformats.org/officeDocument/2006/relationships/image" Target="../media/image5.tiff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18</xdr:col>
      <xdr:colOff>53687</xdr:colOff>
      <xdr:row>19</xdr:row>
      <xdr:rowOff>161060</xdr:rowOff>
    </xdr:from>
    <xdr:to>
      <xdr:col>25</xdr:col>
      <xdr:colOff>261506</xdr:colOff>
      <xdr:row>35</xdr:row>
      <xdr:rowOff>105641</xdr:rowOff>
    </xdr:to>
    <xdr:graphicFrame>
      <xdr:nvGraphicFramePr>
        <xdr:cNvPr id="8" name="图表 7"/>
        <xdr:cNvGraphicFramePr/>
      </xdr:nvGraphicFramePr>
      <xdr:xfrm>
        <a:off x="13540740" y="3604895"/>
        <a:ext cx="4573905" cy="29375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29</xdr:col>
      <xdr:colOff>516081</xdr:colOff>
      <xdr:row>98</xdr:row>
      <xdr:rowOff>130598</xdr:rowOff>
    </xdr:from>
    <xdr:to>
      <xdr:col>39</xdr:col>
      <xdr:colOff>100445</xdr:colOff>
      <xdr:row>118</xdr:row>
      <xdr:rowOff>87579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838160" y="18187670"/>
          <a:ext cx="5756910" cy="3614420"/>
        </a:xfrm>
        <a:prstGeom prst="rect">
          <a:avLst/>
        </a:prstGeom>
      </xdr:spPr>
    </xdr:pic>
    <xdr:clientData/>
  </xdr:twoCellAnchor>
  <xdr:twoCellAnchor>
    <xdr:from>
      <xdr:col>20</xdr:col>
      <xdr:colOff>216476</xdr:colOff>
      <xdr:row>99</xdr:row>
      <xdr:rowOff>129887</xdr:rowOff>
    </xdr:from>
    <xdr:to>
      <xdr:col>29</xdr:col>
      <xdr:colOff>291982</xdr:colOff>
      <xdr:row>117</xdr:row>
      <xdr:rowOff>17319</xdr:rowOff>
    </xdr:to>
    <xdr:graphicFrame>
      <xdr:nvGraphicFramePr>
        <xdr:cNvPr id="11" name="图表 10"/>
        <xdr:cNvGraphicFramePr/>
      </xdr:nvGraphicFramePr>
      <xdr:xfrm>
        <a:off x="14960600" y="18369915"/>
        <a:ext cx="5653405" cy="31794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114299</xdr:colOff>
      <xdr:row>0</xdr:row>
      <xdr:rowOff>0</xdr:rowOff>
    </xdr:from>
    <xdr:to>
      <xdr:col>33</xdr:col>
      <xdr:colOff>235361</xdr:colOff>
      <xdr:row>20</xdr:row>
      <xdr:rowOff>57150</xdr:rowOff>
    </xdr:to>
    <xdr:pic>
      <xdr:nvPicPr>
        <xdr:cNvPr id="14" name="图片 1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7350105" y="0"/>
          <a:ext cx="5676265" cy="3684270"/>
        </a:xfrm>
        <a:prstGeom prst="rect">
          <a:avLst/>
        </a:prstGeom>
      </xdr:spPr>
    </xdr:pic>
    <xdr:clientData/>
  </xdr:twoCellAnchor>
  <xdr:twoCellAnchor editAs="oneCell">
    <xdr:from>
      <xdr:col>23</xdr:col>
      <xdr:colOff>242454</xdr:colOff>
      <xdr:row>59</xdr:row>
      <xdr:rowOff>146907</xdr:rowOff>
    </xdr:from>
    <xdr:to>
      <xdr:col>36</xdr:col>
      <xdr:colOff>230563</xdr:colOff>
      <xdr:row>87</xdr:row>
      <xdr:rowOff>10507</xdr:rowOff>
    </xdr:to>
    <xdr:pic>
      <xdr:nvPicPr>
        <xdr:cNvPr id="15" name="图片 1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6861155" y="11054715"/>
          <a:ext cx="8012430" cy="5022215"/>
        </a:xfrm>
        <a:prstGeom prst="rect">
          <a:avLst/>
        </a:prstGeom>
      </xdr:spPr>
    </xdr:pic>
    <xdr:clientData/>
  </xdr:twoCellAnchor>
  <xdr:twoCellAnchor editAs="oneCell">
    <xdr:from>
      <xdr:col>23</xdr:col>
      <xdr:colOff>332508</xdr:colOff>
      <xdr:row>36</xdr:row>
      <xdr:rowOff>101832</xdr:rowOff>
    </xdr:from>
    <xdr:to>
      <xdr:col>34</xdr:col>
      <xdr:colOff>96982</xdr:colOff>
      <xdr:row>57</xdr:row>
      <xdr:rowOff>15036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6951325" y="6731000"/>
          <a:ext cx="6553835" cy="3825875"/>
        </a:xfrm>
        <a:prstGeom prst="rect">
          <a:avLst/>
        </a:prstGeom>
      </xdr:spPr>
    </xdr:pic>
    <xdr:clientData/>
  </xdr:twoCellAnchor>
  <xdr:twoCellAnchor>
    <xdr:from>
      <xdr:col>12</xdr:col>
      <xdr:colOff>196215</xdr:colOff>
      <xdr:row>135</xdr:row>
      <xdr:rowOff>110490</xdr:rowOff>
    </xdr:from>
    <xdr:to>
      <xdr:col>27</xdr:col>
      <xdr:colOff>344328</xdr:colOff>
      <xdr:row>167</xdr:row>
      <xdr:rowOff>128474</xdr:rowOff>
    </xdr:to>
    <xdr:graphicFrame>
      <xdr:nvGraphicFramePr>
        <xdr:cNvPr id="2" name="图表 1"/>
        <xdr:cNvGraphicFramePr/>
      </xdr:nvGraphicFramePr>
      <xdr:xfrm>
        <a:off x="9865995" y="24865965"/>
        <a:ext cx="9566275" cy="5801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528205</xdr:colOff>
      <xdr:row>136</xdr:row>
      <xdr:rowOff>87457</xdr:rowOff>
    </xdr:from>
    <xdr:to>
      <xdr:col>46</xdr:col>
      <xdr:colOff>71270</xdr:colOff>
      <xdr:row>168</xdr:row>
      <xdr:rowOff>147301</xdr:rowOff>
    </xdr:to>
    <xdr:graphicFrame>
      <xdr:nvGraphicFramePr>
        <xdr:cNvPr id="4" name="图表 3"/>
        <xdr:cNvGraphicFramePr/>
      </xdr:nvGraphicFramePr>
      <xdr:xfrm>
        <a:off x="21467445" y="25025350"/>
        <a:ext cx="9418955" cy="58356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23</xdr:col>
      <xdr:colOff>592667</xdr:colOff>
      <xdr:row>24</xdr:row>
      <xdr:rowOff>0</xdr:rowOff>
    </xdr:from>
    <xdr:to>
      <xdr:col>39</xdr:col>
      <xdr:colOff>148790</xdr:colOff>
      <xdr:row>56</xdr:row>
      <xdr:rowOff>1794</xdr:rowOff>
    </xdr:to>
    <xdr:graphicFrame>
      <xdr:nvGraphicFramePr>
        <xdr:cNvPr id="2" name="图表 1"/>
        <xdr:cNvGraphicFramePr/>
      </xdr:nvGraphicFramePr>
      <xdr:xfrm>
        <a:off x="17485995" y="4381500"/>
        <a:ext cx="9248775" cy="58305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174172</xdr:colOff>
      <xdr:row>218</xdr:row>
      <xdr:rowOff>157843</xdr:rowOff>
    </xdr:from>
    <xdr:to>
      <xdr:col>38</xdr:col>
      <xdr:colOff>390172</xdr:colOff>
      <xdr:row>250</xdr:row>
      <xdr:rowOff>39557</xdr:rowOff>
    </xdr:to>
    <xdr:graphicFrame>
      <xdr:nvGraphicFramePr>
        <xdr:cNvPr id="3" name="图表 2"/>
        <xdr:cNvGraphicFramePr/>
      </xdr:nvGraphicFramePr>
      <xdr:xfrm>
        <a:off x="17067530" y="39872920"/>
        <a:ext cx="9302750" cy="57035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22</xdr:col>
      <xdr:colOff>217714</xdr:colOff>
      <xdr:row>195</xdr:row>
      <xdr:rowOff>181744</xdr:rowOff>
    </xdr:from>
    <xdr:to>
      <xdr:col>32</xdr:col>
      <xdr:colOff>174171</xdr:colOff>
      <xdr:row>216</xdr:row>
      <xdr:rowOff>43173</xdr:rowOff>
    </xdr:to>
    <xdr:pic>
      <xdr:nvPicPr>
        <xdr:cNvPr id="7" name="图片 6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04920" y="35721290"/>
          <a:ext cx="6014720" cy="3670935"/>
        </a:xfrm>
        <a:prstGeom prst="rect">
          <a:avLst/>
        </a:prstGeom>
      </xdr:spPr>
    </xdr:pic>
    <xdr:clientData/>
  </xdr:twoCellAnchor>
  <xdr:twoCellAnchor editAs="oneCell">
    <xdr:from>
      <xdr:col>24</xdr:col>
      <xdr:colOff>347869</xdr:colOff>
      <xdr:row>0</xdr:row>
      <xdr:rowOff>0</xdr:rowOff>
    </xdr:from>
    <xdr:to>
      <xdr:col>37</xdr:col>
      <xdr:colOff>192156</xdr:colOff>
      <xdr:row>26</xdr:row>
      <xdr:rowOff>87964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7846675" y="0"/>
          <a:ext cx="7719695" cy="4834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19</xdr:col>
      <xdr:colOff>161925</xdr:colOff>
      <xdr:row>119</xdr:row>
      <xdr:rowOff>40005</xdr:rowOff>
    </xdr:from>
    <xdr:to>
      <xdr:col>34</xdr:col>
      <xdr:colOff>410845</xdr:colOff>
      <xdr:row>153</xdr:row>
      <xdr:rowOff>7620</xdr:rowOff>
    </xdr:to>
    <xdr:graphicFrame>
      <xdr:nvGraphicFramePr>
        <xdr:cNvPr id="3" name="图表 2"/>
        <xdr:cNvGraphicFramePr/>
      </xdr:nvGraphicFramePr>
      <xdr:xfrm>
        <a:off x="15580995" y="21596985"/>
        <a:ext cx="9335770" cy="60940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197485</xdr:colOff>
      <xdr:row>52</xdr:row>
      <xdr:rowOff>138430</xdr:rowOff>
    </xdr:from>
    <xdr:to>
      <xdr:col>34</xdr:col>
      <xdr:colOff>413385</xdr:colOff>
      <xdr:row>85</xdr:row>
      <xdr:rowOff>78105</xdr:rowOff>
    </xdr:to>
    <xdr:graphicFrame>
      <xdr:nvGraphicFramePr>
        <xdr:cNvPr id="4" name="图表 3"/>
        <xdr:cNvGraphicFramePr/>
      </xdr:nvGraphicFramePr>
      <xdr:xfrm>
        <a:off x="15616555" y="9602470"/>
        <a:ext cx="9302750" cy="58527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233363</xdr:colOff>
      <xdr:row>22</xdr:row>
      <xdr:rowOff>23813</xdr:rowOff>
    </xdr:from>
    <xdr:to>
      <xdr:col>33</xdr:col>
      <xdr:colOff>449363</xdr:colOff>
      <xdr:row>54</xdr:row>
      <xdr:rowOff>40238</xdr:rowOff>
    </xdr:to>
    <xdr:graphicFrame>
      <xdr:nvGraphicFramePr>
        <xdr:cNvPr id="2" name="图表 1"/>
        <xdr:cNvGraphicFramePr/>
      </xdr:nvGraphicFramePr>
      <xdr:xfrm>
        <a:off x="15046325" y="4039235"/>
        <a:ext cx="9302750" cy="58305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447674</xdr:colOff>
      <xdr:row>0</xdr:row>
      <xdr:rowOff>0</xdr:rowOff>
    </xdr:from>
    <xdr:to>
      <xdr:col>29</xdr:col>
      <xdr:colOff>533399</xdr:colOff>
      <xdr:row>21</xdr:row>
      <xdr:rowOff>71628</xdr:rowOff>
    </xdr:to>
    <xdr:pic>
      <xdr:nvPicPr>
        <xdr:cNvPr id="7" name="图片 6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6110" y="0"/>
          <a:ext cx="6143625" cy="3903980"/>
        </a:xfrm>
        <a:prstGeom prst="rect">
          <a:avLst/>
        </a:prstGeom>
      </xdr:spPr>
    </xdr:pic>
    <xdr:clientData/>
  </xdr:twoCellAnchor>
  <xdr:twoCellAnchor>
    <xdr:from>
      <xdr:col>21</xdr:col>
      <xdr:colOff>566738</xdr:colOff>
      <xdr:row>85</xdr:row>
      <xdr:rowOff>42863</xdr:rowOff>
    </xdr:from>
    <xdr:to>
      <xdr:col>37</xdr:col>
      <xdr:colOff>173138</xdr:colOff>
      <xdr:row>117</xdr:row>
      <xdr:rowOff>59288</xdr:rowOff>
    </xdr:to>
    <xdr:graphicFrame>
      <xdr:nvGraphicFramePr>
        <xdr:cNvPr id="5" name="图表 4"/>
        <xdr:cNvGraphicFramePr/>
      </xdr:nvGraphicFramePr>
      <xdr:xfrm>
        <a:off x="17197070" y="15419705"/>
        <a:ext cx="9298940" cy="58305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128588</xdr:colOff>
      <xdr:row>150</xdr:row>
      <xdr:rowOff>52388</xdr:rowOff>
    </xdr:from>
    <xdr:to>
      <xdr:col>24</xdr:col>
      <xdr:colOff>401738</xdr:colOff>
      <xdr:row>183</xdr:row>
      <xdr:rowOff>154538</xdr:rowOff>
    </xdr:to>
    <xdr:graphicFrame>
      <xdr:nvGraphicFramePr>
        <xdr:cNvPr id="6" name="图表 5"/>
        <xdr:cNvGraphicFramePr/>
      </xdr:nvGraphicFramePr>
      <xdr:xfrm>
        <a:off x="9546590" y="27209750"/>
        <a:ext cx="9302750" cy="59524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0.61065</cdr:x>
      <cdr:y>0.10142</cdr:y>
    </cdr:from>
    <cdr:to>
      <cdr:x>0.67326</cdr:x>
      <cdr:y>0.17605</cdr:y>
    </cdr:to>
    <cdr:grpSp>
      <cdr:nvGrpSpPr>
        <cdr:cNvPr id="2" name="组合 1"/>
        <cdr:cNvGrpSpPr/>
      </cdr:nvGrpSpPr>
      <cdr:grpSpPr xmlns:a="http://schemas.openxmlformats.org/drawingml/2006/main">
        <a:xfrm>
          <a:off x="6259266" y="653613"/>
          <a:ext cx="641763" cy="480961"/>
          <a:chOff x="885208" y="0"/>
          <a:chExt cx="245634" cy="483398"/>
        </a:xfrm>
      </cdr:grpSpPr>
      <cdr:sp>
        <cdr:nvSpPr>
          <cdr:cNvPr id="3" name="矩形 2"/>
          <cdr:cNvSpPr/>
        </cdr:nvSpPr>
        <cdr:spPr xmlns:a="http://schemas.openxmlformats.org/drawingml/2006/main">
          <a:xfrm xmlns:a="http://schemas.openxmlformats.org/drawingml/2006/main">
            <a:off x="885208" y="0"/>
            <a:ext cx="245634" cy="483398"/>
          </a:xfrm>
          <a:prstGeom xmlns:a="http://schemas.openxmlformats.org/drawingml/2006/main" prst="rect">
            <a:avLst/>
          </a:prstGeom>
          <a:noFill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 xmlns:a="http://schemas.openxmlformats.org/drawingml/2006/main">
          <a:bodyPr wrap="square" rtlCol="0" anchor="t">
            <a:sp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zh-CN" altLang="en-US" sz="2400" b="0"/>
          </a:p>
        </cdr:txBody>
      </cdr:sp>
    </cdr:grpSp>
  </cdr:relSizeAnchor>
  <cdr:relSizeAnchor xmlns:cdr="http://schemas.openxmlformats.org/drawingml/2006/chartDrawing">
    <cdr:from>
      <cdr:x>0.21938</cdr:x>
      <cdr:y>0.10269</cdr:y>
    </cdr:from>
    <cdr:to>
      <cdr:x>0.39291</cdr:x>
      <cdr:y>0.1633</cdr:y>
    </cdr:to>
    <cdr:grpSp>
      <cdr:nvGrpSpPr>
        <cdr:cNvPr id="4" name="组合 3"/>
        <cdr:cNvGrpSpPr/>
      </cdr:nvGrpSpPr>
      <cdr:grpSpPr xmlns:a="http://schemas.openxmlformats.org/drawingml/2006/main">
        <a:xfrm>
          <a:off x="2248682" y="661798"/>
          <a:ext cx="1778712" cy="390608"/>
          <a:chOff x="-86124" y="-267467"/>
          <a:chExt cx="2456800" cy="378628"/>
        </a:xfrm>
      </cdr:grpSpPr>
      <cdr:cxnSp>
        <cdr:nvCxnSpPr>
          <cdr:cNvPr id="5" name="直接连接符 4"/>
          <cdr:cNvCxnSpPr/>
        </cdr:nvCxnSpPr>
        <cdr:spPr xmlns:a="http://schemas.openxmlformats.org/drawingml/2006/main">
          <a:xfrm xmlns:a="http://schemas.openxmlformats.org/drawingml/2006/main">
            <a:off x="-86124" y="111161"/>
            <a:ext cx="2456800" cy="0"/>
          </a:xfrm>
          <a:prstGeom xmlns:a="http://schemas.openxmlformats.org/drawingml/2006/main" prst="line">
            <a:avLst/>
          </a:prstGeom>
          <a:ln w="19050"/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>
        <cdr:nvSpPr>
          <cdr:cNvPr id="6" name="矩形 5"/>
          <cdr:cNvSpPr/>
        </cdr:nvSpPr>
        <cdr:spPr xmlns:a="http://schemas.openxmlformats.org/drawingml/2006/main">
          <a:xfrm xmlns:a="http://schemas.openxmlformats.org/drawingml/2006/main">
            <a:off x="909084" y="-267467"/>
            <a:ext cx="481336" cy="324262"/>
          </a:xfrm>
          <a:prstGeom xmlns:a="http://schemas.openxmlformats.org/drawingml/2006/main" prst="rect">
            <a:avLst/>
          </a:prstGeom>
          <a:noFill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 xmlns:a="http://schemas.openxmlformats.org/drawingml/2006/main">
          <a:bodyPr wrap="square" rtlCol="0" anchor="t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zh-CN" sz="2400" b="0"/>
              <a:t>*</a:t>
            </a:r>
            <a:endParaRPr lang="en-US" altLang="zh-CN" sz="2400" b="0"/>
          </a:p>
        </cdr:txBody>
      </cdr:sp>
    </cdr:grpSp>
  </cdr:relSizeAnchor>
  <cdr:relSizeAnchor xmlns:cdr="http://schemas.openxmlformats.org/drawingml/2006/chartDrawing">
    <cdr:from>
      <cdr:x>0.39041</cdr:x>
      <cdr:y>0.06977</cdr:y>
    </cdr:from>
    <cdr:to>
      <cdr:x>0.90556</cdr:x>
      <cdr:y>0.14566</cdr:y>
    </cdr:to>
    <cdr:grpSp>
      <cdr:nvGrpSpPr>
        <cdr:cNvPr id="7" name="组合 6"/>
        <cdr:cNvGrpSpPr/>
      </cdr:nvGrpSpPr>
      <cdr:grpSpPr xmlns:a="http://schemas.openxmlformats.org/drawingml/2006/main">
        <a:xfrm>
          <a:off x="4001769" y="449641"/>
          <a:ext cx="5280375" cy="489082"/>
          <a:chOff x="-21889" y="-341366"/>
          <a:chExt cx="3703732" cy="444009"/>
        </a:xfrm>
      </cdr:grpSpPr>
      <cdr:cxnSp>
        <cdr:nvCxnSpPr>
          <cdr:cNvPr id="8" name="直接连接符 7"/>
          <cdr:cNvCxnSpPr/>
        </cdr:nvCxnSpPr>
        <cdr:spPr xmlns:a="http://schemas.openxmlformats.org/drawingml/2006/main">
          <a:xfrm xmlns:a="http://schemas.openxmlformats.org/drawingml/2006/main">
            <a:off x="-21889" y="102643"/>
            <a:ext cx="3703732" cy="0"/>
          </a:xfrm>
          <a:prstGeom xmlns:a="http://schemas.openxmlformats.org/drawingml/2006/main" prst="line">
            <a:avLst/>
          </a:prstGeom>
          <a:ln w="19050"/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>
        <cdr:nvSpPr>
          <cdr:cNvPr id="9" name="矩形 8"/>
          <cdr:cNvSpPr/>
        </cdr:nvSpPr>
        <cdr:spPr xmlns:a="http://schemas.openxmlformats.org/drawingml/2006/main">
          <a:xfrm xmlns:a="http://schemas.openxmlformats.org/drawingml/2006/main">
            <a:off x="1603781" y="-341366"/>
            <a:ext cx="434924" cy="433525"/>
          </a:xfrm>
          <a:prstGeom xmlns:a="http://schemas.openxmlformats.org/drawingml/2006/main" prst="rect">
            <a:avLst/>
          </a:prstGeom>
          <a:noFill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 xmlns:a="http://schemas.openxmlformats.org/drawingml/2006/main">
          <a:bodyPr wrap="square" rtlCol="0" anchor="t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zh-CN" sz="2400" b="0"/>
              <a:t>ns</a:t>
            </a:r>
            <a:endParaRPr lang="en-US" altLang="zh-CN" sz="2400" b="0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25</xdr:col>
      <xdr:colOff>137159</xdr:colOff>
      <xdr:row>24</xdr:row>
      <xdr:rowOff>68580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481560" y="175260"/>
          <a:ext cx="5588635" cy="42748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324816</xdr:colOff>
      <xdr:row>5</xdr:row>
      <xdr:rowOff>99786</xdr:rowOff>
    </xdr:from>
    <xdr:to>
      <xdr:col>19</xdr:col>
      <xdr:colOff>98118</xdr:colOff>
      <xdr:row>20</xdr:row>
      <xdr:rowOff>11214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885" y="1006475"/>
          <a:ext cx="3453765" cy="2654300"/>
        </a:xfrm>
        <a:prstGeom prst="rect">
          <a:avLst/>
        </a:prstGeom>
      </xdr:spPr>
    </xdr:pic>
    <xdr:clientData/>
  </xdr:twoCellAnchor>
  <xdr:twoCellAnchor editAs="oneCell">
    <xdr:from>
      <xdr:col>16</xdr:col>
      <xdr:colOff>480785</xdr:colOff>
      <xdr:row>72</xdr:row>
      <xdr:rowOff>104654</xdr:rowOff>
    </xdr:from>
    <xdr:to>
      <xdr:col>24</xdr:col>
      <xdr:colOff>440237</xdr:colOff>
      <xdr:row>97</xdr:row>
      <xdr:rowOff>172881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379325" y="13362940"/>
          <a:ext cx="5948680" cy="46253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0</xdr:colOff>
      <xdr:row>22</xdr:row>
      <xdr:rowOff>0</xdr:rowOff>
    </xdr:from>
    <xdr:to>
      <xdr:col>29</xdr:col>
      <xdr:colOff>215900</xdr:colOff>
      <xdr:row>54</xdr:row>
      <xdr:rowOff>126365</xdr:rowOff>
    </xdr:to>
    <xdr:graphicFrame>
      <xdr:nvGraphicFramePr>
        <xdr:cNvPr id="2" name="图表 1"/>
        <xdr:cNvGraphicFramePr/>
      </xdr:nvGraphicFramePr>
      <xdr:xfrm>
        <a:off x="10332720" y="4015740"/>
        <a:ext cx="9337040" cy="58032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821690</xdr:colOff>
      <xdr:row>27</xdr:row>
      <xdr:rowOff>109855</xdr:rowOff>
    </xdr:from>
    <xdr:to>
      <xdr:col>26</xdr:col>
      <xdr:colOff>231775</xdr:colOff>
      <xdr:row>60</xdr:row>
      <xdr:rowOff>38100</xdr:rowOff>
    </xdr:to>
    <xdr:graphicFrame>
      <xdr:nvGraphicFramePr>
        <xdr:cNvPr id="2" name="图表 1"/>
        <xdr:cNvGraphicFramePr/>
      </xdr:nvGraphicFramePr>
      <xdr:xfrm>
        <a:off x="8662670" y="4933315"/>
        <a:ext cx="9331325" cy="5711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8472;&#20070;&#36784;\Documents\WPS%20Cloud%20Files\.419153888\cachedata\1060527DBE094555B23106044E7E2400\!2024.7.17CAP&#26631;&#20934;&#26354;&#32447;all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Users\shigq\Library\Containers\com.microsoft.Excel\Data\Documents\C:\Users\&#38472;&#20070;&#36784;\Desktop\CAP&#25972;&#29702;&#25968;&#25454;\!2024.7.17CAP&#26631;&#20934;&#26354;&#32447;all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三种CAP标准曲线"/>
      <sheetName val="干扰物质交叉反应率柱状图"/>
    </sheetNames>
    <sheetDataSet>
      <sheetData sheetId="0"/>
      <sheetData sheetId="1">
        <row r="11">
          <cell r="N11" t="str">
            <v>CAP</v>
          </cell>
        </row>
        <row r="11">
          <cell r="P11">
            <v>0.238</v>
          </cell>
        </row>
        <row r="12">
          <cell r="N12" t="str">
            <v>CAP+TBHQ</v>
          </cell>
        </row>
        <row r="12">
          <cell r="P12">
            <v>0.236</v>
          </cell>
        </row>
        <row r="13">
          <cell r="N13" t="str">
            <v>CAP+EM</v>
          </cell>
        </row>
        <row r="13">
          <cell r="P13">
            <v>0.242</v>
          </cell>
        </row>
        <row r="14">
          <cell r="N14" t="str">
            <v>CAP+VE</v>
          </cell>
        </row>
        <row r="14">
          <cell r="P14">
            <v>0.235</v>
          </cell>
        </row>
        <row r="15">
          <cell r="N15" t="str">
            <v>CAP+AFB1</v>
          </cell>
        </row>
        <row r="15">
          <cell r="P15">
            <v>0.228</v>
          </cell>
        </row>
        <row r="16">
          <cell r="N16" t="str">
            <v>CAP+ZEN</v>
          </cell>
        </row>
        <row r="16">
          <cell r="P16">
            <v>0.244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干扰物质交叉反应率柱状图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190"/>
  <sheetViews>
    <sheetView tabSelected="1" zoomScale="64" zoomScaleNormal="64" workbookViewId="0">
      <selection activeCell="K158" sqref="K158"/>
    </sheetView>
  </sheetViews>
  <sheetFormatPr defaultColWidth="9" defaultRowHeight="13.8"/>
  <cols>
    <col min="1" max="1" width="32.3333333333333" customWidth="1"/>
    <col min="2" max="2" width="9.16666666666667" customWidth="1"/>
    <col min="3" max="3" width="10.1666666666667" customWidth="1"/>
    <col min="4" max="4" width="11" customWidth="1"/>
    <col min="5" max="5" width="9.16666666666667" customWidth="1"/>
    <col min="6" max="6" width="12.3333333333333" customWidth="1"/>
    <col min="7" max="7" width="9.16666666666667" customWidth="1"/>
    <col min="8" max="8" width="11" customWidth="1"/>
    <col min="9" max="13" width="9.16666666666667" customWidth="1"/>
    <col min="14" max="14" width="9.83333333333333" customWidth="1"/>
    <col min="15" max="22" width="9.16666666666667" customWidth="1"/>
  </cols>
  <sheetData>
    <row r="1" ht="14.4" spans="1:23">
      <c r="A1" s="127" t="s">
        <v>0</v>
      </c>
      <c r="B1" s="22" t="s">
        <v>1</v>
      </c>
      <c r="C1" s="128"/>
      <c r="D1" s="128"/>
      <c r="E1" s="22" t="s">
        <v>2</v>
      </c>
      <c r="F1" s="128"/>
      <c r="G1" s="22"/>
      <c r="H1" s="22"/>
      <c r="I1" s="22"/>
      <c r="J1" s="17" t="s">
        <v>3</v>
      </c>
      <c r="K1" s="17" t="s">
        <v>4</v>
      </c>
      <c r="L1" s="92"/>
      <c r="M1" s="22" t="s">
        <v>3</v>
      </c>
      <c r="N1" s="136"/>
      <c r="O1" s="131"/>
      <c r="P1" s="23" t="s">
        <v>5</v>
      </c>
      <c r="Q1" s="142" t="s">
        <v>4</v>
      </c>
      <c r="R1" s="1"/>
      <c r="S1" s="1"/>
      <c r="T1" s="1"/>
      <c r="U1" s="1"/>
      <c r="V1" s="1"/>
      <c r="W1" s="1"/>
    </row>
    <row r="2" ht="14.4" spans="1:23">
      <c r="A2" s="127"/>
      <c r="B2" s="25" t="s">
        <v>6</v>
      </c>
      <c r="C2" s="11" t="s">
        <v>7</v>
      </c>
      <c r="D2" s="28" t="s">
        <v>8</v>
      </c>
      <c r="E2" s="25" t="s">
        <v>9</v>
      </c>
      <c r="F2" s="11" t="s">
        <v>7</v>
      </c>
      <c r="G2" s="11"/>
      <c r="H2" s="11" t="s">
        <v>8</v>
      </c>
      <c r="I2" s="11"/>
      <c r="J2" s="17"/>
      <c r="K2" s="17"/>
      <c r="L2" s="92"/>
      <c r="M2" s="27" t="s">
        <v>10</v>
      </c>
      <c r="N2" s="137" t="s">
        <v>7</v>
      </c>
      <c r="O2" s="28" t="s">
        <v>8</v>
      </c>
      <c r="P2" s="28"/>
      <c r="Q2" s="142"/>
      <c r="R2" s="1"/>
      <c r="S2" s="1"/>
      <c r="T2" s="1" t="s">
        <v>11</v>
      </c>
      <c r="U2" s="100" t="s">
        <v>4</v>
      </c>
      <c r="V2" s="1" t="s">
        <v>12</v>
      </c>
      <c r="W2" s="1" t="s">
        <v>13</v>
      </c>
    </row>
    <row r="3" ht="14.4" spans="1:23">
      <c r="A3" s="127"/>
      <c r="B3" s="129"/>
      <c r="C3" s="13"/>
      <c r="D3" s="29"/>
      <c r="E3" s="130"/>
      <c r="F3" s="13"/>
      <c r="G3" s="13"/>
      <c r="H3" s="13"/>
      <c r="I3" s="13"/>
      <c r="J3" s="17"/>
      <c r="K3" s="18"/>
      <c r="L3" s="92"/>
      <c r="M3" s="138"/>
      <c r="N3" s="11"/>
      <c r="O3" s="28"/>
      <c r="P3" s="28"/>
      <c r="Q3" s="143"/>
      <c r="R3" s="1" t="s">
        <v>12</v>
      </c>
      <c r="S3" s="1" t="s">
        <v>14</v>
      </c>
      <c r="T3" s="1">
        <v>4068.33</v>
      </c>
      <c r="U3" s="144">
        <v>0.57</v>
      </c>
      <c r="V3" s="1">
        <v>0.0144237435022394</v>
      </c>
      <c r="W3" s="1">
        <v>83.75</v>
      </c>
    </row>
    <row r="4" ht="14.4" spans="1:23">
      <c r="A4" s="3" t="s">
        <v>15</v>
      </c>
      <c r="B4" s="128">
        <v>1396</v>
      </c>
      <c r="C4" s="4">
        <f>AVERAGE(B4:B6)</f>
        <v>1426.66666666667</v>
      </c>
      <c r="D4" s="23">
        <f>STDEVP(B4:B6)</f>
        <v>79.7551809532703</v>
      </c>
      <c r="E4" s="131">
        <v>3968</v>
      </c>
      <c r="F4" s="11">
        <f>AVERAGE(E4:E6)</f>
        <v>4068.33333333333</v>
      </c>
      <c r="G4" s="11"/>
      <c r="H4" s="11">
        <f>STDEVP(E4:E6)</f>
        <v>83.7469734113153</v>
      </c>
      <c r="I4" s="11"/>
      <c r="J4" s="17">
        <f>F4/C4</f>
        <v>2.85163551401869</v>
      </c>
      <c r="K4" s="17"/>
      <c r="L4" s="92">
        <f>(N4-M7)/N4</f>
        <v>0.558168428191914</v>
      </c>
      <c r="M4" s="139">
        <f t="shared" ref="M4:M15" si="0">E4/B4</f>
        <v>2.84240687679083</v>
      </c>
      <c r="N4" s="8">
        <f>AVERAGE(M4:M6)</f>
        <v>2.85801351568102</v>
      </c>
      <c r="O4" s="26">
        <f>STDEVP(M4:M6)</f>
        <v>0.122173712118101</v>
      </c>
      <c r="P4" s="26">
        <f>(O4/N4)*100</f>
        <v>4.27477726916867</v>
      </c>
      <c r="Q4" s="142"/>
      <c r="R4" s="1">
        <f>STDEV(L4:L6)</f>
        <v>0.0144237435022394</v>
      </c>
      <c r="S4" s="1" t="s">
        <v>16</v>
      </c>
      <c r="T4" s="1">
        <v>11791.67</v>
      </c>
      <c r="U4" s="144">
        <v>0.83</v>
      </c>
      <c r="V4" s="1">
        <v>0.0195799022405611</v>
      </c>
      <c r="W4" s="1">
        <v>846.67</v>
      </c>
    </row>
    <row r="5" ht="14.4" spans="1:23">
      <c r="A5" s="3"/>
      <c r="B5" s="132">
        <v>1348</v>
      </c>
      <c r="C5" s="8"/>
      <c r="D5" s="26"/>
      <c r="E5" s="133">
        <v>4064</v>
      </c>
      <c r="F5" s="13"/>
      <c r="G5" s="13"/>
      <c r="H5" s="13"/>
      <c r="I5" s="13"/>
      <c r="J5" s="17"/>
      <c r="K5" s="17"/>
      <c r="L5" s="92">
        <f>(N4-M8)/N4</f>
        <v>0.586967968715758</v>
      </c>
      <c r="M5" s="139">
        <f t="shared" si="0"/>
        <v>3.01483679525223</v>
      </c>
      <c r="N5" s="8"/>
      <c r="O5" s="26"/>
      <c r="P5" s="26"/>
      <c r="Q5" s="142"/>
      <c r="R5" s="1">
        <f>STDEV(L10:L12)</f>
        <v>0.0195799022405611</v>
      </c>
      <c r="S5" s="1"/>
      <c r="T5" s="1"/>
      <c r="U5" s="1"/>
      <c r="V5" s="1"/>
      <c r="W5" s="1"/>
    </row>
    <row r="6" ht="14.4" spans="1:23">
      <c r="A6" s="3"/>
      <c r="B6" s="129">
        <v>1536</v>
      </c>
      <c r="C6" s="11"/>
      <c r="D6" s="28"/>
      <c r="E6" s="130">
        <v>4173</v>
      </c>
      <c r="F6" s="13"/>
      <c r="G6" s="13"/>
      <c r="H6" s="13"/>
      <c r="I6" s="13"/>
      <c r="J6" s="17"/>
      <c r="K6" s="17"/>
      <c r="L6" s="92">
        <f>(N4-M9)/N4</f>
        <v>0.571128414071798</v>
      </c>
      <c r="M6" s="138">
        <f t="shared" si="0"/>
        <v>2.716796875</v>
      </c>
      <c r="N6" s="11"/>
      <c r="O6" s="28"/>
      <c r="P6" s="28"/>
      <c r="Q6" s="142"/>
      <c r="R6" s="1"/>
      <c r="S6" s="1"/>
      <c r="T6" s="1"/>
      <c r="U6" s="1"/>
      <c r="V6" s="1"/>
      <c r="W6" s="1"/>
    </row>
    <row r="7" ht="14.4" spans="1:23">
      <c r="A7" s="3" t="s">
        <v>17</v>
      </c>
      <c r="B7" s="132">
        <v>2782</v>
      </c>
      <c r="C7" s="13">
        <f>AVERAGE(B7:B9)</f>
        <v>2692.66666666667</v>
      </c>
      <c r="D7" s="29">
        <f>STDEVP(B7:B9)</f>
        <v>63.92356546863</v>
      </c>
      <c r="E7" s="133">
        <v>3513</v>
      </c>
      <c r="F7" s="13">
        <f>AVERAGE(E7:E9)</f>
        <v>3294.66666666667</v>
      </c>
      <c r="G7" s="13"/>
      <c r="H7" s="13">
        <f>STDEVP(E7:E9)</f>
        <v>158.791967331124</v>
      </c>
      <c r="I7" s="13"/>
      <c r="J7" s="17">
        <f>F7/C7</f>
        <v>1.22357019064125</v>
      </c>
      <c r="K7" s="18">
        <f>(J4-J7)/J4</f>
        <v>0.57092335797259</v>
      </c>
      <c r="L7" s="92"/>
      <c r="M7" s="139">
        <f t="shared" si="0"/>
        <v>1.2627606038821</v>
      </c>
      <c r="N7" s="8">
        <f>AVERAGE(M7:M9)</f>
        <v>1.22297750692533</v>
      </c>
      <c r="O7" s="26">
        <f>STDEVP(M7:M9)</f>
        <v>0.0336586458445646</v>
      </c>
      <c r="P7" s="26">
        <f>(O7/N7)*100</f>
        <v>2.75218846249963</v>
      </c>
      <c r="Q7" s="143" t="e">
        <f>(#REF!-N7)/#REF!</f>
        <v>#REF!</v>
      </c>
      <c r="R7" s="1" t="s">
        <v>18</v>
      </c>
      <c r="S7" s="1"/>
      <c r="T7" s="1"/>
      <c r="U7" s="1"/>
      <c r="V7" s="76"/>
      <c r="W7" s="1"/>
    </row>
    <row r="8" ht="14.4" spans="1:23">
      <c r="A8" s="3"/>
      <c r="B8" s="132">
        <v>2660</v>
      </c>
      <c r="C8" s="13"/>
      <c r="D8" s="29"/>
      <c r="E8" s="133">
        <v>3140</v>
      </c>
      <c r="F8" s="13"/>
      <c r="G8" s="13"/>
      <c r="H8" s="13"/>
      <c r="I8" s="13"/>
      <c r="J8" s="17"/>
      <c r="K8" s="18"/>
      <c r="L8" s="92"/>
      <c r="M8" s="139">
        <f t="shared" si="0"/>
        <v>1.18045112781955</v>
      </c>
      <c r="N8" s="8"/>
      <c r="O8" s="26"/>
      <c r="P8" s="26"/>
      <c r="Q8" s="143"/>
      <c r="R8" s="1">
        <f>R4/K7</f>
        <v>0.0252638875267945</v>
      </c>
      <c r="S8" s="1"/>
      <c r="T8" s="1"/>
      <c r="U8" s="1"/>
      <c r="V8" s="76"/>
      <c r="W8" s="1"/>
    </row>
    <row r="9" ht="14.4" spans="1:23">
      <c r="A9" s="3"/>
      <c r="B9" s="129">
        <v>2636</v>
      </c>
      <c r="C9" s="13"/>
      <c r="D9" s="29"/>
      <c r="E9" s="130">
        <v>3231</v>
      </c>
      <c r="F9" s="13"/>
      <c r="G9" s="13"/>
      <c r="H9" s="13"/>
      <c r="I9" s="13"/>
      <c r="J9" s="17"/>
      <c r="K9" s="18"/>
      <c r="L9" s="92"/>
      <c r="M9" s="138">
        <f t="shared" si="0"/>
        <v>1.22572078907436</v>
      </c>
      <c r="N9" s="11"/>
      <c r="O9" s="28"/>
      <c r="P9" s="28"/>
      <c r="Q9" s="143"/>
      <c r="R9" s="1">
        <f>R5/K13</f>
        <v>0.0236863801567405</v>
      </c>
      <c r="S9" s="1"/>
      <c r="T9" s="1"/>
      <c r="U9" s="1"/>
      <c r="V9" s="1"/>
      <c r="W9" s="1"/>
    </row>
    <row r="10" ht="14.4" spans="1:23">
      <c r="A10" s="3" t="s">
        <v>19</v>
      </c>
      <c r="B10" s="128">
        <v>5328</v>
      </c>
      <c r="C10" s="4">
        <f>AVERAGE(B10:B12)</f>
        <v>5509.33333333333</v>
      </c>
      <c r="D10" s="23">
        <f>STDEVP(B10:B12)</f>
        <v>211.498358280994</v>
      </c>
      <c r="E10" s="131">
        <v>11973</v>
      </c>
      <c r="F10" s="11">
        <f>AVERAGE(E10:E12)</f>
        <v>11791.6666666667</v>
      </c>
      <c r="G10" s="11"/>
      <c r="H10" s="11">
        <f>STDEVP(E10:E12)</f>
        <v>846.674409413415</v>
      </c>
      <c r="I10" s="11"/>
      <c r="J10" s="17">
        <f>F10/C10</f>
        <v>2.140307357212</v>
      </c>
      <c r="K10" s="17"/>
      <c r="L10" s="92">
        <f>(N10-M13)/N10</f>
        <v>0.842603962147236</v>
      </c>
      <c r="M10" s="139">
        <f t="shared" si="0"/>
        <v>2.24718468468468</v>
      </c>
      <c r="N10" s="8">
        <f>AVERAGE(M10:M12)</f>
        <v>2.13943045061905</v>
      </c>
      <c r="O10" s="26">
        <f>STDEVP(M10:M12)</f>
        <v>0.115503438877823</v>
      </c>
      <c r="P10" s="26">
        <f>(O10/N10)*100</f>
        <v>5.39879381656936</v>
      </c>
      <c r="Q10" s="142"/>
      <c r="R10" s="1"/>
      <c r="S10" s="1"/>
      <c r="T10" s="1"/>
      <c r="U10" s="1"/>
      <c r="V10" s="1"/>
      <c r="W10" s="1"/>
    </row>
    <row r="11" ht="14.4" spans="1:23">
      <c r="A11" s="3"/>
      <c r="B11" s="132">
        <v>5806</v>
      </c>
      <c r="C11" s="8"/>
      <c r="D11" s="26"/>
      <c r="E11" s="133">
        <v>12726</v>
      </c>
      <c r="F11" s="13"/>
      <c r="G11" s="13"/>
      <c r="H11" s="13"/>
      <c r="I11" s="13"/>
      <c r="J11" s="17"/>
      <c r="K11" s="17"/>
      <c r="L11" s="92">
        <f>(N10-M14)/N10</f>
        <v>0.804288386387825</v>
      </c>
      <c r="M11" s="139">
        <f t="shared" si="0"/>
        <v>2.19187047881502</v>
      </c>
      <c r="N11" s="8"/>
      <c r="O11" s="26"/>
      <c r="P11" s="26"/>
      <c r="Q11" s="142"/>
      <c r="R11" s="1"/>
      <c r="S11" s="1"/>
      <c r="T11" s="1"/>
      <c r="U11" s="1"/>
      <c r="V11" s="1"/>
      <c r="W11" s="1"/>
    </row>
    <row r="12" ht="14.4" spans="1:23">
      <c r="A12" s="3"/>
      <c r="B12" s="129">
        <v>5394</v>
      </c>
      <c r="C12" s="11"/>
      <c r="D12" s="28"/>
      <c r="E12" s="130">
        <v>10676</v>
      </c>
      <c r="F12" s="13"/>
      <c r="G12" s="13"/>
      <c r="H12" s="13"/>
      <c r="I12" s="13"/>
      <c r="J12" s="17"/>
      <c r="K12" s="17"/>
      <c r="L12" s="92">
        <f>(N10-M15)/N10</f>
        <v>0.830450116437365</v>
      </c>
      <c r="M12" s="138">
        <f t="shared" si="0"/>
        <v>1.97923618835743</v>
      </c>
      <c r="N12" s="11"/>
      <c r="O12" s="28"/>
      <c r="P12" s="28"/>
      <c r="Q12" s="142"/>
      <c r="R12" s="1"/>
      <c r="S12" s="1"/>
      <c r="T12" s="1"/>
      <c r="U12" s="1"/>
      <c r="V12" s="1"/>
      <c r="W12" s="1"/>
    </row>
    <row r="13" ht="14.4" spans="1:23">
      <c r="A13" s="3" t="s">
        <v>20</v>
      </c>
      <c r="B13" s="132">
        <v>12826</v>
      </c>
      <c r="C13" s="13">
        <f>AVERAGE(B13:B15)</f>
        <v>12042</v>
      </c>
      <c r="D13" s="29">
        <f>STDEVP(B13:B15)</f>
        <v>612.857786657449</v>
      </c>
      <c r="E13" s="133">
        <v>4319</v>
      </c>
      <c r="F13" s="13">
        <f>AVERAGE(E13:E15)</f>
        <v>4468.33333333333</v>
      </c>
      <c r="G13" s="13"/>
      <c r="H13" s="13">
        <f>STDEVP(E13:E15)</f>
        <v>195.151792772247</v>
      </c>
      <c r="I13" s="13"/>
      <c r="J13" s="17">
        <f>F13/C13</f>
        <v>0.371062392736533</v>
      </c>
      <c r="K13" s="18">
        <f>(J10-J13)/J10</f>
        <v>0.826631258596483</v>
      </c>
      <c r="L13" s="92"/>
      <c r="M13" s="139">
        <f t="shared" si="0"/>
        <v>0.336737876188991</v>
      </c>
      <c r="N13" s="8">
        <f>AVERAGE(M13:M15)</f>
        <v>0.372729815227828</v>
      </c>
      <c r="O13" s="26">
        <f>STDEVP(M13:M15)</f>
        <v>0.0342029103792074</v>
      </c>
      <c r="P13" s="26">
        <f>(O13/N13)*100</f>
        <v>9.17632799466316</v>
      </c>
      <c r="Q13" s="143" t="e">
        <f>(#REF!-N13)/#REF!</f>
        <v>#REF!</v>
      </c>
      <c r="R13" s="1"/>
      <c r="S13" s="1"/>
      <c r="T13" s="1"/>
      <c r="U13" s="76"/>
      <c r="V13" s="76"/>
      <c r="W13" s="1"/>
    </row>
    <row r="14" ht="14.4" spans="1:23">
      <c r="A14" s="3"/>
      <c r="B14" s="132">
        <v>11330</v>
      </c>
      <c r="C14" s="13"/>
      <c r="D14" s="29"/>
      <c r="E14" s="133">
        <v>4744</v>
      </c>
      <c r="F14" s="13"/>
      <c r="G14" s="13"/>
      <c r="H14" s="13"/>
      <c r="I14" s="13"/>
      <c r="J14" s="17"/>
      <c r="K14" s="18"/>
      <c r="L14" s="92"/>
      <c r="M14" s="139">
        <f t="shared" si="0"/>
        <v>0.418711385701677</v>
      </c>
      <c r="N14" s="8"/>
      <c r="O14" s="26"/>
      <c r="P14" s="26"/>
      <c r="Q14" s="143"/>
      <c r="R14" s="1"/>
      <c r="S14" s="1"/>
      <c r="T14" s="1"/>
      <c r="U14" s="1"/>
      <c r="V14" s="1"/>
      <c r="W14" s="1"/>
    </row>
    <row r="15" ht="14.4" spans="1:23">
      <c r="A15" s="3"/>
      <c r="B15" s="129">
        <v>11970</v>
      </c>
      <c r="C15" s="13"/>
      <c r="D15" s="29"/>
      <c r="E15" s="130">
        <v>4342</v>
      </c>
      <c r="F15" s="13"/>
      <c r="G15" s="13"/>
      <c r="H15" s="13"/>
      <c r="I15" s="13"/>
      <c r="J15" s="17"/>
      <c r="K15" s="18"/>
      <c r="L15" s="92"/>
      <c r="M15" s="138">
        <f t="shared" si="0"/>
        <v>0.362740183792815</v>
      </c>
      <c r="N15" s="11"/>
      <c r="O15" s="28"/>
      <c r="P15" s="28"/>
      <c r="Q15" s="143"/>
      <c r="R15" s="1"/>
      <c r="S15" s="1"/>
      <c r="T15" s="1"/>
      <c r="U15" s="1"/>
      <c r="V15" s="1"/>
      <c r="W15" s="1"/>
    </row>
    <row r="20" ht="14.4" spans="1:11">
      <c r="A20" s="134" t="s">
        <v>21</v>
      </c>
      <c r="B20" s="22" t="s">
        <v>1</v>
      </c>
      <c r="C20" s="128"/>
      <c r="D20" s="128"/>
      <c r="E20" s="22" t="s">
        <v>2</v>
      </c>
      <c r="F20" s="128"/>
      <c r="G20" s="22"/>
      <c r="H20" s="22"/>
      <c r="I20" s="22"/>
      <c r="J20" s="17" t="s">
        <v>3</v>
      </c>
      <c r="K20" s="17" t="s">
        <v>4</v>
      </c>
    </row>
    <row r="21" ht="14.4" spans="1:11">
      <c r="A21" s="134"/>
      <c r="B21" s="25" t="s">
        <v>6</v>
      </c>
      <c r="C21" s="11" t="s">
        <v>7</v>
      </c>
      <c r="D21" s="28" t="s">
        <v>8</v>
      </c>
      <c r="E21" s="25" t="s">
        <v>9</v>
      </c>
      <c r="F21" s="11" t="s">
        <v>7</v>
      </c>
      <c r="G21" s="11"/>
      <c r="H21" s="11" t="s">
        <v>8</v>
      </c>
      <c r="I21" s="11"/>
      <c r="J21" s="17"/>
      <c r="K21" s="17"/>
    </row>
    <row r="22" ht="14.4" spans="1:57">
      <c r="A22" s="134"/>
      <c r="B22" s="129"/>
      <c r="C22" s="13"/>
      <c r="D22" s="29"/>
      <c r="E22" s="130"/>
      <c r="F22" s="13"/>
      <c r="G22" s="13"/>
      <c r="H22" s="13"/>
      <c r="I22" s="13"/>
      <c r="J22" s="17"/>
      <c r="K22" s="18"/>
      <c r="X22" s="1" t="s">
        <v>22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ht="14.4" spans="1:57">
      <c r="A23" s="3" t="s">
        <v>23</v>
      </c>
      <c r="B23" s="83">
        <v>7861</v>
      </c>
      <c r="C23" s="4">
        <f>AVERAGE(B23:B25)</f>
        <v>7488.33333333333</v>
      </c>
      <c r="D23" s="23">
        <f>STDEVP(B23:B25)</f>
        <v>281.140929468162</v>
      </c>
      <c r="E23" s="83">
        <v>4848</v>
      </c>
      <c r="F23" s="11">
        <f>AVERAGE(E23:E25)</f>
        <v>4607</v>
      </c>
      <c r="G23" s="11"/>
      <c r="H23" s="11">
        <f>STDEVP(E23:E25)</f>
        <v>273.821109485737</v>
      </c>
      <c r="I23" s="11"/>
      <c r="J23" s="17">
        <f>F23/C23</f>
        <v>0.615223681281994</v>
      </c>
      <c r="K23" s="17"/>
      <c r="L23" s="1"/>
      <c r="M23" s="1"/>
      <c r="N23" s="1"/>
      <c r="O23" s="1"/>
      <c r="P23" s="1"/>
      <c r="Q23" s="1"/>
      <c r="R23" s="1"/>
      <c r="S23" s="1"/>
      <c r="X23" s="1"/>
      <c r="Y23" s="1"/>
      <c r="Z23" s="1"/>
      <c r="AA23" s="1"/>
      <c r="AB23" s="1"/>
      <c r="AC23" s="1"/>
      <c r="AD23" s="1"/>
      <c r="AE23" s="1"/>
      <c r="AF23" s="1"/>
      <c r="AG23" s="1" t="s">
        <v>22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 t="s">
        <v>22</v>
      </c>
      <c r="AW23" s="1"/>
      <c r="AX23" s="1"/>
      <c r="AY23" s="1"/>
      <c r="AZ23" s="1"/>
      <c r="BA23" s="1"/>
      <c r="BB23" s="1"/>
      <c r="BC23" s="1"/>
      <c r="BD23" s="1"/>
      <c r="BE23" s="1"/>
    </row>
    <row r="24" ht="15.15" spans="1:57">
      <c r="A24" s="3"/>
      <c r="B24" s="83">
        <v>7182</v>
      </c>
      <c r="C24" s="8"/>
      <c r="D24" s="26"/>
      <c r="E24" s="83">
        <v>4224</v>
      </c>
      <c r="F24" s="13"/>
      <c r="G24" s="13"/>
      <c r="H24" s="13"/>
      <c r="I24" s="13"/>
      <c r="J24" s="17"/>
      <c r="K24" s="17"/>
      <c r="L24" s="1"/>
      <c r="M24" s="1"/>
      <c r="N24" s="1"/>
      <c r="O24" s="1"/>
      <c r="P24" s="1"/>
      <c r="Q24" s="1" t="s">
        <v>12</v>
      </c>
      <c r="R24" s="1"/>
      <c r="S24" s="1"/>
      <c r="X24" s="1" t="s">
        <v>24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ht="15.15" spans="1:57">
      <c r="A25" s="3"/>
      <c r="B25" s="83">
        <v>7422</v>
      </c>
      <c r="C25" s="11"/>
      <c r="D25" s="28"/>
      <c r="E25" s="83">
        <v>4749</v>
      </c>
      <c r="F25" s="13"/>
      <c r="G25" s="13"/>
      <c r="H25" s="13"/>
      <c r="I25" s="13"/>
      <c r="J25" s="17"/>
      <c r="K25" s="17"/>
      <c r="L25" s="1"/>
      <c r="M25" s="106" t="s">
        <v>25</v>
      </c>
      <c r="N25" s="1" t="s">
        <v>26</v>
      </c>
      <c r="O25" s="1" t="s">
        <v>27</v>
      </c>
      <c r="P25" s="1"/>
      <c r="Q25" s="1">
        <v>0.0374</v>
      </c>
      <c r="R25" s="1" t="s">
        <v>28</v>
      </c>
      <c r="S25" s="1"/>
      <c r="X25" s="145" t="s">
        <v>29</v>
      </c>
      <c r="Y25" s="145" t="s">
        <v>30</v>
      </c>
      <c r="Z25" s="145" t="s">
        <v>31</v>
      </c>
      <c r="AA25" s="145" t="s">
        <v>32</v>
      </c>
      <c r="AB25" s="145" t="s">
        <v>33</v>
      </c>
      <c r="AC25" s="1"/>
      <c r="AD25" s="1"/>
      <c r="AE25" s="1"/>
      <c r="AF25" s="1"/>
      <c r="AG25" s="1" t="s">
        <v>24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 t="s">
        <v>24</v>
      </c>
      <c r="AW25" s="1"/>
      <c r="AX25" s="1"/>
      <c r="AY25" s="1"/>
      <c r="AZ25" s="1"/>
      <c r="BA25" s="1"/>
      <c r="BB25" s="1"/>
      <c r="BC25" s="1"/>
      <c r="BD25" s="1"/>
      <c r="BE25" s="1"/>
    </row>
    <row r="26" ht="14.4" spans="1:57">
      <c r="A26" s="3" t="s">
        <v>34</v>
      </c>
      <c r="B26" s="83">
        <v>10726</v>
      </c>
      <c r="C26" s="13">
        <f>AVERAGE(B26:B28)</f>
        <v>10629.6666666667</v>
      </c>
      <c r="D26" s="29">
        <f>STDEVP(B26:B28)</f>
        <v>206.304521413263</v>
      </c>
      <c r="E26" s="83">
        <v>1500</v>
      </c>
      <c r="F26" s="13">
        <f>AVERAGE(E26:E28)</f>
        <v>1767.33333333333</v>
      </c>
      <c r="G26" s="13"/>
      <c r="H26" s="13">
        <f>STDEVP(E26:E28)</f>
        <v>195.074914384762</v>
      </c>
      <c r="I26" s="13"/>
      <c r="J26" s="17">
        <f>F26/C26</f>
        <v>0.166264229044498</v>
      </c>
      <c r="K26" s="18">
        <f>(J23-J26)/J23</f>
        <v>0.729749952573283</v>
      </c>
      <c r="L26" s="1"/>
      <c r="M26" s="106" t="s">
        <v>35</v>
      </c>
      <c r="N26" s="140">
        <v>0.73</v>
      </c>
      <c r="O26" s="1">
        <v>4240.33</v>
      </c>
      <c r="P26" s="1"/>
      <c r="Q26" s="1">
        <v>0.00824</v>
      </c>
      <c r="R26" s="1">
        <v>273.82</v>
      </c>
      <c r="S26" s="1"/>
      <c r="X26" s="1" t="s">
        <v>36</v>
      </c>
      <c r="Y26" s="1">
        <v>3</v>
      </c>
      <c r="Z26" s="1">
        <v>2.1234</v>
      </c>
      <c r="AA26" s="1">
        <v>0.7078</v>
      </c>
      <c r="AB26" s="1">
        <v>6.763e-5</v>
      </c>
      <c r="AC26" s="1"/>
      <c r="AD26" s="1"/>
      <c r="AE26" s="1"/>
      <c r="AF26" s="1"/>
      <c r="AG26" s="145" t="s">
        <v>29</v>
      </c>
      <c r="AH26" s="145" t="s">
        <v>30</v>
      </c>
      <c r="AI26" s="145" t="s">
        <v>31</v>
      </c>
      <c r="AJ26" s="145" t="s">
        <v>32</v>
      </c>
      <c r="AK26" s="145" t="s">
        <v>33</v>
      </c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45" t="s">
        <v>29</v>
      </c>
      <c r="AW26" s="145" t="s">
        <v>30</v>
      </c>
      <c r="AX26" s="145" t="s">
        <v>31</v>
      </c>
      <c r="AY26" s="145" t="s">
        <v>32</v>
      </c>
      <c r="AZ26" s="145" t="s">
        <v>33</v>
      </c>
      <c r="BA26" s="1"/>
      <c r="BB26" s="1"/>
      <c r="BC26" s="1"/>
      <c r="BD26" s="1"/>
      <c r="BE26" s="1"/>
    </row>
    <row r="27" ht="14.4" spans="1:57">
      <c r="A27" s="3"/>
      <c r="B27" s="83">
        <v>10343</v>
      </c>
      <c r="C27" s="13"/>
      <c r="D27" s="29"/>
      <c r="E27" s="83">
        <v>1842</v>
      </c>
      <c r="F27" s="13"/>
      <c r="G27" s="13"/>
      <c r="H27" s="13"/>
      <c r="I27" s="13"/>
      <c r="J27" s="17"/>
      <c r="K27" s="18"/>
      <c r="L27" s="1"/>
      <c r="M27" s="1">
        <v>3.81</v>
      </c>
      <c r="N27" s="140">
        <v>0.71</v>
      </c>
      <c r="O27" s="1">
        <v>6722</v>
      </c>
      <c r="P27" s="1"/>
      <c r="Q27" s="1">
        <v>0.0229</v>
      </c>
      <c r="R27" s="1">
        <v>197.04</v>
      </c>
      <c r="S27" s="1"/>
      <c r="X27" s="1" t="s">
        <v>37</v>
      </c>
      <c r="Y27" s="1">
        <v>0</v>
      </c>
      <c r="Z27" s="1">
        <v>0</v>
      </c>
      <c r="AA27" s="1" t="e">
        <v>#DIV/0!</v>
      </c>
      <c r="AB27" s="1" t="e">
        <v>#DIV/0!</v>
      </c>
      <c r="AC27" s="1"/>
      <c r="AD27" s="1"/>
      <c r="AE27" s="1"/>
      <c r="AF27" s="1"/>
      <c r="AG27" s="1" t="s">
        <v>36</v>
      </c>
      <c r="AH27" s="1">
        <v>3</v>
      </c>
      <c r="AI27" s="1">
        <v>2.18834</v>
      </c>
      <c r="AJ27" s="1">
        <v>0.729446666666667</v>
      </c>
      <c r="AK27" s="1">
        <v>0.00140089163333333</v>
      </c>
      <c r="AL27" s="1"/>
      <c r="AM27" s="1"/>
      <c r="AN27" s="1"/>
      <c r="AO27" s="1" t="s">
        <v>22</v>
      </c>
      <c r="AP27" s="1"/>
      <c r="AQ27" s="1"/>
      <c r="AR27" s="1"/>
      <c r="AS27" s="1"/>
      <c r="AT27" s="1"/>
      <c r="AU27" s="1"/>
      <c r="AV27" s="1" t="s">
        <v>36</v>
      </c>
      <c r="AW27" s="1">
        <v>3</v>
      </c>
      <c r="AX27" s="1">
        <v>13821</v>
      </c>
      <c r="AY27" s="1">
        <v>4607</v>
      </c>
      <c r="AZ27" s="1">
        <v>112467</v>
      </c>
      <c r="BA27" s="1"/>
      <c r="BB27" s="1"/>
      <c r="BC27" s="1"/>
      <c r="BD27" s="1"/>
      <c r="BE27" s="1"/>
    </row>
    <row r="28" ht="15.15" spans="1:57">
      <c r="A28" s="3"/>
      <c r="B28" s="83">
        <v>10820</v>
      </c>
      <c r="C28" s="13"/>
      <c r="D28" s="29"/>
      <c r="E28" s="83">
        <v>1960</v>
      </c>
      <c r="F28" s="13"/>
      <c r="G28" s="13"/>
      <c r="H28" s="13"/>
      <c r="I28" s="13"/>
      <c r="J28" s="17"/>
      <c r="K28" s="18"/>
      <c r="L28" s="1"/>
      <c r="M28" s="1">
        <v>7.62</v>
      </c>
      <c r="N28" s="140">
        <v>0.69</v>
      </c>
      <c r="O28" s="1">
        <v>9866.33</v>
      </c>
      <c r="P28" s="1"/>
      <c r="Q28" s="1">
        <v>0.0326</v>
      </c>
      <c r="R28" s="1">
        <v>252.54</v>
      </c>
      <c r="S28" s="1"/>
      <c r="X28" s="146" t="s">
        <v>38</v>
      </c>
      <c r="Y28" s="146">
        <v>3</v>
      </c>
      <c r="Z28" s="146">
        <v>2.065</v>
      </c>
      <c r="AA28" s="146">
        <v>0.688333333333333</v>
      </c>
      <c r="AB28" s="146">
        <v>0.000518093333333333</v>
      </c>
      <c r="AC28" s="1"/>
      <c r="AD28" s="1"/>
      <c r="AE28" s="1"/>
      <c r="AF28" s="1"/>
      <c r="AG28" s="146" t="s">
        <v>37</v>
      </c>
      <c r="AH28" s="146">
        <v>3</v>
      </c>
      <c r="AI28" s="146">
        <v>2.065</v>
      </c>
      <c r="AJ28" s="146">
        <v>0.688333333333333</v>
      </c>
      <c r="AK28" s="146">
        <v>0.000518093333333333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46" t="s">
        <v>37</v>
      </c>
      <c r="AW28" s="146">
        <v>3</v>
      </c>
      <c r="AX28" s="146">
        <v>20166</v>
      </c>
      <c r="AY28" s="146">
        <v>6722</v>
      </c>
      <c r="AZ28" s="146">
        <v>58237</v>
      </c>
      <c r="BA28" s="1"/>
      <c r="BB28" s="1"/>
      <c r="BC28" s="1"/>
      <c r="BD28" s="1"/>
      <c r="BE28" s="1"/>
    </row>
    <row r="29" ht="15.15" spans="1:57">
      <c r="A29" s="3" t="s">
        <v>39</v>
      </c>
      <c r="B29" s="83">
        <v>5835</v>
      </c>
      <c r="C29" s="4">
        <f>AVERAGE(B29:B31)</f>
        <v>5606.66666666667</v>
      </c>
      <c r="D29" s="23">
        <f>STDEVP(B29:B31)</f>
        <v>186.980094008842</v>
      </c>
      <c r="E29" s="83">
        <v>6951</v>
      </c>
      <c r="F29" s="11">
        <f>AVERAGE(E29:E31)</f>
        <v>6722</v>
      </c>
      <c r="G29" s="11"/>
      <c r="H29" s="11">
        <f>STDEVP(E29:E31)</f>
        <v>197.03975910122</v>
      </c>
      <c r="I29" s="11"/>
      <c r="J29" s="17">
        <f>F29/C29</f>
        <v>1.19892984542212</v>
      </c>
      <c r="K29" s="17"/>
      <c r="L29" s="1"/>
      <c r="M29" s="1">
        <v>11.43</v>
      </c>
      <c r="N29" s="140">
        <v>0.61</v>
      </c>
      <c r="O29" s="1">
        <v>10654.5</v>
      </c>
      <c r="P29" s="1"/>
      <c r="Q29" s="1">
        <v>0.02323</v>
      </c>
      <c r="R29" s="1">
        <v>339.5</v>
      </c>
      <c r="S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 t="s">
        <v>24</v>
      </c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ht="14.4" spans="1:57">
      <c r="A30" s="3"/>
      <c r="B30" s="83">
        <v>5377</v>
      </c>
      <c r="C30" s="8"/>
      <c r="D30" s="26"/>
      <c r="E30" s="83">
        <v>6470</v>
      </c>
      <c r="F30" s="13"/>
      <c r="G30" s="13"/>
      <c r="H30" s="13"/>
      <c r="I30" s="13"/>
      <c r="J30" s="17"/>
      <c r="K30" s="17"/>
      <c r="L30" s="1"/>
      <c r="M30" s="1">
        <v>21.59</v>
      </c>
      <c r="N30" s="140">
        <v>0.55</v>
      </c>
      <c r="O30" s="1">
        <v>10968.33</v>
      </c>
      <c r="P30" s="1"/>
      <c r="Q30" s="1"/>
      <c r="R30" s="1">
        <v>410.77</v>
      </c>
      <c r="S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45" t="s">
        <v>29</v>
      </c>
      <c r="AP30" s="145" t="s">
        <v>30</v>
      </c>
      <c r="AQ30" s="145" t="s">
        <v>31</v>
      </c>
      <c r="AR30" s="145" t="s">
        <v>32</v>
      </c>
      <c r="AS30" s="145" t="s">
        <v>33</v>
      </c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ht="15.15" spans="1:57">
      <c r="A31" s="3"/>
      <c r="B31" s="83">
        <v>5608</v>
      </c>
      <c r="C31" s="11"/>
      <c r="D31" s="28"/>
      <c r="E31" s="83">
        <v>6745</v>
      </c>
      <c r="F31" s="13"/>
      <c r="G31" s="13"/>
      <c r="H31" s="13"/>
      <c r="I31" s="13"/>
      <c r="J31" s="17"/>
      <c r="K31" s="17"/>
      <c r="L31" s="1"/>
      <c r="M31" s="1"/>
      <c r="N31" s="1"/>
      <c r="O31" s="1"/>
      <c r="P31" s="1"/>
      <c r="Q31" s="1"/>
      <c r="R31" s="1"/>
      <c r="S31" s="1"/>
      <c r="X31" s="1" t="s">
        <v>40</v>
      </c>
      <c r="Y31" s="1"/>
      <c r="Z31" s="1" t="s">
        <v>41</v>
      </c>
      <c r="AA31" s="1"/>
      <c r="AB31" s="1"/>
      <c r="AC31" s="1"/>
      <c r="AD31" s="1"/>
      <c r="AE31" s="1"/>
      <c r="AF31" s="1"/>
      <c r="AG31" s="1" t="s">
        <v>40</v>
      </c>
      <c r="AH31" s="1"/>
      <c r="AI31" s="1"/>
      <c r="AJ31" s="1" t="s">
        <v>42</v>
      </c>
      <c r="AK31" s="1"/>
      <c r="AL31" s="1"/>
      <c r="AM31" s="1"/>
      <c r="AN31" s="1"/>
      <c r="AO31" s="1" t="s">
        <v>36</v>
      </c>
      <c r="AP31" s="1">
        <v>3</v>
      </c>
      <c r="AQ31" s="1">
        <v>31730</v>
      </c>
      <c r="AR31" s="1">
        <v>10576.6666666667</v>
      </c>
      <c r="AS31" s="1">
        <v>133434.333333333</v>
      </c>
      <c r="AT31" s="1"/>
      <c r="AU31" s="1"/>
      <c r="AV31" s="1" t="s">
        <v>40</v>
      </c>
      <c r="AW31" s="1"/>
      <c r="AX31" s="1"/>
      <c r="AY31" s="1" t="s">
        <v>43</v>
      </c>
      <c r="AZ31" s="1"/>
      <c r="BA31" s="1"/>
      <c r="BB31" s="1"/>
      <c r="BC31" s="1"/>
      <c r="BD31" s="1"/>
      <c r="BE31" s="1"/>
    </row>
    <row r="32" ht="15.15" spans="1:57">
      <c r="A32" s="3" t="s">
        <v>44</v>
      </c>
      <c r="B32" s="83">
        <v>8240</v>
      </c>
      <c r="C32" s="13">
        <f>AVERAGE(B32:B34)</f>
        <v>8295.33333333333</v>
      </c>
      <c r="D32" s="29">
        <f>STDEVP(B32:B34)</f>
        <v>52.0277703624602</v>
      </c>
      <c r="E32" s="83">
        <v>2955</v>
      </c>
      <c r="F32" s="13">
        <f>AVERAGE(E32:E34)</f>
        <v>2905.66666666667</v>
      </c>
      <c r="G32" s="13"/>
      <c r="H32" s="13">
        <f>STDEVP(E32:E34)</f>
        <v>48.9171635409177</v>
      </c>
      <c r="I32" s="13"/>
      <c r="J32" s="17">
        <f>F32/C32</f>
        <v>0.350277264325323</v>
      </c>
      <c r="K32" s="18">
        <f>(J29-J32)/J29</f>
        <v>0.70784173430765</v>
      </c>
      <c r="X32" s="145" t="s">
        <v>45</v>
      </c>
      <c r="Y32" s="145" t="s">
        <v>46</v>
      </c>
      <c r="Z32" s="145" t="s">
        <v>47</v>
      </c>
      <c r="AA32" s="145" t="s">
        <v>48</v>
      </c>
      <c r="AB32" s="145" t="s">
        <v>27</v>
      </c>
      <c r="AC32" s="145" t="s">
        <v>49</v>
      </c>
      <c r="AD32" s="145" t="s">
        <v>50</v>
      </c>
      <c r="AE32" s="1"/>
      <c r="AF32" s="1"/>
      <c r="AG32" s="145" t="s">
        <v>45</v>
      </c>
      <c r="AH32" s="145" t="s">
        <v>46</v>
      </c>
      <c r="AI32" s="145" t="s">
        <v>47</v>
      </c>
      <c r="AJ32" s="145" t="s">
        <v>48</v>
      </c>
      <c r="AK32" s="145" t="s">
        <v>27</v>
      </c>
      <c r="AL32" s="145" t="s">
        <v>49</v>
      </c>
      <c r="AM32" s="145" t="s">
        <v>50</v>
      </c>
      <c r="AN32" s="1"/>
      <c r="AO32" s="146" t="s">
        <v>37</v>
      </c>
      <c r="AP32" s="146">
        <v>3</v>
      </c>
      <c r="AQ32" s="146">
        <v>32905</v>
      </c>
      <c r="AR32" s="146">
        <v>10968.3333333333</v>
      </c>
      <c r="AS32" s="146">
        <v>253097.333333333</v>
      </c>
      <c r="AT32" s="1"/>
      <c r="AU32" s="1"/>
      <c r="AV32" s="145" t="s">
        <v>45</v>
      </c>
      <c r="AW32" s="145" t="s">
        <v>46</v>
      </c>
      <c r="AX32" s="145" t="s">
        <v>47</v>
      </c>
      <c r="AY32" s="145" t="s">
        <v>48</v>
      </c>
      <c r="AZ32" s="145" t="s">
        <v>27</v>
      </c>
      <c r="BA32" s="145" t="s">
        <v>49</v>
      </c>
      <c r="BB32" s="145" t="s">
        <v>50</v>
      </c>
      <c r="BC32" s="1"/>
      <c r="BD32" s="1"/>
      <c r="BE32" s="1"/>
    </row>
    <row r="33" ht="14.4" spans="1:57">
      <c r="A33" s="3"/>
      <c r="B33" s="83">
        <v>8281</v>
      </c>
      <c r="C33" s="13"/>
      <c r="D33" s="29"/>
      <c r="E33" s="83">
        <v>2923</v>
      </c>
      <c r="F33" s="13"/>
      <c r="G33" s="13"/>
      <c r="H33" s="13"/>
      <c r="I33" s="13"/>
      <c r="J33" s="17"/>
      <c r="K33" s="18"/>
      <c r="X33" s="1" t="s">
        <v>51</v>
      </c>
      <c r="Y33" s="1">
        <v>0.000568426666666667</v>
      </c>
      <c r="Z33" s="1">
        <v>2</v>
      </c>
      <c r="AA33" s="1">
        <v>0.000284213333333333</v>
      </c>
      <c r="AB33" s="1">
        <v>0.727852171389223</v>
      </c>
      <c r="AC33" s="1">
        <v>0.552468261721876</v>
      </c>
      <c r="AD33" s="1">
        <v>9.55209449592116</v>
      </c>
      <c r="AE33" s="1"/>
      <c r="AF33" s="1"/>
      <c r="AG33" s="1" t="s">
        <v>51</v>
      </c>
      <c r="AH33" s="1">
        <v>0.00253545926666667</v>
      </c>
      <c r="AI33" s="1">
        <v>1</v>
      </c>
      <c r="AJ33" s="1">
        <v>0.00253545926666667</v>
      </c>
      <c r="AK33" s="1">
        <v>2.64250039547817</v>
      </c>
      <c r="AL33" s="1">
        <v>0.179365907895856</v>
      </c>
      <c r="AM33" s="1">
        <v>7.70864742217679</v>
      </c>
      <c r="AN33" s="1"/>
      <c r="AO33" s="1"/>
      <c r="AP33" s="1"/>
      <c r="AQ33" s="1"/>
      <c r="AR33" s="1"/>
      <c r="AS33" s="1"/>
      <c r="AT33" s="1"/>
      <c r="AU33" s="1"/>
      <c r="AV33" s="1" t="s">
        <v>51</v>
      </c>
      <c r="AW33" s="1">
        <v>6709837.5</v>
      </c>
      <c r="AX33" s="1">
        <v>1</v>
      </c>
      <c r="AY33" s="1">
        <v>6709837.5</v>
      </c>
      <c r="AZ33" s="1">
        <v>78.6137114537445</v>
      </c>
      <c r="BA33" s="1">
        <v>0.000893705377646831</v>
      </c>
      <c r="BB33" s="1">
        <v>7.70864742217679</v>
      </c>
      <c r="BC33" s="1"/>
      <c r="BD33" s="1"/>
      <c r="BE33" s="1"/>
    </row>
    <row r="34" ht="14.4" spans="1:57">
      <c r="A34" s="3"/>
      <c r="B34" s="83">
        <v>8365</v>
      </c>
      <c r="C34" s="13"/>
      <c r="D34" s="29"/>
      <c r="E34" s="83">
        <v>2839</v>
      </c>
      <c r="F34" s="13"/>
      <c r="G34" s="13"/>
      <c r="H34" s="13"/>
      <c r="I34" s="13"/>
      <c r="J34" s="17"/>
      <c r="K34" s="18"/>
      <c r="X34" s="1" t="s">
        <v>52</v>
      </c>
      <c r="Y34" s="1">
        <v>0.00117144666666667</v>
      </c>
      <c r="Z34" s="1">
        <v>3</v>
      </c>
      <c r="AA34" s="1">
        <v>0.000390482222222222</v>
      </c>
      <c r="AB34" s="1"/>
      <c r="AC34" s="1"/>
      <c r="AD34" s="1"/>
      <c r="AE34" s="1"/>
      <c r="AF34" s="1"/>
      <c r="AG34" s="1" t="s">
        <v>52</v>
      </c>
      <c r="AH34" s="1">
        <v>0.00383796993333333</v>
      </c>
      <c r="AI34" s="1">
        <v>4</v>
      </c>
      <c r="AJ34" s="1">
        <v>0.000959492483333333</v>
      </c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 t="s">
        <v>52</v>
      </c>
      <c r="AW34" s="1">
        <v>341408</v>
      </c>
      <c r="AX34" s="1">
        <v>4</v>
      </c>
      <c r="AY34" s="1">
        <v>85352</v>
      </c>
      <c r="AZ34" s="1"/>
      <c r="BA34" s="1"/>
      <c r="BB34" s="1"/>
      <c r="BC34" s="1"/>
      <c r="BD34" s="1"/>
      <c r="BE34" s="1"/>
    </row>
    <row r="35" ht="15.15" spans="1:57">
      <c r="A35" s="3" t="s">
        <v>53</v>
      </c>
      <c r="B35" s="83">
        <v>3541</v>
      </c>
      <c r="C35" s="4">
        <f>AVERAGE(B35:B37)</f>
        <v>3771.66666666667</v>
      </c>
      <c r="D35" s="23">
        <f>STDEVP(B35:B37)</f>
        <v>205.449642383616</v>
      </c>
      <c r="E35" s="83">
        <v>9519</v>
      </c>
      <c r="F35" s="11">
        <f>AVERAGE(E35:E37)</f>
        <v>9866.33333333333</v>
      </c>
      <c r="G35" s="11"/>
      <c r="H35" s="11">
        <f>STDEVP(E35:E37)</f>
        <v>252.539545858114</v>
      </c>
      <c r="I35" s="11"/>
      <c r="J35" s="17">
        <f>F35/C35</f>
        <v>2.61590808661069</v>
      </c>
      <c r="K35" s="17"/>
      <c r="M35" s="1">
        <v>1.9</v>
      </c>
      <c r="N35" s="1">
        <v>3.81</v>
      </c>
      <c r="O35" s="140"/>
      <c r="P35" s="1">
        <v>7.62</v>
      </c>
      <c r="Q35" s="1">
        <v>11.43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 t="s">
        <v>40</v>
      </c>
      <c r="AP35" s="1"/>
      <c r="AQ35" s="1"/>
      <c r="AR35" s="1" t="s">
        <v>54</v>
      </c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ht="15.15" spans="1:57">
      <c r="A36" s="3"/>
      <c r="B36" s="83">
        <v>4040</v>
      </c>
      <c r="C36" s="8"/>
      <c r="D36" s="26"/>
      <c r="E36" s="83">
        <v>10112</v>
      </c>
      <c r="F36" s="13"/>
      <c r="G36" s="13"/>
      <c r="H36" s="13"/>
      <c r="I36" s="13"/>
      <c r="J36" s="17"/>
      <c r="K36" s="17"/>
      <c r="M36" s="1">
        <v>0.77257</v>
      </c>
      <c r="N36" s="1">
        <v>0.7169</v>
      </c>
      <c r="O36" s="1">
        <v>0.77257</v>
      </c>
      <c r="P36" s="1">
        <v>0.712</v>
      </c>
      <c r="Q36" s="1">
        <v>0.6</v>
      </c>
      <c r="R36" s="1"/>
      <c r="S36" s="1"/>
      <c r="T36" s="1"/>
      <c r="U36" s="1"/>
      <c r="V36" s="1"/>
      <c r="W36" s="1"/>
      <c r="X36" s="146" t="s">
        <v>55</v>
      </c>
      <c r="Y36" s="146">
        <v>0.00173987333333333</v>
      </c>
      <c r="Z36" s="146">
        <v>5</v>
      </c>
      <c r="AA36" s="146"/>
      <c r="AB36" s="146"/>
      <c r="AC36" s="146"/>
      <c r="AD36" s="146"/>
      <c r="AE36" s="1"/>
      <c r="AF36" s="1"/>
      <c r="AG36" s="146" t="s">
        <v>55</v>
      </c>
      <c r="AH36" s="146">
        <v>0.0063734292</v>
      </c>
      <c r="AI36" s="146">
        <v>5</v>
      </c>
      <c r="AJ36" s="146"/>
      <c r="AK36" s="146"/>
      <c r="AL36" s="146"/>
      <c r="AM36" s="146"/>
      <c r="AN36" s="1"/>
      <c r="AO36" s="145" t="s">
        <v>45</v>
      </c>
      <c r="AP36" s="145" t="s">
        <v>46</v>
      </c>
      <c r="AQ36" s="145" t="s">
        <v>47</v>
      </c>
      <c r="AR36" s="145" t="s">
        <v>48</v>
      </c>
      <c r="AS36" s="145" t="s">
        <v>27</v>
      </c>
      <c r="AT36" s="145" t="s">
        <v>49</v>
      </c>
      <c r="AU36" s="145" t="s">
        <v>50</v>
      </c>
      <c r="AV36" s="146" t="s">
        <v>55</v>
      </c>
      <c r="AW36" s="146">
        <v>7051245.5</v>
      </c>
      <c r="AX36" s="146">
        <v>5</v>
      </c>
      <c r="AY36" s="146"/>
      <c r="AZ36" s="146"/>
      <c r="BA36" s="146"/>
      <c r="BB36" s="146"/>
      <c r="BC36" s="1"/>
      <c r="BD36" s="1"/>
      <c r="BE36" s="1"/>
    </row>
    <row r="37" ht="14.4" spans="1:57">
      <c r="A37" s="3"/>
      <c r="B37" s="83">
        <v>3734</v>
      </c>
      <c r="C37" s="11"/>
      <c r="D37" s="28"/>
      <c r="E37" s="83">
        <v>9968</v>
      </c>
      <c r="F37" s="13"/>
      <c r="G37" s="13"/>
      <c r="H37" s="13"/>
      <c r="I37" s="13"/>
      <c r="J37" s="17"/>
      <c r="K37" s="17"/>
      <c r="M37" s="1">
        <v>0.71037</v>
      </c>
      <c r="N37" s="1">
        <v>0.7056</v>
      </c>
      <c r="O37" s="1">
        <v>0.71037</v>
      </c>
      <c r="P37" s="1">
        <v>0.6864</v>
      </c>
      <c r="Q37" s="1">
        <v>0.6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 t="s">
        <v>51</v>
      </c>
      <c r="AP37" s="1">
        <v>230104.166666667</v>
      </c>
      <c r="AQ37" s="1">
        <v>1</v>
      </c>
      <c r="AR37" s="1">
        <v>230104.166666667</v>
      </c>
      <c r="AS37" s="1">
        <v>1.19060965250799</v>
      </c>
      <c r="AT37" s="1">
        <v>0.33652760501179</v>
      </c>
      <c r="AU37" s="1">
        <v>7.70864742217679</v>
      </c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ht="14.4" spans="1:57">
      <c r="A38" s="3" t="s">
        <v>56</v>
      </c>
      <c r="B38" s="83">
        <v>8649</v>
      </c>
      <c r="C38" s="13">
        <f>AVERAGE(B38:B40)</f>
        <v>7967.66666666667</v>
      </c>
      <c r="D38" s="29">
        <f>STDEVP(B38:B40)</f>
        <v>503.456276375836</v>
      </c>
      <c r="E38" s="83">
        <v>6518</v>
      </c>
      <c r="F38" s="13">
        <f>AVERAGE(E38:E40)</f>
        <v>6486</v>
      </c>
      <c r="G38" s="13"/>
      <c r="H38" s="13">
        <f>STDEVP(E38:E40)</f>
        <v>286.668217050071</v>
      </c>
      <c r="I38" s="13"/>
      <c r="J38" s="17">
        <f>F38/C38</f>
        <v>0.814040078651215</v>
      </c>
      <c r="K38" s="141">
        <f>(J35-J38)/J35</f>
        <v>0.688811666274587</v>
      </c>
      <c r="M38" s="1">
        <v>0.7054</v>
      </c>
      <c r="N38" s="1">
        <v>0.7009</v>
      </c>
      <c r="O38" s="1">
        <v>0.7054</v>
      </c>
      <c r="P38" s="1">
        <v>0.6666</v>
      </c>
      <c r="Q38" s="1">
        <v>0.54</v>
      </c>
      <c r="R38" s="1" t="s">
        <v>22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 t="s">
        <v>52</v>
      </c>
      <c r="AP38" s="1">
        <v>773063.333333333</v>
      </c>
      <c r="AQ38" s="1">
        <v>4</v>
      </c>
      <c r="AR38" s="1">
        <v>193265.833333333</v>
      </c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ht="14.4" spans="1:57">
      <c r="A39" s="3"/>
      <c r="B39" s="83">
        <v>7448</v>
      </c>
      <c r="C39" s="13"/>
      <c r="D39" s="29"/>
      <c r="E39" s="83">
        <v>6120</v>
      </c>
      <c r="F39" s="13"/>
      <c r="G39" s="13"/>
      <c r="H39" s="13"/>
      <c r="I39" s="13"/>
      <c r="J39" s="17"/>
      <c r="K39" s="14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ht="15.15" spans="1:57">
      <c r="A40" s="3"/>
      <c r="B40" s="83">
        <v>7806</v>
      </c>
      <c r="C40" s="13"/>
      <c r="D40" s="29"/>
      <c r="E40" s="83">
        <v>6820</v>
      </c>
      <c r="F40" s="13"/>
      <c r="G40" s="13"/>
      <c r="H40" s="13"/>
      <c r="I40" s="13"/>
      <c r="J40" s="17"/>
      <c r="K40" s="141"/>
      <c r="M40" s="1"/>
      <c r="N40" s="1"/>
      <c r="O40" s="1">
        <v>11.43</v>
      </c>
      <c r="P40" s="1">
        <v>21.59</v>
      </c>
      <c r="Q40" s="1"/>
      <c r="R40" s="1" t="s">
        <v>24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46" t="s">
        <v>55</v>
      </c>
      <c r="AP40" s="146">
        <v>1003167.5</v>
      </c>
      <c r="AQ40" s="146">
        <v>5</v>
      </c>
      <c r="AR40" s="146"/>
      <c r="AS40" s="146"/>
      <c r="AT40" s="146"/>
      <c r="AU40" s="146"/>
      <c r="AV40" s="1" t="s">
        <v>22</v>
      </c>
      <c r="AW40" s="1"/>
      <c r="AX40" s="1"/>
      <c r="AY40" s="1"/>
      <c r="AZ40" s="1"/>
      <c r="BA40" s="1"/>
      <c r="BB40" s="1"/>
      <c r="BC40" s="1"/>
      <c r="BD40" s="1"/>
      <c r="BE40" s="1"/>
    </row>
    <row r="41" ht="14.4" spans="1:57">
      <c r="A41" s="3" t="s">
        <v>57</v>
      </c>
      <c r="B41" s="83">
        <v>4912</v>
      </c>
      <c r="C41" s="4">
        <f>AVERAGE(B42:B43)</f>
        <v>3812</v>
      </c>
      <c r="D41" s="23">
        <f>STDEVP(B41:B43)</f>
        <v>669.673718230669</v>
      </c>
      <c r="E41" s="135">
        <v>10421</v>
      </c>
      <c r="F41" s="11">
        <f>AVERAGE(E42:E43)</f>
        <v>10654.5</v>
      </c>
      <c r="G41" s="11"/>
      <c r="H41" s="11">
        <f>STDEVP(E42:E43)</f>
        <v>339.5</v>
      </c>
      <c r="I41" s="11"/>
      <c r="J41" s="17">
        <f>F41/C41</f>
        <v>2.79498950682057</v>
      </c>
      <c r="K41" s="17"/>
      <c r="M41" s="1"/>
      <c r="N41" s="1"/>
      <c r="O41" s="1">
        <v>0.6</v>
      </c>
      <c r="P41" s="1">
        <v>0.58</v>
      </c>
      <c r="Q41" s="1"/>
      <c r="R41" s="145" t="s">
        <v>29</v>
      </c>
      <c r="S41" s="145" t="s">
        <v>30</v>
      </c>
      <c r="T41" s="145" t="s">
        <v>31</v>
      </c>
      <c r="U41" s="145" t="s">
        <v>32</v>
      </c>
      <c r="V41" s="145" t="s">
        <v>33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ht="15.15" spans="1:63">
      <c r="A42" s="3"/>
      <c r="B42" s="83">
        <v>3293</v>
      </c>
      <c r="C42" s="8"/>
      <c r="D42" s="26"/>
      <c r="E42" s="83">
        <v>10315</v>
      </c>
      <c r="F42" s="13"/>
      <c r="G42" s="13"/>
      <c r="H42" s="13"/>
      <c r="I42" s="13"/>
      <c r="J42" s="17"/>
      <c r="K42" s="17"/>
      <c r="M42" s="1"/>
      <c r="N42" s="1"/>
      <c r="O42" s="1">
        <v>0.6</v>
      </c>
      <c r="P42" s="1">
        <v>0.56</v>
      </c>
      <c r="Q42" s="1"/>
      <c r="R42" s="1" t="s">
        <v>36</v>
      </c>
      <c r="S42" s="1">
        <v>3</v>
      </c>
      <c r="T42" s="1">
        <v>2.18834</v>
      </c>
      <c r="U42" s="1">
        <v>0.729446666666667</v>
      </c>
      <c r="V42" s="1">
        <v>0.00140089163333333</v>
      </c>
      <c r="W42" s="1"/>
      <c r="X42" s="1"/>
      <c r="Y42" s="1"/>
      <c r="AV42" s="1" t="s">
        <v>24</v>
      </c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ht="15.15" spans="1:63">
      <c r="A43" s="3"/>
      <c r="B43" s="83">
        <v>4331</v>
      </c>
      <c r="C43" s="11"/>
      <c r="D43" s="28"/>
      <c r="E43" s="83">
        <v>10994</v>
      </c>
      <c r="F43" s="13"/>
      <c r="G43" s="13"/>
      <c r="H43" s="13"/>
      <c r="I43" s="13"/>
      <c r="J43" s="17"/>
      <c r="K43" s="17"/>
      <c r="M43" s="1"/>
      <c r="N43" s="1"/>
      <c r="O43" s="1">
        <v>0.54</v>
      </c>
      <c r="P43" s="1">
        <v>0.53</v>
      </c>
      <c r="Q43" s="1"/>
      <c r="R43" s="146" t="s">
        <v>37</v>
      </c>
      <c r="S43" s="146">
        <v>3</v>
      </c>
      <c r="T43" s="146">
        <v>2.1234</v>
      </c>
      <c r="U43" s="146">
        <v>0.7078</v>
      </c>
      <c r="V43" s="146">
        <v>6.763e-5</v>
      </c>
      <c r="W43" s="1"/>
      <c r="X43" s="1"/>
      <c r="Y43" s="1"/>
      <c r="AJ43" s="1"/>
      <c r="AK43" s="1" t="s">
        <v>22</v>
      </c>
      <c r="AL43" s="1"/>
      <c r="AM43" s="1"/>
      <c r="AN43" s="1"/>
      <c r="AO43" s="1"/>
      <c r="AP43" s="1"/>
      <c r="AQ43" s="1"/>
      <c r="AR43" s="1"/>
      <c r="AV43" s="145" t="s">
        <v>29</v>
      </c>
      <c r="AW43" s="145" t="s">
        <v>30</v>
      </c>
      <c r="AX43" s="145" t="s">
        <v>31</v>
      </c>
      <c r="AY43" s="145" t="s">
        <v>32</v>
      </c>
      <c r="AZ43" s="145" t="s">
        <v>33</v>
      </c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ht="14.4" spans="1:63">
      <c r="A44" s="3" t="s">
        <v>58</v>
      </c>
      <c r="B44" s="83">
        <v>7170</v>
      </c>
      <c r="C44" s="13">
        <f>AVERAGE(B44:B46)</f>
        <v>7093.66666666667</v>
      </c>
      <c r="D44" s="29">
        <f>STDEVP(B44:B46)</f>
        <v>256.809051415422</v>
      </c>
      <c r="E44" s="83">
        <v>7437</v>
      </c>
      <c r="F44" s="13">
        <f>AVERAGE(E44:E46)</f>
        <v>7666.33333333333</v>
      </c>
      <c r="G44" s="13"/>
      <c r="H44" s="13">
        <f>STDEVP(E44:E46)</f>
        <v>223.292533586673</v>
      </c>
      <c r="I44" s="13"/>
      <c r="J44" s="17">
        <f>F44/C44</f>
        <v>1.08072928903717</v>
      </c>
      <c r="K44" s="18">
        <f>(J41-J44)/J41</f>
        <v>0.613333328658343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AJ44" s="1"/>
      <c r="AK44" s="1"/>
      <c r="AL44" s="1"/>
      <c r="AM44" s="1"/>
      <c r="AN44" s="1"/>
      <c r="AO44" s="1"/>
      <c r="AP44" s="1"/>
      <c r="AQ44" s="1"/>
      <c r="AR44" s="1"/>
      <c r="AV44" s="1" t="s">
        <v>36</v>
      </c>
      <c r="AW44" s="1">
        <v>3</v>
      </c>
      <c r="AX44" s="1">
        <v>20166</v>
      </c>
      <c r="AY44" s="1">
        <v>6722</v>
      </c>
      <c r="AZ44" s="1">
        <v>58237</v>
      </c>
      <c r="BA44" s="1"/>
      <c r="BB44" s="1"/>
      <c r="BC44" s="1"/>
      <c r="BD44" s="1"/>
      <c r="BE44" s="1" t="s">
        <v>22</v>
      </c>
      <c r="BF44" s="1"/>
      <c r="BG44" s="1"/>
      <c r="BH44" s="1"/>
      <c r="BI44" s="1"/>
      <c r="BJ44" s="1"/>
      <c r="BK44" s="1"/>
    </row>
    <row r="45" ht="15.15" spans="1:63">
      <c r="A45" s="3"/>
      <c r="B45" s="83">
        <v>7363</v>
      </c>
      <c r="C45" s="13"/>
      <c r="D45" s="29"/>
      <c r="E45" s="83">
        <v>7593</v>
      </c>
      <c r="F45" s="13"/>
      <c r="G45" s="13"/>
      <c r="H45" s="13"/>
      <c r="I45" s="13"/>
      <c r="J45" s="17"/>
      <c r="K45" s="1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AJ45" s="1"/>
      <c r="AK45" s="1" t="s">
        <v>24</v>
      </c>
      <c r="AL45" s="1"/>
      <c r="AM45" s="1"/>
      <c r="AN45" s="1"/>
      <c r="AO45" s="1"/>
      <c r="AP45" s="1"/>
      <c r="AQ45" s="1"/>
      <c r="AR45" s="1"/>
      <c r="AV45" s="146" t="s">
        <v>37</v>
      </c>
      <c r="AW45" s="146">
        <v>3</v>
      </c>
      <c r="AX45" s="146">
        <v>29599</v>
      </c>
      <c r="AY45" s="146">
        <v>9866.33333333333</v>
      </c>
      <c r="AZ45" s="146">
        <v>95664.3333333333</v>
      </c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ht="15.15" spans="1:63">
      <c r="A46" s="3"/>
      <c r="B46" s="83">
        <v>6748</v>
      </c>
      <c r="C46" s="13"/>
      <c r="D46" s="29"/>
      <c r="E46" s="83">
        <v>7969</v>
      </c>
      <c r="F46" s="13"/>
      <c r="G46" s="13"/>
      <c r="H46" s="13"/>
      <c r="I46" s="13"/>
      <c r="J46" s="17"/>
      <c r="K46" s="18"/>
      <c r="M46" s="1"/>
      <c r="N46" s="1"/>
      <c r="O46" s="1"/>
      <c r="P46" s="1"/>
      <c r="Q46" s="1"/>
      <c r="R46" s="1" t="s">
        <v>40</v>
      </c>
      <c r="S46" s="1"/>
      <c r="T46" s="1"/>
      <c r="U46" s="1" t="s">
        <v>59</v>
      </c>
      <c r="V46" s="1"/>
      <c r="W46" s="1"/>
      <c r="X46" s="1"/>
      <c r="Y46" s="1"/>
      <c r="AJ46" s="1"/>
      <c r="AK46" s="145" t="s">
        <v>29</v>
      </c>
      <c r="AL46" s="145" t="s">
        <v>30</v>
      </c>
      <c r="AM46" s="145" t="s">
        <v>31</v>
      </c>
      <c r="AN46" s="145" t="s">
        <v>32</v>
      </c>
      <c r="AO46" s="145" t="s">
        <v>33</v>
      </c>
      <c r="AP46" s="1"/>
      <c r="AQ46" s="1"/>
      <c r="AR46" s="1"/>
      <c r="AV46" s="1"/>
      <c r="AW46" s="1"/>
      <c r="AX46" s="1"/>
      <c r="AY46" s="1"/>
      <c r="AZ46" s="1"/>
      <c r="BA46" s="1"/>
      <c r="BB46" s="1"/>
      <c r="BC46" s="1"/>
      <c r="BD46" s="1"/>
      <c r="BE46" s="1" t="s">
        <v>24</v>
      </c>
      <c r="BF46" s="1"/>
      <c r="BG46" s="1"/>
      <c r="BH46" s="1"/>
      <c r="BI46" s="1"/>
      <c r="BJ46" s="1"/>
      <c r="BK46" s="1"/>
    </row>
    <row r="47" ht="14.4" spans="1:63">
      <c r="A47" s="3" t="s">
        <v>60</v>
      </c>
      <c r="B47" s="83">
        <v>2669</v>
      </c>
      <c r="C47" s="4">
        <f>AVERAGE(B47:B49)</f>
        <v>3050.66666666667</v>
      </c>
      <c r="D47" s="23">
        <f>STDEVP(B47:B49)</f>
        <v>574.033874339214</v>
      </c>
      <c r="E47" s="83">
        <v>11163</v>
      </c>
      <c r="F47" s="11">
        <f>AVERAGE(E47:E49)</f>
        <v>10968.3333333333</v>
      </c>
      <c r="G47" s="11"/>
      <c r="H47" s="11">
        <f>STDEVP(E47:E49)</f>
        <v>410.769467652545</v>
      </c>
      <c r="I47" s="11"/>
      <c r="J47" s="17">
        <f>F47/C47</f>
        <v>3.59538898601399</v>
      </c>
      <c r="K47" s="17"/>
      <c r="M47" s="1"/>
      <c r="N47" s="1"/>
      <c r="O47" s="1"/>
      <c r="P47" s="1"/>
      <c r="Q47" s="1"/>
      <c r="R47" s="145" t="s">
        <v>45</v>
      </c>
      <c r="S47" s="145" t="s">
        <v>46</v>
      </c>
      <c r="T47" s="145" t="s">
        <v>47</v>
      </c>
      <c r="U47" s="145" t="s">
        <v>48</v>
      </c>
      <c r="V47" s="145" t="s">
        <v>27</v>
      </c>
      <c r="W47" s="145" t="s">
        <v>49</v>
      </c>
      <c r="X47" s="145" t="s">
        <v>50</v>
      </c>
      <c r="Y47" s="1"/>
      <c r="AJ47" s="1"/>
      <c r="AK47" s="1" t="s">
        <v>36</v>
      </c>
      <c r="AL47" s="1">
        <v>3</v>
      </c>
      <c r="AM47" s="1">
        <v>2.065</v>
      </c>
      <c r="AN47" s="1">
        <v>0.688333333333333</v>
      </c>
      <c r="AO47" s="1">
        <v>0.000518093333333333</v>
      </c>
      <c r="AP47" s="1"/>
      <c r="AQ47" s="1"/>
      <c r="AR47" s="1"/>
      <c r="AV47" s="1"/>
      <c r="AW47" s="1"/>
      <c r="AX47" s="1"/>
      <c r="AY47" s="1"/>
      <c r="AZ47" s="1"/>
      <c r="BA47" s="1"/>
      <c r="BB47" s="1"/>
      <c r="BC47" s="1"/>
      <c r="BD47" s="1"/>
      <c r="BE47" s="145" t="s">
        <v>29</v>
      </c>
      <c r="BF47" s="145" t="s">
        <v>30</v>
      </c>
      <c r="BG47" s="145" t="s">
        <v>31</v>
      </c>
      <c r="BH47" s="145" t="s">
        <v>32</v>
      </c>
      <c r="BI47" s="145" t="s">
        <v>33</v>
      </c>
      <c r="BJ47" s="1"/>
      <c r="BK47" s="1"/>
    </row>
    <row r="48" ht="15.15" spans="1:63">
      <c r="A48" s="3"/>
      <c r="B48" s="83">
        <v>3862</v>
      </c>
      <c r="C48" s="8"/>
      <c r="D48" s="26"/>
      <c r="E48" s="83">
        <v>10397</v>
      </c>
      <c r="F48" s="13"/>
      <c r="G48" s="13"/>
      <c r="H48" s="13"/>
      <c r="I48" s="13"/>
      <c r="J48" s="17"/>
      <c r="K48" s="17"/>
      <c r="M48" s="1"/>
      <c r="N48" s="1"/>
      <c r="O48" s="1"/>
      <c r="P48" s="1"/>
      <c r="Q48" s="1"/>
      <c r="R48" s="1" t="s">
        <v>51</v>
      </c>
      <c r="S48" s="1">
        <v>0.000702867266666667</v>
      </c>
      <c r="T48" s="1">
        <v>1</v>
      </c>
      <c r="U48" s="1">
        <v>0.000702867266666667</v>
      </c>
      <c r="V48" s="1">
        <v>0.957244688416689</v>
      </c>
      <c r="W48" s="1">
        <v>0.383279724972927</v>
      </c>
      <c r="X48" s="1">
        <v>7.70864742217679</v>
      </c>
      <c r="Y48" s="1"/>
      <c r="AJ48" s="1"/>
      <c r="AK48" s="146" t="s">
        <v>37</v>
      </c>
      <c r="AL48" s="146">
        <v>3</v>
      </c>
      <c r="AM48" s="146">
        <v>1.74</v>
      </c>
      <c r="AN48" s="146">
        <v>0.58</v>
      </c>
      <c r="AO48" s="146">
        <v>0.0012</v>
      </c>
      <c r="AP48" s="1"/>
      <c r="AQ48" s="1"/>
      <c r="AR48" s="1"/>
      <c r="AV48" s="1" t="s">
        <v>40</v>
      </c>
      <c r="AW48" s="1"/>
      <c r="AX48" s="1"/>
      <c r="AY48" s="1" t="s">
        <v>41</v>
      </c>
      <c r="AZ48" s="1"/>
      <c r="BA48" s="1"/>
      <c r="BB48" s="1"/>
      <c r="BC48" s="1"/>
      <c r="BD48" s="1"/>
      <c r="BE48" s="1" t="s">
        <v>36</v>
      </c>
      <c r="BF48" s="1">
        <v>3</v>
      </c>
      <c r="BG48" s="1">
        <v>1.74</v>
      </c>
      <c r="BH48" s="1">
        <v>0.58</v>
      </c>
      <c r="BI48" s="1">
        <v>0.0012</v>
      </c>
      <c r="BJ48" s="1"/>
      <c r="BK48" s="1"/>
    </row>
    <row r="49" ht="15.15" spans="1:63">
      <c r="A49" s="3"/>
      <c r="B49" s="83">
        <v>2621</v>
      </c>
      <c r="C49" s="11"/>
      <c r="D49" s="28"/>
      <c r="E49" s="83">
        <v>11345</v>
      </c>
      <c r="F49" s="13"/>
      <c r="G49" s="13"/>
      <c r="H49" s="13"/>
      <c r="I49" s="13"/>
      <c r="J49" s="17"/>
      <c r="K49" s="17"/>
      <c r="M49" s="1"/>
      <c r="N49" s="1" t="s">
        <v>27</v>
      </c>
      <c r="O49" s="1" t="s">
        <v>26</v>
      </c>
      <c r="P49" s="1" t="s">
        <v>28</v>
      </c>
      <c r="Q49" s="1"/>
      <c r="R49" s="1" t="s">
        <v>52</v>
      </c>
      <c r="S49" s="1">
        <v>0.00293704326666667</v>
      </c>
      <c r="T49" s="1">
        <v>4</v>
      </c>
      <c r="U49" s="1">
        <v>0.000734260816666666</v>
      </c>
      <c r="V49" s="1"/>
      <c r="W49" s="1"/>
      <c r="X49" s="1"/>
      <c r="Y49" s="1"/>
      <c r="AJ49" s="1"/>
      <c r="AK49" s="1"/>
      <c r="AL49" s="1"/>
      <c r="AM49" s="1"/>
      <c r="AN49" s="1"/>
      <c r="AO49" s="1"/>
      <c r="AP49" s="1"/>
      <c r="AQ49" s="1"/>
      <c r="AR49" s="1"/>
      <c r="AV49" s="145" t="s">
        <v>45</v>
      </c>
      <c r="AW49" s="145" t="s">
        <v>46</v>
      </c>
      <c r="AX49" s="145" t="s">
        <v>47</v>
      </c>
      <c r="AY49" s="145" t="s">
        <v>48</v>
      </c>
      <c r="AZ49" s="145" t="s">
        <v>27</v>
      </c>
      <c r="BA49" s="145" t="s">
        <v>49</v>
      </c>
      <c r="BB49" s="145" t="s">
        <v>50</v>
      </c>
      <c r="BC49" s="1"/>
      <c r="BD49" s="1"/>
      <c r="BE49" s="146" t="s">
        <v>37</v>
      </c>
      <c r="BF49" s="146">
        <v>3</v>
      </c>
      <c r="BG49" s="146">
        <v>1.67</v>
      </c>
      <c r="BH49" s="146">
        <v>0.556666666666667</v>
      </c>
      <c r="BI49" s="146">
        <v>0.000633333333333332</v>
      </c>
      <c r="BJ49" s="1"/>
      <c r="BK49" s="1"/>
    </row>
    <row r="50" ht="14.4" spans="1:63">
      <c r="A50" s="3" t="s">
        <v>61</v>
      </c>
      <c r="B50" s="83">
        <v>5621</v>
      </c>
      <c r="C50" s="13">
        <f>AVERAGE(B50:B52)</f>
        <v>5408.33333333333</v>
      </c>
      <c r="D50" s="29">
        <f>STDEVP(B50:B52)</f>
        <v>227.451582149305</v>
      </c>
      <c r="E50" s="83">
        <v>8683</v>
      </c>
      <c r="F50" s="13">
        <f>AVERAGE(E50:E52)</f>
        <v>8793.33333333333</v>
      </c>
      <c r="G50" s="13"/>
      <c r="H50" s="13">
        <f>STDEVP(E50:E52)</f>
        <v>112.048600566401</v>
      </c>
      <c r="I50" s="13"/>
      <c r="J50" s="17">
        <f>F50/C50</f>
        <v>1.62588597842835</v>
      </c>
      <c r="K50" s="18">
        <f>(J47-J50)/J47</f>
        <v>0.547785793205401</v>
      </c>
      <c r="M50" s="1">
        <v>0.2</v>
      </c>
      <c r="N50" s="1">
        <v>6559.33</v>
      </c>
      <c r="O50" s="76">
        <v>0.45</v>
      </c>
      <c r="P50" s="1">
        <v>240.44</v>
      </c>
      <c r="Q50" s="1"/>
      <c r="R50" s="1"/>
      <c r="S50" s="1"/>
      <c r="T50" s="1"/>
      <c r="U50" s="1"/>
      <c r="V50" s="1"/>
      <c r="W50" s="1"/>
      <c r="X50" s="1"/>
      <c r="Y50" s="1"/>
      <c r="AJ50" s="1"/>
      <c r="AK50" s="1"/>
      <c r="AL50" s="1"/>
      <c r="AM50" s="1"/>
      <c r="AN50" s="1"/>
      <c r="AO50" s="1"/>
      <c r="AP50" s="1"/>
      <c r="AQ50" s="1"/>
      <c r="AR50" s="1"/>
      <c r="AV50" s="1" t="s">
        <v>51</v>
      </c>
      <c r="AW50" s="1">
        <v>14830248.1666667</v>
      </c>
      <c r="AX50" s="1">
        <v>1</v>
      </c>
      <c r="AY50" s="1">
        <v>14830248.1666667</v>
      </c>
      <c r="AZ50" s="1">
        <v>192.724102455253</v>
      </c>
      <c r="BA50" s="1">
        <v>0.000156100244340071</v>
      </c>
      <c r="BB50" s="1">
        <v>7.70864742217679</v>
      </c>
      <c r="BC50" s="1"/>
      <c r="BD50" s="1"/>
      <c r="BE50" s="1"/>
      <c r="BF50" s="1"/>
      <c r="BG50" s="1"/>
      <c r="BH50" s="1"/>
      <c r="BI50" s="1"/>
      <c r="BJ50" s="1"/>
      <c r="BK50" s="1"/>
    </row>
    <row r="51" ht="15.15" spans="1:63">
      <c r="A51" s="3"/>
      <c r="B51" s="83">
        <v>5511</v>
      </c>
      <c r="C51" s="13"/>
      <c r="D51" s="29"/>
      <c r="E51" s="83">
        <v>8947</v>
      </c>
      <c r="F51" s="13"/>
      <c r="G51" s="13"/>
      <c r="H51" s="13"/>
      <c r="I51" s="13"/>
      <c r="J51" s="17"/>
      <c r="K51" s="18"/>
      <c r="M51" s="1">
        <v>0.4</v>
      </c>
      <c r="N51" s="1">
        <v>10564.33</v>
      </c>
      <c r="O51" s="76">
        <v>0.51</v>
      </c>
      <c r="P51" s="1">
        <v>246.72</v>
      </c>
      <c r="Q51" s="1"/>
      <c r="R51" s="146" t="s">
        <v>55</v>
      </c>
      <c r="S51" s="146">
        <v>0.00363991053333333</v>
      </c>
      <c r="T51" s="146">
        <v>5</v>
      </c>
      <c r="U51" s="146"/>
      <c r="V51" s="146"/>
      <c r="W51" s="146"/>
      <c r="X51" s="146"/>
      <c r="Y51" s="1"/>
      <c r="AJ51" s="1"/>
      <c r="AK51" s="1" t="s">
        <v>40</v>
      </c>
      <c r="AL51" s="1"/>
      <c r="AM51" s="1"/>
      <c r="AN51" s="1" t="s">
        <v>62</v>
      </c>
      <c r="AO51" s="1"/>
      <c r="AP51" s="1"/>
      <c r="AQ51" s="1"/>
      <c r="AR51" s="1"/>
      <c r="AV51" s="1" t="s">
        <v>52</v>
      </c>
      <c r="AW51" s="1">
        <v>307802.666666667</v>
      </c>
      <c r="AX51" s="1">
        <v>4</v>
      </c>
      <c r="AY51" s="1">
        <v>76950.6666666667</v>
      </c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ht="15.15" spans="1:63">
      <c r="A52" s="3"/>
      <c r="B52" s="83">
        <v>5093</v>
      </c>
      <c r="C52" s="13"/>
      <c r="D52" s="29"/>
      <c r="E52" s="83">
        <v>8750</v>
      </c>
      <c r="F52" s="13"/>
      <c r="G52" s="13"/>
      <c r="H52" s="13"/>
      <c r="I52" s="13"/>
      <c r="J52" s="17"/>
      <c r="K52" s="18"/>
      <c r="M52" s="1">
        <v>0.6</v>
      </c>
      <c r="N52" s="1">
        <v>10582</v>
      </c>
      <c r="O52" s="76">
        <v>0.5</v>
      </c>
      <c r="P52" s="1">
        <v>375.86</v>
      </c>
      <c r="Q52" s="1"/>
      <c r="R52" s="1"/>
      <c r="S52" s="1"/>
      <c r="T52" s="1"/>
      <c r="U52" s="1"/>
      <c r="V52" s="1"/>
      <c r="W52" s="1"/>
      <c r="X52" s="1"/>
      <c r="Y52" s="1"/>
      <c r="AJ52" s="1"/>
      <c r="AK52" s="145" t="s">
        <v>45</v>
      </c>
      <c r="AL52" s="145" t="s">
        <v>46</v>
      </c>
      <c r="AM52" s="145" t="s">
        <v>47</v>
      </c>
      <c r="AN52" s="145" t="s">
        <v>48</v>
      </c>
      <c r="AO52" s="145" t="s">
        <v>27</v>
      </c>
      <c r="AP52" s="145" t="s">
        <v>49</v>
      </c>
      <c r="AQ52" s="145" t="s">
        <v>50</v>
      </c>
      <c r="AR52" s="1"/>
      <c r="AV52" s="1"/>
      <c r="AW52" s="1"/>
      <c r="AX52" s="1"/>
      <c r="AY52" s="1"/>
      <c r="AZ52" s="1"/>
      <c r="BA52" s="1"/>
      <c r="BB52" s="1"/>
      <c r="BC52" s="1"/>
      <c r="BD52" s="1"/>
      <c r="BE52" s="1" t="s">
        <v>40</v>
      </c>
      <c r="BF52" s="1"/>
      <c r="BG52" s="1"/>
      <c r="BH52" s="1" t="s">
        <v>63</v>
      </c>
      <c r="BI52" s="1"/>
      <c r="BJ52" s="1"/>
      <c r="BK52" s="1"/>
    </row>
    <row r="53" ht="14.55" spans="13:63">
      <c r="M53" s="1">
        <v>0.8</v>
      </c>
      <c r="N53" s="1">
        <v>11939</v>
      </c>
      <c r="O53" s="76">
        <v>0.44</v>
      </c>
      <c r="P53" s="1">
        <v>292.25</v>
      </c>
      <c r="Q53" s="1"/>
      <c r="R53" s="1"/>
      <c r="S53" s="1"/>
      <c r="T53" s="1"/>
      <c r="U53" s="1"/>
      <c r="V53" s="1"/>
      <c r="W53" s="1"/>
      <c r="X53" s="1"/>
      <c r="Y53" s="1"/>
      <c r="AJ53" s="1"/>
      <c r="AK53" s="1" t="s">
        <v>51</v>
      </c>
      <c r="AL53" s="1">
        <v>0.0176041666666667</v>
      </c>
      <c r="AM53" s="1">
        <v>1</v>
      </c>
      <c r="AN53" s="1">
        <v>0.0176041666666667</v>
      </c>
      <c r="AO53" s="1">
        <v>20.4926779297982</v>
      </c>
      <c r="AP53" s="1">
        <v>0.010602497987993</v>
      </c>
      <c r="AQ53" s="1">
        <v>7.70864742217679</v>
      </c>
      <c r="AR53" s="1"/>
      <c r="AV53" s="146" t="s">
        <v>55</v>
      </c>
      <c r="AW53" s="146">
        <v>15138050.8333333</v>
      </c>
      <c r="AX53" s="146">
        <v>5</v>
      </c>
      <c r="AY53" s="146"/>
      <c r="AZ53" s="146"/>
      <c r="BA53" s="146"/>
      <c r="BB53" s="146"/>
      <c r="BC53" s="1"/>
      <c r="BD53" s="1"/>
      <c r="BE53" s="145" t="s">
        <v>45</v>
      </c>
      <c r="BF53" s="145" t="s">
        <v>46</v>
      </c>
      <c r="BG53" s="145" t="s">
        <v>47</v>
      </c>
      <c r="BH53" s="145" t="s">
        <v>48</v>
      </c>
      <c r="BI53" s="145" t="s">
        <v>27</v>
      </c>
      <c r="BJ53" s="145" t="s">
        <v>49</v>
      </c>
      <c r="BK53" s="145" t="s">
        <v>50</v>
      </c>
    </row>
    <row r="54" spans="13:63">
      <c r="M54" s="1">
        <v>1</v>
      </c>
      <c r="N54" s="1">
        <v>4598</v>
      </c>
      <c r="O54" s="76">
        <v>0.43</v>
      </c>
      <c r="P54" s="1">
        <v>241.39</v>
      </c>
      <c r="Q54" s="1"/>
      <c r="R54" s="1"/>
      <c r="S54" s="1"/>
      <c r="T54" s="1"/>
      <c r="U54" s="1"/>
      <c r="V54" s="1"/>
      <c r="W54" s="1"/>
      <c r="X54" s="1"/>
      <c r="Y54" s="1"/>
      <c r="AJ54" s="1"/>
      <c r="AK54" s="1" t="s">
        <v>52</v>
      </c>
      <c r="AL54" s="1">
        <v>0.00343618666666666</v>
      </c>
      <c r="AM54" s="1">
        <v>4</v>
      </c>
      <c r="AN54" s="1">
        <v>0.000859046666666665</v>
      </c>
      <c r="AO54" s="1"/>
      <c r="AP54" s="1"/>
      <c r="AQ54" s="1"/>
      <c r="AR54" s="1"/>
      <c r="AV54" s="1"/>
      <c r="AW54" s="1"/>
      <c r="AX54" s="1"/>
      <c r="AY54" s="1"/>
      <c r="AZ54" s="1"/>
      <c r="BA54" s="1"/>
      <c r="BB54" s="1"/>
      <c r="BC54" s="1"/>
      <c r="BD54" s="1"/>
      <c r="BE54" s="1" t="s">
        <v>51</v>
      </c>
      <c r="BF54" s="1">
        <v>0.000816666666666666</v>
      </c>
      <c r="BG54" s="1">
        <v>1</v>
      </c>
      <c r="BH54" s="1">
        <v>0.000816666666666666</v>
      </c>
      <c r="BI54" s="1">
        <v>0.890909090909092</v>
      </c>
      <c r="BJ54" s="1">
        <v>0.398675595340433</v>
      </c>
      <c r="BK54" s="1">
        <v>7.70864742217679</v>
      </c>
    </row>
    <row r="55" spans="13:63">
      <c r="M55" s="1"/>
      <c r="N55" s="1"/>
      <c r="O55" s="76"/>
      <c r="P55" s="1"/>
      <c r="Q55" s="1"/>
      <c r="R55" s="1"/>
      <c r="S55" s="1"/>
      <c r="T55" s="1"/>
      <c r="U55" s="1"/>
      <c r="V55" s="1"/>
      <c r="W55" s="1"/>
      <c r="X55" s="1"/>
      <c r="Y55" s="1"/>
      <c r="AJ55" s="1"/>
      <c r="AK55" s="1"/>
      <c r="AL55" s="1"/>
      <c r="AM55" s="1"/>
      <c r="AN55" s="1"/>
      <c r="AO55" s="1"/>
      <c r="AP55" s="1"/>
      <c r="AQ55" s="1"/>
      <c r="AR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ht="14.4" spans="1:55">
      <c r="A56" s="127" t="s">
        <v>64</v>
      </c>
      <c r="B56" s="22" t="s">
        <v>1</v>
      </c>
      <c r="C56" s="128"/>
      <c r="D56" s="128"/>
      <c r="E56" s="22" t="s">
        <v>2</v>
      </c>
      <c r="F56" s="128"/>
      <c r="G56" s="22"/>
      <c r="H56" s="22"/>
      <c r="I56" s="22"/>
      <c r="J56" s="17" t="s">
        <v>3</v>
      </c>
      <c r="K56" s="17" t="s">
        <v>4</v>
      </c>
      <c r="L56" s="92"/>
      <c r="M56" s="22" t="s">
        <v>3</v>
      </c>
      <c r="N56" s="136"/>
      <c r="O56" s="131"/>
      <c r="P56" s="23" t="s">
        <v>5</v>
      </c>
      <c r="Q56" s="142" t="s">
        <v>4</v>
      </c>
      <c r="R56" s="1"/>
      <c r="S56" s="1"/>
      <c r="T56" s="1"/>
      <c r="U56" s="1"/>
      <c r="V56" s="1"/>
      <c r="W56" s="1"/>
      <c r="AV56" s="1"/>
      <c r="AW56" s="1"/>
      <c r="AX56" s="1"/>
      <c r="AY56" s="1"/>
      <c r="AZ56" s="1"/>
      <c r="BA56" s="1"/>
      <c r="BB56" s="1"/>
      <c r="BC56" s="1"/>
    </row>
    <row r="57" ht="14.4" spans="1:55">
      <c r="A57" s="127"/>
      <c r="B57" s="25" t="s">
        <v>6</v>
      </c>
      <c r="C57" s="11" t="s">
        <v>7</v>
      </c>
      <c r="D57" s="28" t="s">
        <v>8</v>
      </c>
      <c r="E57" s="25" t="s">
        <v>9</v>
      </c>
      <c r="F57" s="11" t="s">
        <v>7</v>
      </c>
      <c r="G57" s="11"/>
      <c r="H57" s="11" t="s">
        <v>8</v>
      </c>
      <c r="I57" s="11"/>
      <c r="J57" s="17"/>
      <c r="K57" s="17"/>
      <c r="L57" s="92"/>
      <c r="M57" s="27" t="s">
        <v>10</v>
      </c>
      <c r="N57" s="137" t="s">
        <v>7</v>
      </c>
      <c r="O57" s="28" t="s">
        <v>8</v>
      </c>
      <c r="P57" s="28"/>
      <c r="Q57" s="142"/>
      <c r="R57" s="1"/>
      <c r="S57" s="1"/>
      <c r="T57" s="1"/>
      <c r="U57" s="1" t="s">
        <v>65</v>
      </c>
      <c r="V57" s="1" t="s">
        <v>26</v>
      </c>
      <c r="W57" s="1" t="s">
        <v>66</v>
      </c>
      <c r="AV57" s="1"/>
      <c r="AW57" s="1"/>
      <c r="AX57" s="1"/>
      <c r="AY57" s="1"/>
      <c r="AZ57" s="1"/>
      <c r="BA57" s="1"/>
      <c r="BB57" s="1"/>
      <c r="BC57" s="1"/>
    </row>
    <row r="58" ht="14.4" spans="1:55">
      <c r="A58" s="127"/>
      <c r="B58" s="129"/>
      <c r="C58" s="13"/>
      <c r="D58" s="29"/>
      <c r="E58" s="130"/>
      <c r="F58" s="13"/>
      <c r="G58" s="13"/>
      <c r="H58" s="13"/>
      <c r="I58" s="13"/>
      <c r="J58" s="17"/>
      <c r="K58" s="18"/>
      <c r="L58" s="92"/>
      <c r="M58" s="138"/>
      <c r="N58" s="11"/>
      <c r="O58" s="28"/>
      <c r="P58" s="28"/>
      <c r="Q58" s="143"/>
      <c r="R58" s="1"/>
      <c r="S58" s="1"/>
      <c r="T58" s="1">
        <v>0.2</v>
      </c>
      <c r="U58" s="1">
        <v>6559.33</v>
      </c>
      <c r="V58" s="76">
        <v>0.71</v>
      </c>
      <c r="W58" s="1">
        <v>240.44</v>
      </c>
      <c r="AV58" s="1"/>
      <c r="AW58" s="1"/>
      <c r="AX58" s="1"/>
      <c r="AY58" s="1"/>
      <c r="AZ58" s="1"/>
      <c r="BA58" s="1"/>
      <c r="BB58" s="1"/>
      <c r="BC58" s="1"/>
    </row>
    <row r="59" ht="14.4" spans="1:55">
      <c r="A59" s="3" t="s">
        <v>67</v>
      </c>
      <c r="B59" s="83">
        <v>5485</v>
      </c>
      <c r="C59" s="4">
        <f>AVERAGE(B59:B61)</f>
        <v>5166</v>
      </c>
      <c r="D59" s="23">
        <f>STDEVP(B59:B61)</f>
        <v>247.41463174194</v>
      </c>
      <c r="E59" s="83">
        <v>6241</v>
      </c>
      <c r="F59" s="11">
        <f>AVERAGE(E59:E61)</f>
        <v>6559.33333333333</v>
      </c>
      <c r="G59" s="11"/>
      <c r="H59" s="11">
        <f>STDEVP(E59:E61)</f>
        <v>240.436177717821</v>
      </c>
      <c r="I59" s="11"/>
      <c r="J59" s="17">
        <f>F59/C59</f>
        <v>1.26971222093173</v>
      </c>
      <c r="K59" s="17"/>
      <c r="L59" s="92">
        <f>(N59-M62)/N59</f>
        <v>0.696109266924535</v>
      </c>
      <c r="M59" s="139">
        <f t="shared" ref="M59:M88" si="1">E59/B59</f>
        <v>1.13783044667274</v>
      </c>
      <c r="N59" s="8">
        <f>AVERAGE(M59:M61)</f>
        <v>1.27412443392921</v>
      </c>
      <c r="O59" s="26">
        <f>STDEVP(M59:M61)</f>
        <v>0.0969311841524625</v>
      </c>
      <c r="P59" s="26">
        <f>(O59/N59)*100</f>
        <v>7.60767014360924</v>
      </c>
      <c r="Q59" s="142"/>
      <c r="R59" s="1" t="s">
        <v>12</v>
      </c>
      <c r="S59" s="1"/>
      <c r="T59" s="1">
        <v>0.4</v>
      </c>
      <c r="U59" s="1">
        <v>10564.33</v>
      </c>
      <c r="V59" s="76">
        <v>0.81</v>
      </c>
      <c r="W59" s="1">
        <v>246.72</v>
      </c>
      <c r="AV59" s="1"/>
      <c r="AW59" s="1"/>
      <c r="AX59" s="1"/>
      <c r="AY59" s="1"/>
      <c r="AZ59" s="1"/>
      <c r="BA59" s="1"/>
      <c r="BB59" s="1"/>
      <c r="BC59" s="1"/>
    </row>
    <row r="60" ht="14.4" spans="1:55">
      <c r="A60" s="3"/>
      <c r="B60" s="83">
        <v>4882</v>
      </c>
      <c r="C60" s="8"/>
      <c r="D60" s="26"/>
      <c r="E60" s="83">
        <v>6615</v>
      </c>
      <c r="F60" s="13"/>
      <c r="G60" s="13"/>
      <c r="H60" s="13"/>
      <c r="I60" s="13"/>
      <c r="J60" s="17"/>
      <c r="K60" s="17"/>
      <c r="L60" s="92">
        <f>(N59-M63)/N59</f>
        <v>0.732954155644075</v>
      </c>
      <c r="M60" s="139">
        <f t="shared" si="1"/>
        <v>1.35497746825072</v>
      </c>
      <c r="N60" s="8"/>
      <c r="O60" s="26"/>
      <c r="P60" s="26"/>
      <c r="Q60" s="142"/>
      <c r="R60" s="1">
        <f>STDEV(L59:L61)</f>
        <v>0.0184306302384635</v>
      </c>
      <c r="S60" s="1"/>
      <c r="T60" s="1">
        <v>0.6</v>
      </c>
      <c r="U60" s="1">
        <v>10582</v>
      </c>
      <c r="V60" s="76">
        <v>0.8</v>
      </c>
      <c r="W60" s="1">
        <v>375.86</v>
      </c>
      <c r="AV60" s="1" t="s">
        <v>22</v>
      </c>
      <c r="AW60" s="1"/>
      <c r="AX60" s="1"/>
      <c r="AY60" s="1"/>
      <c r="AZ60" s="1"/>
      <c r="BA60" s="1"/>
      <c r="BB60" s="1"/>
      <c r="BC60" s="1"/>
    </row>
    <row r="61" ht="14.4" spans="1:55">
      <c r="A61" s="3"/>
      <c r="B61" s="83">
        <v>5131</v>
      </c>
      <c r="C61" s="11"/>
      <c r="D61" s="28"/>
      <c r="E61" s="83">
        <v>6822</v>
      </c>
      <c r="F61" s="13"/>
      <c r="G61" s="13"/>
      <c r="H61" s="13"/>
      <c r="I61" s="13"/>
      <c r="J61" s="17"/>
      <c r="K61" s="17"/>
      <c r="L61" s="92">
        <f>(N59-M64)/N59</f>
        <v>0.713580383583432</v>
      </c>
      <c r="M61" s="138">
        <f t="shared" si="1"/>
        <v>1.32956538686416</v>
      </c>
      <c r="N61" s="11"/>
      <c r="O61" s="28"/>
      <c r="P61" s="28"/>
      <c r="Q61" s="142"/>
      <c r="R61" s="1">
        <f>STDEV(L65:L67)</f>
        <v>0.0098349642754712</v>
      </c>
      <c r="S61" s="1"/>
      <c r="T61" s="1">
        <v>0.8</v>
      </c>
      <c r="U61" s="1">
        <v>11939</v>
      </c>
      <c r="V61" s="76">
        <v>0.7</v>
      </c>
      <c r="W61" s="1">
        <v>292.25</v>
      </c>
      <c r="AV61" s="1"/>
      <c r="AW61" s="1"/>
      <c r="AX61" s="1"/>
      <c r="AY61" s="1"/>
      <c r="AZ61" s="1"/>
      <c r="BA61" s="1"/>
      <c r="BB61" s="1"/>
      <c r="BC61" s="1"/>
    </row>
    <row r="62" ht="15.15" spans="1:55">
      <c r="A62" s="3" t="s">
        <v>68</v>
      </c>
      <c r="B62" s="83">
        <v>5935</v>
      </c>
      <c r="C62" s="13">
        <f>AVERAGE(B62:B64)</f>
        <v>6112.66666666667</v>
      </c>
      <c r="D62" s="29">
        <f>STDEVP(B62:B64)</f>
        <v>128.401280713585</v>
      </c>
      <c r="E62" s="83">
        <v>2298</v>
      </c>
      <c r="F62" s="13">
        <f>AVERAGE(E62:E64)</f>
        <v>2224</v>
      </c>
      <c r="G62" s="13"/>
      <c r="H62" s="13">
        <f>STDEVP(E62:E64)</f>
        <v>88.8856943870422</v>
      </c>
      <c r="I62" s="13"/>
      <c r="J62" s="17">
        <f>F62/C62</f>
        <v>0.363834660268295</v>
      </c>
      <c r="K62" s="18">
        <f>(J59-J62)/J59</f>
        <v>0.713451084213942</v>
      </c>
      <c r="L62" s="92"/>
      <c r="M62" s="139">
        <f t="shared" si="1"/>
        <v>0.387194608256108</v>
      </c>
      <c r="N62" s="8">
        <f>AVERAGE(M62:M64)</f>
        <v>0.364126158387409</v>
      </c>
      <c r="O62" s="26">
        <f>STDEVP(M62:M64)</f>
        <v>0.0191737208851169</v>
      </c>
      <c r="P62" s="26">
        <f>(O62/N62)*100</f>
        <v>5.26568071078189</v>
      </c>
      <c r="Q62" s="143" t="e">
        <f>(#REF!-N62)/#REF!</f>
        <v>#REF!</v>
      </c>
      <c r="R62" s="1">
        <f>STDEV(L71:L73)</f>
        <v>0.0257811707991073</v>
      </c>
      <c r="S62" s="1"/>
      <c r="T62" s="1">
        <v>1</v>
      </c>
      <c r="U62" s="1">
        <v>4598</v>
      </c>
      <c r="V62" s="76">
        <v>0.69</v>
      </c>
      <c r="W62" s="1">
        <v>241.39</v>
      </c>
      <c r="AV62" s="1" t="s">
        <v>24</v>
      </c>
      <c r="AW62" s="1"/>
      <c r="AX62" s="1"/>
      <c r="AY62" s="1"/>
      <c r="AZ62" s="1"/>
      <c r="BA62" s="1"/>
      <c r="BB62" s="1"/>
      <c r="BC62" s="1"/>
    </row>
    <row r="63" ht="14.4" spans="1:55">
      <c r="A63" s="3"/>
      <c r="B63" s="83">
        <v>6169</v>
      </c>
      <c r="C63" s="13"/>
      <c r="D63" s="29"/>
      <c r="E63" s="83">
        <v>2099</v>
      </c>
      <c r="F63" s="13"/>
      <c r="G63" s="13"/>
      <c r="H63" s="13"/>
      <c r="I63" s="13"/>
      <c r="J63" s="17"/>
      <c r="K63" s="18"/>
      <c r="L63" s="92"/>
      <c r="M63" s="139">
        <f t="shared" si="1"/>
        <v>0.34024963527314</v>
      </c>
      <c r="N63" s="8"/>
      <c r="O63" s="26"/>
      <c r="P63" s="26"/>
      <c r="Q63" s="143"/>
      <c r="R63" s="1">
        <f>STDEV(L77:L79)</f>
        <v>0.00566383780074314</v>
      </c>
      <c r="S63" s="1"/>
      <c r="T63" s="1"/>
      <c r="U63" s="1"/>
      <c r="V63" s="1"/>
      <c r="W63" s="1"/>
      <c r="AV63" s="145" t="s">
        <v>29</v>
      </c>
      <c r="AW63" s="145" t="s">
        <v>30</v>
      </c>
      <c r="AX63" s="145" t="s">
        <v>31</v>
      </c>
      <c r="AY63" s="145" t="s">
        <v>32</v>
      </c>
      <c r="AZ63" s="145" t="s">
        <v>33</v>
      </c>
      <c r="BA63" s="1"/>
      <c r="BB63" s="1"/>
      <c r="BC63" s="1"/>
    </row>
    <row r="64" ht="14.4" spans="1:55">
      <c r="A64" s="3"/>
      <c r="B64" s="83">
        <v>6234</v>
      </c>
      <c r="C64" s="13"/>
      <c r="D64" s="29"/>
      <c r="E64" s="83">
        <v>2275</v>
      </c>
      <c r="F64" s="13"/>
      <c r="G64" s="13"/>
      <c r="H64" s="13"/>
      <c r="I64" s="13"/>
      <c r="J64" s="17"/>
      <c r="K64" s="18"/>
      <c r="L64" s="92"/>
      <c r="M64" s="138">
        <f t="shared" si="1"/>
        <v>0.36493423163298</v>
      </c>
      <c r="N64" s="11"/>
      <c r="O64" s="28"/>
      <c r="P64" s="28"/>
      <c r="Q64" s="143"/>
      <c r="R64" s="1">
        <f>STDEV(L84:L85)</f>
        <v>0.0152646232941618</v>
      </c>
      <c r="S64" s="1"/>
      <c r="T64" s="1"/>
      <c r="U64" s="1"/>
      <c r="V64" s="1"/>
      <c r="W64" s="1"/>
      <c r="AV64" s="1" t="s">
        <v>36</v>
      </c>
      <c r="AW64" s="1">
        <v>3</v>
      </c>
      <c r="AX64" s="1">
        <v>29599</v>
      </c>
      <c r="AY64" s="1">
        <v>9866.33333333333</v>
      </c>
      <c r="AZ64" s="1">
        <v>95664.3333333333</v>
      </c>
      <c r="BA64" s="1"/>
      <c r="BB64" s="1"/>
      <c r="BC64" s="1"/>
    </row>
    <row r="65" ht="15.15" spans="1:55">
      <c r="A65" s="3" t="s">
        <v>69</v>
      </c>
      <c r="B65" s="83">
        <v>3156</v>
      </c>
      <c r="C65" s="4">
        <f>AVERAGE(B65:B67)</f>
        <v>3464.33333333333</v>
      </c>
      <c r="D65" s="23">
        <f>STDEVP(B65:B67)</f>
        <v>362.373962763454</v>
      </c>
      <c r="E65" s="83">
        <v>10850</v>
      </c>
      <c r="F65" s="11">
        <f>AVERAGE(E65:E67)</f>
        <v>10564.3333333333</v>
      </c>
      <c r="G65" s="11"/>
      <c r="H65" s="11">
        <f>STDEVP(E65:E67)</f>
        <v>246.720264447185</v>
      </c>
      <c r="I65" s="11"/>
      <c r="J65" s="17">
        <f>F65/C65</f>
        <v>3.04945636486096</v>
      </c>
      <c r="K65" s="17"/>
      <c r="L65" s="92">
        <f>(N65-M68)/N65</f>
        <v>0.800745751233697</v>
      </c>
      <c r="M65" s="139">
        <f t="shared" si="1"/>
        <v>3.43789607097592</v>
      </c>
      <c r="N65" s="8">
        <f>AVERAGE(M65:M67)</f>
        <v>3.08145083988385</v>
      </c>
      <c r="O65" s="26">
        <f>STDEVP(M65:M67)</f>
        <v>0.317502320008877</v>
      </c>
      <c r="P65" s="26">
        <f>(O65/N65)*100</f>
        <v>10.3036633231133</v>
      </c>
      <c r="Q65" s="142"/>
      <c r="R65" s="1" t="e">
        <f>STDEV(L89:L91)</f>
        <v>#DIV/0!</v>
      </c>
      <c r="S65" s="1"/>
      <c r="T65" s="1"/>
      <c r="U65" s="1"/>
      <c r="V65" s="1"/>
      <c r="W65" s="1"/>
      <c r="AV65" s="146" t="s">
        <v>37</v>
      </c>
      <c r="AW65" s="146">
        <v>3</v>
      </c>
      <c r="AX65" s="146">
        <v>31730</v>
      </c>
      <c r="AY65" s="146">
        <v>10576.6666666667</v>
      </c>
      <c r="AZ65" s="146">
        <v>133434.333333333</v>
      </c>
      <c r="BA65" s="1"/>
      <c r="BB65" s="1"/>
      <c r="BC65" s="1"/>
    </row>
    <row r="66" ht="14.4" spans="1:55">
      <c r="A66" s="3"/>
      <c r="B66" s="83">
        <v>3973</v>
      </c>
      <c r="C66" s="8"/>
      <c r="D66" s="26"/>
      <c r="E66" s="83">
        <v>10595</v>
      </c>
      <c r="F66" s="13"/>
      <c r="G66" s="13"/>
      <c r="H66" s="13"/>
      <c r="I66" s="13"/>
      <c r="J66" s="17"/>
      <c r="K66" s="17"/>
      <c r="L66" s="92">
        <f>(N65-M69)/N65</f>
        <v>0.816622932308411</v>
      </c>
      <c r="M66" s="139">
        <f t="shared" si="1"/>
        <v>2.66675056632268</v>
      </c>
      <c r="N66" s="8"/>
      <c r="O66" s="26"/>
      <c r="P66" s="26"/>
      <c r="Q66" s="142"/>
      <c r="R66" s="1"/>
      <c r="S66" s="1"/>
      <c r="T66" s="1"/>
      <c r="U66" s="1"/>
      <c r="V66" s="1"/>
      <c r="W66" s="1"/>
      <c r="AV66" s="1"/>
      <c r="AW66" s="1"/>
      <c r="AX66" s="1"/>
      <c r="AY66" s="1"/>
      <c r="AZ66" s="1"/>
      <c r="BA66" s="1"/>
      <c r="BB66" s="1"/>
      <c r="BC66" s="1"/>
    </row>
    <row r="67" ht="14.4" spans="1:55">
      <c r="A67" s="3"/>
      <c r="B67" s="83">
        <v>3264</v>
      </c>
      <c r="C67" s="11"/>
      <c r="D67" s="28"/>
      <c r="E67" s="83">
        <v>10248</v>
      </c>
      <c r="F67" s="13"/>
      <c r="G67" s="13"/>
      <c r="H67" s="13"/>
      <c r="I67" s="13"/>
      <c r="J67" s="17"/>
      <c r="K67" s="17"/>
      <c r="L67" s="92">
        <f>(N65-M70)/N65</f>
        <v>0.81873998236427</v>
      </c>
      <c r="M67" s="138">
        <f t="shared" si="1"/>
        <v>3.13970588235294</v>
      </c>
      <c r="N67" s="11"/>
      <c r="O67" s="28"/>
      <c r="P67" s="28"/>
      <c r="Q67" s="142"/>
      <c r="R67" s="1" t="s">
        <v>18</v>
      </c>
      <c r="S67" s="1"/>
      <c r="T67" s="1"/>
      <c r="U67" s="1"/>
      <c r="V67" s="1"/>
      <c r="W67" s="1"/>
      <c r="AV67" s="1"/>
      <c r="AW67" s="1"/>
      <c r="AX67" s="1"/>
      <c r="AY67" s="1"/>
      <c r="AZ67" s="1"/>
      <c r="BA67" s="1"/>
      <c r="BB67" s="1"/>
      <c r="BC67" s="1"/>
    </row>
    <row r="68" ht="15.15" spans="1:55">
      <c r="A68" s="3" t="s">
        <v>70</v>
      </c>
      <c r="B68" s="83">
        <v>6132</v>
      </c>
      <c r="C68" s="13">
        <f>AVERAGE(B68:B70)</f>
        <v>6413.33333333333</v>
      </c>
      <c r="D68" s="29">
        <f>STDEVP(B68:B70)</f>
        <v>245.407597455517</v>
      </c>
      <c r="E68" s="83">
        <v>3765</v>
      </c>
      <c r="F68" s="13">
        <f>AVERAGE(E68:E70)</f>
        <v>3709.33333333333</v>
      </c>
      <c r="G68" s="13"/>
      <c r="H68" s="13">
        <f>STDEVP(E68:E70)</f>
        <v>74.5221816344339</v>
      </c>
      <c r="I68" s="13"/>
      <c r="J68" s="17">
        <f>F68/C68</f>
        <v>0.578378378378378</v>
      </c>
      <c r="K68" s="18">
        <f>(J65-J68)/J65</f>
        <v>0.810333938519973</v>
      </c>
      <c r="L68" s="92"/>
      <c r="M68" s="139">
        <f t="shared" si="1"/>
        <v>0.61399217221135</v>
      </c>
      <c r="N68" s="8">
        <f>AVERAGE(M68:M70)</f>
        <v>0.579201141682005</v>
      </c>
      <c r="O68" s="26">
        <f>STDEVP(M68:M70)</f>
        <v>0.0247447118455324</v>
      </c>
      <c r="P68" s="26">
        <f>(O68/N68)*100</f>
        <v>4.27221392790655</v>
      </c>
      <c r="Q68" s="143" t="e">
        <f>(#REF!-N68)/#REF!</f>
        <v>#REF!</v>
      </c>
      <c r="R68" s="1">
        <f>R60/K62</f>
        <v>0.0258330678111867</v>
      </c>
      <c r="S68" s="1"/>
      <c r="T68" s="1"/>
      <c r="U68" s="1"/>
      <c r="V68" s="1"/>
      <c r="W68" s="1"/>
      <c r="AV68" s="1" t="s">
        <v>40</v>
      </c>
      <c r="AW68" s="1"/>
      <c r="AX68" s="1"/>
      <c r="AY68" s="1"/>
      <c r="AZ68" s="1" t="s">
        <v>62</v>
      </c>
      <c r="BA68" s="1"/>
      <c r="BB68" s="1"/>
      <c r="BC68" s="1"/>
    </row>
    <row r="69" ht="14.4" spans="1:55">
      <c r="A69" s="3"/>
      <c r="B69" s="83">
        <v>6378</v>
      </c>
      <c r="C69" s="13"/>
      <c r="D69" s="29"/>
      <c r="E69" s="83">
        <v>3604</v>
      </c>
      <c r="F69" s="13"/>
      <c r="G69" s="13"/>
      <c r="H69" s="13"/>
      <c r="I69" s="13"/>
      <c r="J69" s="17"/>
      <c r="K69" s="18"/>
      <c r="L69" s="92"/>
      <c r="M69" s="139">
        <f t="shared" si="1"/>
        <v>0.565067419253685</v>
      </c>
      <c r="N69" s="8"/>
      <c r="O69" s="26"/>
      <c r="P69" s="26"/>
      <c r="Q69" s="143"/>
      <c r="R69" s="1">
        <f>R61/K68</f>
        <v>0.012136927515876</v>
      </c>
      <c r="S69" s="1"/>
      <c r="T69" s="1">
        <v>0.4</v>
      </c>
      <c r="U69" s="1">
        <v>0.6</v>
      </c>
      <c r="V69" s="1">
        <v>0.8</v>
      </c>
      <c r="W69" s="1">
        <v>1</v>
      </c>
      <c r="AV69" s="145" t="s">
        <v>45</v>
      </c>
      <c r="AW69" s="145" t="s">
        <v>46</v>
      </c>
      <c r="AX69" s="145" t="s">
        <v>47</v>
      </c>
      <c r="AY69" s="145" t="s">
        <v>48</v>
      </c>
      <c r="AZ69" s="145" t="s">
        <v>27</v>
      </c>
      <c r="BA69" s="145" t="s">
        <v>49</v>
      </c>
      <c r="BB69" s="145" t="s">
        <v>50</v>
      </c>
      <c r="BC69" s="1"/>
    </row>
    <row r="70" ht="14.4" spans="1:55">
      <c r="A70" s="3"/>
      <c r="B70" s="83">
        <v>6730</v>
      </c>
      <c r="C70" s="13"/>
      <c r="D70" s="29"/>
      <c r="E70" s="83">
        <v>3759</v>
      </c>
      <c r="F70" s="13"/>
      <c r="G70" s="13"/>
      <c r="H70" s="13"/>
      <c r="I70" s="13"/>
      <c r="J70" s="17"/>
      <c r="K70" s="18"/>
      <c r="L70" s="92"/>
      <c r="M70" s="138">
        <f t="shared" si="1"/>
        <v>0.558543833580981</v>
      </c>
      <c r="N70" s="11"/>
      <c r="O70" s="28"/>
      <c r="P70" s="28"/>
      <c r="Q70" s="143"/>
      <c r="R70" s="1">
        <f>R62/K74</f>
        <v>0.0322994862500444</v>
      </c>
      <c r="S70" s="1"/>
      <c r="T70" s="1">
        <v>0.8007</v>
      </c>
      <c r="U70" s="1">
        <v>0.81749</v>
      </c>
      <c r="V70" s="1">
        <v>0.69438</v>
      </c>
      <c r="W70" s="1">
        <v>0.671</v>
      </c>
      <c r="AV70" s="1" t="s">
        <v>51</v>
      </c>
      <c r="AW70" s="1">
        <v>756860.166666667</v>
      </c>
      <c r="AX70" s="1">
        <v>1</v>
      </c>
      <c r="AY70" s="1">
        <v>756860.166666667</v>
      </c>
      <c r="AZ70" s="1">
        <v>6.60728565276096</v>
      </c>
      <c r="BA70" s="1">
        <v>0.0619483798777249</v>
      </c>
      <c r="BB70" s="1">
        <v>7.70864742217679</v>
      </c>
      <c r="BC70" s="1"/>
    </row>
    <row r="71" ht="14.4" spans="1:55">
      <c r="A71" s="3" t="s">
        <v>71</v>
      </c>
      <c r="B71" s="83">
        <v>3743</v>
      </c>
      <c r="C71" s="4">
        <f>AVERAGE(B71:B73)</f>
        <v>4013</v>
      </c>
      <c r="D71" s="23">
        <f>STDEVP(B71:B73)</f>
        <v>435.213357638144</v>
      </c>
      <c r="E71" s="83">
        <v>10076</v>
      </c>
      <c r="F71" s="11">
        <f>AVERAGE(E71:E73)</f>
        <v>10582</v>
      </c>
      <c r="G71" s="11"/>
      <c r="H71" s="11">
        <f>STDEVP(E71:E73)</f>
        <v>375.861676684389</v>
      </c>
      <c r="I71" s="11"/>
      <c r="J71" s="17">
        <f>F71/C71</f>
        <v>2.63692997757289</v>
      </c>
      <c r="K71" s="17"/>
      <c r="L71" s="92">
        <f>(N71-M74)/N71</f>
        <v>0.817490952870258</v>
      </c>
      <c r="M71" s="139">
        <f t="shared" si="1"/>
        <v>2.69195832220144</v>
      </c>
      <c r="N71" s="8">
        <f>AVERAGE(M71:M73)</f>
        <v>2.66490864153887</v>
      </c>
      <c r="O71" s="26">
        <f>STDEVP(M71:M73)</f>
        <v>0.278403031918943</v>
      </c>
      <c r="P71" s="26">
        <f>(O71/N71)*100</f>
        <v>10.4470009807982</v>
      </c>
      <c r="Q71" s="142"/>
      <c r="R71" s="1">
        <f>R63/K80</f>
        <v>0.00814698516571741</v>
      </c>
      <c r="S71" s="1"/>
      <c r="T71" s="1">
        <v>0.81662</v>
      </c>
      <c r="U71" s="1">
        <v>0.8118</v>
      </c>
      <c r="V71" s="1">
        <v>0.70183</v>
      </c>
      <c r="W71" s="1">
        <v>0.7099</v>
      </c>
      <c r="AV71" s="1" t="s">
        <v>52</v>
      </c>
      <c r="AW71" s="1">
        <v>458197.333333333</v>
      </c>
      <c r="AX71" s="1">
        <v>4</v>
      </c>
      <c r="AY71" s="1">
        <v>114549.333333333</v>
      </c>
      <c r="AZ71" s="1"/>
      <c r="BA71" s="1"/>
      <c r="BB71" s="1"/>
      <c r="BC71" s="1"/>
    </row>
    <row r="72" ht="14.4" spans="1:55">
      <c r="A72" s="3"/>
      <c r="B72" s="83">
        <v>4627</v>
      </c>
      <c r="C72" s="8"/>
      <c r="D72" s="26"/>
      <c r="E72" s="83">
        <v>10694</v>
      </c>
      <c r="F72" s="13"/>
      <c r="G72" s="13"/>
      <c r="H72" s="13"/>
      <c r="I72" s="13"/>
      <c r="J72" s="17"/>
      <c r="K72" s="17"/>
      <c r="L72" s="92">
        <f>(N71-M75)/N71</f>
        <v>0.811833629559388</v>
      </c>
      <c r="M72" s="139">
        <f t="shared" si="1"/>
        <v>2.311216771126</v>
      </c>
      <c r="N72" s="8"/>
      <c r="O72" s="26"/>
      <c r="P72" s="26"/>
      <c r="Q72" s="142"/>
      <c r="R72" s="1">
        <f>R64/K86</f>
        <v>0.0221228885639426</v>
      </c>
      <c r="S72" s="1"/>
      <c r="T72" s="1">
        <v>0.8187399</v>
      </c>
      <c r="U72" s="1">
        <v>0.7702</v>
      </c>
      <c r="V72" s="1">
        <v>0.6907</v>
      </c>
      <c r="W72" s="1">
        <v>0.6883</v>
      </c>
      <c r="AV72" s="1"/>
      <c r="AW72" s="1"/>
      <c r="AX72" s="1"/>
      <c r="AY72" s="1"/>
      <c r="AZ72" s="1"/>
      <c r="BA72" s="1"/>
      <c r="BB72" s="1"/>
      <c r="BC72" s="1"/>
    </row>
    <row r="73" ht="15.15" spans="1:55">
      <c r="A73" s="3"/>
      <c r="B73" s="83">
        <v>3669</v>
      </c>
      <c r="C73" s="11"/>
      <c r="D73" s="28"/>
      <c r="E73" s="83">
        <v>10976</v>
      </c>
      <c r="F73" s="13"/>
      <c r="G73" s="13"/>
      <c r="H73" s="13"/>
      <c r="I73" s="13"/>
      <c r="J73" s="17"/>
      <c r="K73" s="17"/>
      <c r="L73" s="92">
        <f>(N71-M76)/N71</f>
        <v>0.770277583003149</v>
      </c>
      <c r="M73" s="138">
        <f t="shared" si="1"/>
        <v>2.99155083128918</v>
      </c>
      <c r="N73" s="11"/>
      <c r="O73" s="28"/>
      <c r="P73" s="28"/>
      <c r="Q73" s="142"/>
      <c r="R73" s="1" t="e">
        <f>R65/K92</f>
        <v>#DIV/0!</v>
      </c>
      <c r="S73" s="1"/>
      <c r="T73" s="1"/>
      <c r="U73" s="1"/>
      <c r="V73" s="1"/>
      <c r="W73" s="1"/>
      <c r="AV73" s="146" t="s">
        <v>55</v>
      </c>
      <c r="AW73" s="146">
        <v>1215057.5</v>
      </c>
      <c r="AX73" s="146">
        <v>5</v>
      </c>
      <c r="AY73" s="146"/>
      <c r="AZ73" s="146"/>
      <c r="BA73" s="146"/>
      <c r="BB73" s="146"/>
      <c r="BC73" s="1"/>
    </row>
    <row r="74" ht="14.4" spans="1:23">
      <c r="A74" s="3" t="s">
        <v>72</v>
      </c>
      <c r="B74" s="83">
        <v>6493</v>
      </c>
      <c r="C74" s="13">
        <f>AVERAGE(B74:B76)</f>
        <v>6432.33333333333</v>
      </c>
      <c r="D74" s="29">
        <f>STDEVP(B74:B76)</f>
        <v>142.943656343641</v>
      </c>
      <c r="E74" s="83">
        <v>3158</v>
      </c>
      <c r="F74" s="13">
        <f>AVERAGE(E74:E76)</f>
        <v>3423</v>
      </c>
      <c r="G74" s="13"/>
      <c r="H74" s="13">
        <f>STDEVP(E74:E76)</f>
        <v>284.078627613319</v>
      </c>
      <c r="I74" s="13"/>
      <c r="J74" s="17">
        <f>F74/C74</f>
        <v>0.53215525729388</v>
      </c>
      <c r="K74" s="18">
        <f>(J71-J74)/J71</f>
        <v>0.798191358200686</v>
      </c>
      <c r="L74" s="92"/>
      <c r="M74" s="139">
        <f t="shared" si="1"/>
        <v>0.486369936855075</v>
      </c>
      <c r="N74" s="8">
        <f>AVERAGE(M74:M76)</f>
        <v>0.53333512589979</v>
      </c>
      <c r="O74" s="26">
        <f>STDEVP(M74:M76)</f>
        <v>0.0560969606457439</v>
      </c>
      <c r="P74" s="26">
        <f>(O74/N74)*100</f>
        <v>10.5181447689392</v>
      </c>
      <c r="Q74" s="143" t="e">
        <f>(#REF!-N74)/#REF!</f>
        <v>#REF!</v>
      </c>
      <c r="R74" s="1"/>
      <c r="S74" s="1"/>
      <c r="T74" s="83">
        <v>10850</v>
      </c>
      <c r="U74" s="83">
        <v>10076</v>
      </c>
      <c r="V74" s="1"/>
      <c r="W74" s="1"/>
    </row>
    <row r="75" ht="14.4" spans="1:23">
      <c r="A75" s="3"/>
      <c r="B75" s="83">
        <v>6569</v>
      </c>
      <c r="C75" s="13"/>
      <c r="D75" s="29"/>
      <c r="E75" s="83">
        <v>3294</v>
      </c>
      <c r="F75" s="13"/>
      <c r="G75" s="13"/>
      <c r="H75" s="13"/>
      <c r="I75" s="13"/>
      <c r="J75" s="17"/>
      <c r="K75" s="18"/>
      <c r="L75" s="92"/>
      <c r="M75" s="139">
        <f t="shared" si="1"/>
        <v>0.501446186634191</v>
      </c>
      <c r="N75" s="8"/>
      <c r="O75" s="26"/>
      <c r="P75" s="26"/>
      <c r="Q75" s="143"/>
      <c r="R75" s="1"/>
      <c r="S75" s="1"/>
      <c r="T75" s="83">
        <v>10595</v>
      </c>
      <c r="U75" s="83">
        <v>10694</v>
      </c>
      <c r="V75" s="1"/>
      <c r="W75" s="1"/>
    </row>
    <row r="76" ht="14.4" spans="1:23">
      <c r="A76" s="3"/>
      <c r="B76" s="83">
        <v>6235</v>
      </c>
      <c r="C76" s="13"/>
      <c r="D76" s="29"/>
      <c r="E76" s="83">
        <v>3817</v>
      </c>
      <c r="F76" s="13"/>
      <c r="G76" s="13"/>
      <c r="H76" s="13"/>
      <c r="I76" s="13"/>
      <c r="J76" s="17"/>
      <c r="K76" s="18"/>
      <c r="L76" s="92"/>
      <c r="M76" s="138">
        <f t="shared" si="1"/>
        <v>0.612189254210104</v>
      </c>
      <c r="N76" s="11"/>
      <c r="O76" s="28"/>
      <c r="P76" s="28"/>
      <c r="Q76" s="143"/>
      <c r="R76" s="1"/>
      <c r="S76" s="1"/>
      <c r="T76" s="83">
        <v>10248</v>
      </c>
      <c r="U76" s="83">
        <v>10976</v>
      </c>
      <c r="V76" s="1"/>
      <c r="W76" s="1"/>
    </row>
    <row r="77" ht="14.4" spans="1:23">
      <c r="A77" s="3" t="s">
        <v>73</v>
      </c>
      <c r="B77" s="83">
        <v>4756</v>
      </c>
      <c r="C77" s="4">
        <f>AVERAGE(B77:B79)</f>
        <v>4461</v>
      </c>
      <c r="D77" s="23">
        <f>STDEVP(B77:B79)</f>
        <v>253.536322184153</v>
      </c>
      <c r="E77" s="83">
        <v>12211</v>
      </c>
      <c r="F77" s="11">
        <f>AVERAGE(E77:E79)</f>
        <v>11939.6666666667</v>
      </c>
      <c r="G77" s="11"/>
      <c r="H77" s="11">
        <f>STDEVP(E77:E79)</f>
        <v>292.251413835569</v>
      </c>
      <c r="I77" s="11"/>
      <c r="J77" s="17">
        <f>F77/C77</f>
        <v>2.67645520436374</v>
      </c>
      <c r="K77" s="17"/>
      <c r="L77" s="92">
        <f>(N77-M80)/N77</f>
        <v>0.69438481515509</v>
      </c>
      <c r="M77" s="139">
        <f t="shared" si="1"/>
        <v>2.5674936921783</v>
      </c>
      <c r="N77" s="8">
        <f>AVERAGE(M77:M79)</f>
        <v>2.68153039586429</v>
      </c>
      <c r="O77" s="26">
        <f>STDEVP(M77:M79)</f>
        <v>0.0901840921193505</v>
      </c>
      <c r="P77" s="26">
        <f>(O77/N77)*100</f>
        <v>3.36315755579131</v>
      </c>
      <c r="Q77" s="142"/>
      <c r="R77" s="1"/>
      <c r="S77" s="1"/>
      <c r="T77" s="1"/>
      <c r="U77" s="1"/>
      <c r="V77" s="1"/>
      <c r="W77" s="1"/>
    </row>
    <row r="78" ht="14.4" spans="1:23">
      <c r="A78" s="3"/>
      <c r="B78" s="83">
        <v>4490</v>
      </c>
      <c r="C78" s="8"/>
      <c r="D78" s="26"/>
      <c r="E78" s="83">
        <v>12074</v>
      </c>
      <c r="F78" s="13"/>
      <c r="G78" s="13"/>
      <c r="H78" s="13"/>
      <c r="I78" s="13"/>
      <c r="J78" s="17"/>
      <c r="K78" s="17"/>
      <c r="L78" s="92">
        <f>(N77-M81)/N77</f>
        <v>0.701832351162226</v>
      </c>
      <c r="M78" s="139">
        <f t="shared" si="1"/>
        <v>2.6890868596882</v>
      </c>
      <c r="N78" s="8"/>
      <c r="O78" s="26"/>
      <c r="P78" s="26"/>
      <c r="Q78" s="142"/>
      <c r="R78" s="1"/>
      <c r="S78" s="1"/>
      <c r="T78" s="1"/>
      <c r="U78" s="1"/>
      <c r="V78" s="1"/>
      <c r="W78" s="1"/>
    </row>
    <row r="79" ht="14.4" spans="1:23">
      <c r="A79" s="3"/>
      <c r="B79" s="83">
        <v>4137</v>
      </c>
      <c r="C79" s="11"/>
      <c r="D79" s="28"/>
      <c r="E79" s="83">
        <v>11534</v>
      </c>
      <c r="F79" s="13"/>
      <c r="G79" s="13"/>
      <c r="H79" s="13"/>
      <c r="I79" s="13"/>
      <c r="J79" s="17"/>
      <c r="K79" s="17"/>
      <c r="L79" s="92">
        <f>(N77-M82)/N77</f>
        <v>0.690716842398445</v>
      </c>
      <c r="M79" s="138">
        <f t="shared" si="1"/>
        <v>2.78801063572637</v>
      </c>
      <c r="N79" s="11"/>
      <c r="O79" s="28"/>
      <c r="P79" s="28"/>
      <c r="Q79" s="142"/>
      <c r="R79" s="1"/>
      <c r="S79" s="1"/>
      <c r="T79" s="1"/>
      <c r="U79" s="1"/>
      <c r="V79" s="1"/>
      <c r="W79" s="1"/>
    </row>
    <row r="80" ht="14.4" spans="1:23">
      <c r="A80" s="3" t="s">
        <v>74</v>
      </c>
      <c r="B80" s="83">
        <v>5790</v>
      </c>
      <c r="C80" s="13">
        <f>AVERAGE(B80:B82)</f>
        <v>5581.66666666667</v>
      </c>
      <c r="D80" s="29">
        <f>STDEVP(B80:B82)</f>
        <v>248.10257735237</v>
      </c>
      <c r="E80" s="83">
        <v>4745</v>
      </c>
      <c r="F80" s="13">
        <f>AVERAGE(E80:E82)</f>
        <v>4553.33333333333</v>
      </c>
      <c r="G80" s="13"/>
      <c r="H80" s="13">
        <f>STDEVP(E80:E82)</f>
        <v>166.048854925959</v>
      </c>
      <c r="I80" s="13"/>
      <c r="J80" s="17">
        <f>F80/C80</f>
        <v>0.815765900268737</v>
      </c>
      <c r="K80" s="18">
        <f>(J77-J80)/J77</f>
        <v>0.695206593056855</v>
      </c>
      <c r="L80" s="92"/>
      <c r="M80" s="139">
        <f t="shared" si="1"/>
        <v>0.819516407599309</v>
      </c>
      <c r="N80" s="8">
        <f>AVERAGE(M80:M82)</f>
        <v>0.816138069686215</v>
      </c>
      <c r="O80" s="26">
        <f>STDEVP(M80:M82)</f>
        <v>0.0124007485760534</v>
      </c>
      <c r="P80" s="26">
        <f>(O80/N80)*100</f>
        <v>1.51944248610057</v>
      </c>
      <c r="Q80" s="143" t="e">
        <f>(#REF!-N80)/#REF!</f>
        <v>#REF!</v>
      </c>
      <c r="R80" s="1"/>
      <c r="S80" s="1"/>
      <c r="T80" s="1"/>
      <c r="U80" s="1" t="s">
        <v>26</v>
      </c>
      <c r="V80" s="1" t="s">
        <v>65</v>
      </c>
      <c r="W80" s="1"/>
    </row>
    <row r="81" ht="14.4" spans="1:23">
      <c r="A81" s="3"/>
      <c r="B81" s="83">
        <v>5722</v>
      </c>
      <c r="C81" s="13"/>
      <c r="D81" s="29"/>
      <c r="E81" s="83">
        <v>4575</v>
      </c>
      <c r="F81" s="13"/>
      <c r="G81" s="13"/>
      <c r="H81" s="13"/>
      <c r="I81" s="13"/>
      <c r="J81" s="17"/>
      <c r="K81" s="18"/>
      <c r="L81" s="92"/>
      <c r="M81" s="139">
        <f t="shared" si="1"/>
        <v>0.79954561342188</v>
      </c>
      <c r="N81" s="8"/>
      <c r="O81" s="26"/>
      <c r="P81" s="26"/>
      <c r="Q81" s="143"/>
      <c r="R81" s="1"/>
      <c r="S81" s="1"/>
      <c r="T81" s="1"/>
      <c r="U81" s="76">
        <v>0.71</v>
      </c>
      <c r="V81" s="1">
        <v>6559.33</v>
      </c>
      <c r="W81" s="1"/>
    </row>
    <row r="82" ht="14.4" spans="1:23">
      <c r="A82" s="3"/>
      <c r="B82" s="83">
        <v>5233</v>
      </c>
      <c r="C82" s="13"/>
      <c r="D82" s="29"/>
      <c r="E82" s="83">
        <v>4340</v>
      </c>
      <c r="F82" s="13"/>
      <c r="G82" s="13"/>
      <c r="H82" s="13"/>
      <c r="I82" s="13"/>
      <c r="J82" s="17"/>
      <c r="K82" s="18"/>
      <c r="L82" s="92"/>
      <c r="M82" s="138">
        <f t="shared" si="1"/>
        <v>0.829352188037455</v>
      </c>
      <c r="N82" s="11"/>
      <c r="O82" s="28"/>
      <c r="P82" s="28"/>
      <c r="Q82" s="143"/>
      <c r="R82" s="1"/>
      <c r="S82" s="1"/>
      <c r="T82" s="1"/>
      <c r="U82" s="76">
        <v>0.81</v>
      </c>
      <c r="V82" s="1">
        <v>10564.33</v>
      </c>
      <c r="W82" s="1"/>
    </row>
    <row r="83" ht="14.4" spans="1:23">
      <c r="A83" s="3" t="s">
        <v>75</v>
      </c>
      <c r="B83" s="83">
        <v>4913</v>
      </c>
      <c r="C83" s="4">
        <f>AVERAGE(B84:B85)</f>
        <v>5019.5</v>
      </c>
      <c r="D83" s="23">
        <f>STDEVP(B83:B85)</f>
        <v>69.8617682761227</v>
      </c>
      <c r="E83" s="147">
        <v>5197</v>
      </c>
      <c r="F83" s="11">
        <f>AVERAGE(E84:E85)</f>
        <v>4598</v>
      </c>
      <c r="G83" s="11"/>
      <c r="H83" s="11">
        <f>STDEVP(E83:E85)</f>
        <v>341.394525764873</v>
      </c>
      <c r="I83" s="11"/>
      <c r="J83" s="17">
        <f>F83/C83</f>
        <v>0.916027492778165</v>
      </c>
      <c r="K83" s="17"/>
      <c r="L83" s="92">
        <f>(N83-M86)/N83</f>
        <v>0.67101167697427</v>
      </c>
      <c r="M83" s="139">
        <f t="shared" si="1"/>
        <v>1.05780582129045</v>
      </c>
      <c r="N83" s="8">
        <f>AVERAGE(M84:M85)</f>
        <v>0.916711264441184</v>
      </c>
      <c r="O83" s="26">
        <f>STDEVP(M83:M85)</f>
        <v>0.0814997884654351</v>
      </c>
      <c r="P83" s="26">
        <f>(O83/N83)*100</f>
        <v>8.89045347502262</v>
      </c>
      <c r="Q83" s="142"/>
      <c r="R83" s="1"/>
      <c r="S83" s="1"/>
      <c r="T83" s="1"/>
      <c r="U83" s="76">
        <v>0.8</v>
      </c>
      <c r="V83" s="1">
        <v>10582</v>
      </c>
      <c r="W83" s="1"/>
    </row>
    <row r="84" ht="14.4" spans="1:23">
      <c r="A84" s="3"/>
      <c r="B84" s="83">
        <v>4960</v>
      </c>
      <c r="C84" s="8"/>
      <c r="D84" s="26"/>
      <c r="E84" s="83">
        <v>4833</v>
      </c>
      <c r="F84" s="13"/>
      <c r="G84" s="13"/>
      <c r="H84" s="13"/>
      <c r="I84" s="13"/>
      <c r="J84" s="17"/>
      <c r="K84" s="17"/>
      <c r="L84" s="92">
        <f>(N83-M87)/N83</f>
        <v>0.709985894261202</v>
      </c>
      <c r="M84" s="139">
        <f t="shared" si="1"/>
        <v>0.974395161290323</v>
      </c>
      <c r="N84" s="8"/>
      <c r="O84" s="26"/>
      <c r="P84" s="26"/>
      <c r="Q84" s="142"/>
      <c r="R84" s="1"/>
      <c r="S84" s="1"/>
      <c r="T84" s="1"/>
      <c r="U84" s="76">
        <v>0.7</v>
      </c>
      <c r="V84" s="1">
        <v>11939</v>
      </c>
      <c r="W84" s="1"/>
    </row>
    <row r="85" ht="14.4" spans="1:23">
      <c r="A85" s="3"/>
      <c r="B85" s="83">
        <v>5079</v>
      </c>
      <c r="C85" s="11"/>
      <c r="D85" s="28"/>
      <c r="E85" s="83">
        <v>4363</v>
      </c>
      <c r="F85" s="13"/>
      <c r="G85" s="13"/>
      <c r="H85" s="13"/>
      <c r="I85" s="13"/>
      <c r="J85" s="17"/>
      <c r="K85" s="17"/>
      <c r="L85" s="92">
        <f>(N83-M88)/N83</f>
        <v>0.688398456974082</v>
      </c>
      <c r="M85" s="138">
        <f t="shared" si="1"/>
        <v>0.859027367592046</v>
      </c>
      <c r="N85" s="11"/>
      <c r="O85" s="28"/>
      <c r="P85" s="28"/>
      <c r="Q85" s="142"/>
      <c r="R85" s="1"/>
      <c r="S85" s="1"/>
      <c r="T85" s="1"/>
      <c r="U85" s="76">
        <v>0.69</v>
      </c>
      <c r="V85" s="1">
        <v>4598</v>
      </c>
      <c r="W85" s="1"/>
    </row>
    <row r="86" ht="14.4" spans="1:23">
      <c r="A86" s="3" t="s">
        <v>76</v>
      </c>
      <c r="B86" s="83">
        <v>6174</v>
      </c>
      <c r="C86" s="13">
        <f>AVERAGE(B86:B88)</f>
        <v>6436</v>
      </c>
      <c r="D86" s="29">
        <f>STDEVP(B86:B88)</f>
        <v>187.842132299084</v>
      </c>
      <c r="E86" s="83">
        <v>1862</v>
      </c>
      <c r="F86" s="13">
        <f>AVERAGE(E86:E88)</f>
        <v>1827.66666666667</v>
      </c>
      <c r="G86" s="13"/>
      <c r="H86" s="13">
        <f>STDEVP(E86:E88)</f>
        <v>50.6907837338855</v>
      </c>
      <c r="I86" s="13"/>
      <c r="J86" s="17">
        <f>F86/C86</f>
        <v>0.283975554174435</v>
      </c>
      <c r="K86" s="18">
        <f>(J83-J86)/J83</f>
        <v>0.689992324015098</v>
      </c>
      <c r="L86" s="92"/>
      <c r="M86" s="139">
        <f t="shared" si="1"/>
        <v>0.301587301587302</v>
      </c>
      <c r="N86" s="8">
        <f>AVERAGE(M86:M88)</f>
        <v>0.284365047891336</v>
      </c>
      <c r="O86" s="26">
        <f>STDEVP(M86:M88)</f>
        <v>0.0146141499750532</v>
      </c>
      <c r="P86" s="26">
        <f>(O86/N86)*100</f>
        <v>5.13922160385818</v>
      </c>
      <c r="Q86" s="143" t="e">
        <f>(#REF!-N86)/#REF!</f>
        <v>#REF!</v>
      </c>
      <c r="R86" s="1"/>
      <c r="S86" s="1"/>
      <c r="T86" s="1"/>
      <c r="U86" s="1"/>
      <c r="V86" s="1"/>
      <c r="W86" s="1"/>
    </row>
    <row r="87" ht="14.4" spans="1:23">
      <c r="A87" s="3"/>
      <c r="B87" s="83">
        <v>6605</v>
      </c>
      <c r="C87" s="13"/>
      <c r="D87" s="29"/>
      <c r="E87" s="83">
        <v>1756</v>
      </c>
      <c r="F87" s="13"/>
      <c r="G87" s="13"/>
      <c r="H87" s="13"/>
      <c r="I87" s="13"/>
      <c r="J87" s="17"/>
      <c r="K87" s="18"/>
      <c r="L87" s="92"/>
      <c r="M87" s="139">
        <f t="shared" si="1"/>
        <v>0.265859197577593</v>
      </c>
      <c r="N87" s="8"/>
      <c r="O87" s="26"/>
      <c r="P87" s="26"/>
      <c r="Q87" s="143"/>
      <c r="R87" s="1"/>
      <c r="S87" s="1"/>
      <c r="T87" s="1"/>
      <c r="U87" s="1"/>
      <c r="V87" s="1"/>
      <c r="W87" s="1"/>
    </row>
    <row r="88" ht="14.4" spans="1:23">
      <c r="A88" s="3"/>
      <c r="B88" s="83">
        <v>6529</v>
      </c>
      <c r="C88" s="13"/>
      <c r="D88" s="29"/>
      <c r="E88" s="83">
        <v>1865</v>
      </c>
      <c r="F88" s="13"/>
      <c r="G88" s="13"/>
      <c r="H88" s="13"/>
      <c r="I88" s="13"/>
      <c r="J88" s="17"/>
      <c r="K88" s="18"/>
      <c r="L88" s="92"/>
      <c r="M88" s="138">
        <f t="shared" si="1"/>
        <v>0.285648644509113</v>
      </c>
      <c r="N88" s="11"/>
      <c r="O88" s="28"/>
      <c r="P88" s="28"/>
      <c r="Q88" s="143"/>
      <c r="R88" s="1"/>
      <c r="S88" s="1"/>
      <c r="T88" s="1"/>
      <c r="U88" s="1"/>
      <c r="V88" s="1"/>
      <c r="W88" s="1"/>
    </row>
    <row r="89" spans="13:63">
      <c r="M89" s="1"/>
      <c r="N89" s="1"/>
      <c r="O89" s="76"/>
      <c r="P89" s="1"/>
      <c r="Q89" s="1"/>
      <c r="R89" s="1"/>
      <c r="S89" s="1"/>
      <c r="T89" s="1"/>
      <c r="U89" s="1"/>
      <c r="V89" s="1"/>
      <c r="W89" s="1"/>
      <c r="X89" s="1"/>
      <c r="Y89" s="1"/>
      <c r="AJ89" s="1"/>
      <c r="AK89" s="1"/>
      <c r="AL89" s="1"/>
      <c r="AM89" s="1"/>
      <c r="AN89" s="1"/>
      <c r="AO89" s="1"/>
      <c r="AP89" s="1"/>
      <c r="AQ89" s="1"/>
      <c r="AR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3:63">
      <c r="M90" s="1"/>
      <c r="N90" s="1"/>
      <c r="O90" s="76"/>
      <c r="P90" s="1"/>
      <c r="Q90" s="1"/>
      <c r="R90" s="1"/>
      <c r="S90" s="1"/>
      <c r="T90" s="1"/>
      <c r="U90" s="1"/>
      <c r="V90" s="1"/>
      <c r="W90" s="1"/>
      <c r="X90" s="1"/>
      <c r="Y90" s="1"/>
      <c r="AJ90" s="1"/>
      <c r="AK90" s="1"/>
      <c r="AL90" s="1"/>
      <c r="AM90" s="1"/>
      <c r="AN90" s="1"/>
      <c r="AO90" s="1"/>
      <c r="AP90" s="1"/>
      <c r="AQ90" s="1"/>
      <c r="AR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3:63">
      <c r="M91" s="1"/>
      <c r="N91" s="1"/>
      <c r="O91" s="76"/>
      <c r="P91" s="1"/>
      <c r="Q91" s="1"/>
      <c r="R91" s="1"/>
      <c r="S91" s="1"/>
      <c r="T91" s="1"/>
      <c r="U91" s="1"/>
      <c r="V91" s="1"/>
      <c r="W91" s="1"/>
      <c r="X91" s="1"/>
      <c r="Y91" s="1"/>
      <c r="AJ91" s="1"/>
      <c r="AK91" s="1"/>
      <c r="AL91" s="1"/>
      <c r="AM91" s="1"/>
      <c r="AN91" s="1"/>
      <c r="AO91" s="1"/>
      <c r="AP91" s="1"/>
      <c r="AQ91" s="1"/>
      <c r="AR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3:63">
      <c r="M92" s="1"/>
      <c r="N92" s="1"/>
      <c r="O92" s="76"/>
      <c r="P92" s="1"/>
      <c r="Q92" s="1"/>
      <c r="R92" s="1"/>
      <c r="S92" s="1"/>
      <c r="T92" s="1"/>
      <c r="U92" s="1"/>
      <c r="V92" s="1"/>
      <c r="W92" s="1"/>
      <c r="X92" s="1"/>
      <c r="Y92" s="1"/>
      <c r="AJ92" s="1"/>
      <c r="AK92" s="1"/>
      <c r="AL92" s="1"/>
      <c r="AM92" s="1"/>
      <c r="AN92" s="1"/>
      <c r="AO92" s="1"/>
      <c r="AP92" s="1"/>
      <c r="AQ92" s="1"/>
      <c r="AR92" s="1"/>
      <c r="BE92" s="1"/>
      <c r="BF92" s="1"/>
      <c r="BG92" s="1"/>
      <c r="BH92" s="1"/>
      <c r="BI92" s="1"/>
      <c r="BJ92" s="1"/>
      <c r="BK92" s="1"/>
    </row>
    <row r="93" ht="14.4" spans="1:63">
      <c r="A93" s="148" t="s">
        <v>77</v>
      </c>
      <c r="B93" s="22" t="s">
        <v>1</v>
      </c>
      <c r="C93" s="136"/>
      <c r="D93" s="131"/>
      <c r="E93" s="22" t="s">
        <v>2</v>
      </c>
      <c r="F93" s="136"/>
      <c r="G93" s="136"/>
      <c r="H93" s="131"/>
      <c r="I93" s="22"/>
      <c r="J93" s="30" t="s">
        <v>3</v>
      </c>
      <c r="K93" s="30" t="s">
        <v>4</v>
      </c>
      <c r="AJ93" s="1"/>
      <c r="AK93" s="1"/>
      <c r="AL93" s="1"/>
      <c r="AM93" s="1"/>
      <c r="AN93" s="1"/>
      <c r="AO93" s="1"/>
      <c r="AP93" s="1"/>
      <c r="AQ93" s="1"/>
      <c r="AR93" s="1"/>
      <c r="BE93" s="1" t="s">
        <v>52</v>
      </c>
      <c r="BF93" s="1">
        <v>0.00366666666666666</v>
      </c>
      <c r="BG93" s="1">
        <v>4</v>
      </c>
      <c r="BH93" s="1">
        <v>0.000916666666666665</v>
      </c>
      <c r="BI93" s="1"/>
      <c r="BJ93" s="1"/>
      <c r="BK93" s="1"/>
    </row>
    <row r="94" ht="14.4" spans="1:63">
      <c r="A94" s="149"/>
      <c r="B94" s="25" t="s">
        <v>6</v>
      </c>
      <c r="C94" s="11" t="s">
        <v>7</v>
      </c>
      <c r="D94" s="28" t="s">
        <v>8</v>
      </c>
      <c r="E94" s="25" t="s">
        <v>9</v>
      </c>
      <c r="F94" s="11" t="s">
        <v>7</v>
      </c>
      <c r="G94" s="11"/>
      <c r="H94" s="11" t="s">
        <v>8</v>
      </c>
      <c r="I94" s="11"/>
      <c r="J94" s="34"/>
      <c r="K94" s="34"/>
      <c r="AJ94" s="1"/>
      <c r="AK94" s="1"/>
      <c r="AL94" s="1"/>
      <c r="AM94" s="1"/>
      <c r="AN94" s="1"/>
      <c r="AO94" s="1"/>
      <c r="AP94" s="1"/>
      <c r="AQ94" s="1"/>
      <c r="AR94" s="1"/>
      <c r="BE94" s="1"/>
      <c r="BF94" s="1"/>
      <c r="BG94" s="1"/>
      <c r="BH94" s="1"/>
      <c r="BI94" s="1"/>
      <c r="BJ94" s="1"/>
      <c r="BK94" s="1"/>
    </row>
    <row r="95" ht="15.15" spans="1:63">
      <c r="A95" s="150"/>
      <c r="B95" s="129"/>
      <c r="C95" s="13"/>
      <c r="D95" s="29"/>
      <c r="E95" s="130"/>
      <c r="F95" s="13"/>
      <c r="G95" s="13"/>
      <c r="H95" s="13"/>
      <c r="I95" s="13"/>
      <c r="J95" s="17"/>
      <c r="K95" s="18"/>
      <c r="AJ95" s="1"/>
      <c r="AK95" s="1"/>
      <c r="AL95" s="1"/>
      <c r="AM95" s="1"/>
      <c r="AN95" s="1"/>
      <c r="AO95" s="1"/>
      <c r="AP95" s="1"/>
      <c r="AQ95" s="1"/>
      <c r="AR95" s="1"/>
      <c r="BE95" s="146" t="s">
        <v>55</v>
      </c>
      <c r="BF95" s="146">
        <v>0.00448333333333333</v>
      </c>
      <c r="BG95" s="146">
        <v>5</v>
      </c>
      <c r="BH95" s="146"/>
      <c r="BI95" s="146"/>
      <c r="BJ95" s="146"/>
      <c r="BK95" s="146"/>
    </row>
    <row r="96" ht="14.4" spans="1:63">
      <c r="A96" s="22" t="s">
        <v>78</v>
      </c>
      <c r="B96" s="83">
        <v>2110</v>
      </c>
      <c r="C96" s="4">
        <f>AVERAGE(B96:B98)</f>
        <v>2319.66666666667</v>
      </c>
      <c r="D96" s="23">
        <f>STDEVP(B96:B98)</f>
        <v>158.169388806923</v>
      </c>
      <c r="E96" s="83">
        <v>23959</v>
      </c>
      <c r="F96" s="151">
        <f>AVERAGE(E96:E98)</f>
        <v>23982.3333333333</v>
      </c>
      <c r="G96" s="7">
        <f t="shared" ref="G96:G125" si="2">E96/B96</f>
        <v>11.3549763033175</v>
      </c>
      <c r="H96" s="4">
        <f>STDEVP(E96:E98)</f>
        <v>498.336120393544</v>
      </c>
      <c r="I96" s="6"/>
      <c r="J96" s="30">
        <f>F96/C96</f>
        <v>10.3386980888059</v>
      </c>
      <c r="K96" s="30"/>
      <c r="AJ96" s="1"/>
      <c r="AK96" s="1"/>
      <c r="AL96" s="1"/>
      <c r="AM96" s="1"/>
      <c r="AN96" s="1"/>
      <c r="AO96" s="1"/>
      <c r="AP96" s="1"/>
      <c r="AQ96" s="1"/>
      <c r="AR96" s="1"/>
      <c r="BE96" s="1"/>
      <c r="BF96" s="1"/>
      <c r="BG96" s="1"/>
      <c r="BH96" s="1"/>
      <c r="BI96" s="1"/>
      <c r="BJ96" s="1"/>
      <c r="BK96" s="1"/>
    </row>
    <row r="97" ht="14.4" spans="1:57">
      <c r="A97" s="25"/>
      <c r="B97" s="83">
        <v>2492</v>
      </c>
      <c r="C97" s="8"/>
      <c r="D97" s="26"/>
      <c r="E97" s="83">
        <v>24604</v>
      </c>
      <c r="F97" s="68"/>
      <c r="G97" s="7">
        <f t="shared" si="2"/>
        <v>9.87319422150883</v>
      </c>
      <c r="H97" s="8"/>
      <c r="I97" s="10"/>
      <c r="J97" s="31"/>
      <c r="K97" s="3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AJ97" s="1"/>
      <c r="AK97" s="1"/>
      <c r="AL97" s="1"/>
      <c r="AM97" s="1"/>
      <c r="AN97" s="1"/>
      <c r="AO97" s="1"/>
      <c r="AP97" s="1"/>
      <c r="AQ97" s="1"/>
      <c r="AR97" s="1"/>
      <c r="BE97" s="1"/>
    </row>
    <row r="98" ht="14.4" spans="1:57">
      <c r="A98" s="27"/>
      <c r="B98" s="83">
        <v>2357</v>
      </c>
      <c r="C98" s="11"/>
      <c r="D98" s="28"/>
      <c r="E98" s="83">
        <v>23384</v>
      </c>
      <c r="F98" s="71"/>
      <c r="G98" s="7">
        <f t="shared" si="2"/>
        <v>9.92108612643191</v>
      </c>
      <c r="H98" s="11"/>
      <c r="I98" s="10"/>
      <c r="J98" s="34"/>
      <c r="K98" s="34"/>
      <c r="L98" s="1" t="s">
        <v>79</v>
      </c>
      <c r="M98" s="1" t="s">
        <v>80</v>
      </c>
      <c r="N98" s="1" t="s">
        <v>27</v>
      </c>
      <c r="O98" s="1" t="s">
        <v>81</v>
      </c>
      <c r="P98" s="1"/>
      <c r="Q98" s="1"/>
      <c r="R98" s="1" t="s">
        <v>82</v>
      </c>
      <c r="S98" s="1" t="s">
        <v>83</v>
      </c>
      <c r="T98" s="1" t="s">
        <v>18</v>
      </c>
      <c r="U98" s="1"/>
      <c r="V98" s="1"/>
      <c r="AJ98" s="1"/>
      <c r="AK98" s="1"/>
      <c r="AL98" s="1"/>
      <c r="AM98" s="1"/>
      <c r="AN98" s="1"/>
      <c r="AO98" s="1"/>
      <c r="AP98" s="1"/>
      <c r="AQ98" s="1"/>
      <c r="AR98" s="1"/>
      <c r="BE98" s="1"/>
    </row>
    <row r="99" ht="14.4" spans="1:57">
      <c r="A99" s="22" t="s">
        <v>84</v>
      </c>
      <c r="B99" s="83">
        <v>3374</v>
      </c>
      <c r="C99" s="4">
        <f>AVERAGE(B99:B100)</f>
        <v>3884</v>
      </c>
      <c r="D99" s="23">
        <f>STDEVP(B99:B100)</f>
        <v>510</v>
      </c>
      <c r="E99" s="83">
        <v>13060</v>
      </c>
      <c r="F99" s="4">
        <f>AVERAGE(E99:E99)</f>
        <v>13060</v>
      </c>
      <c r="G99" s="7">
        <f t="shared" si="2"/>
        <v>3.87077652637819</v>
      </c>
      <c r="H99" s="4">
        <f>STDEVP(E99:E100)</f>
        <v>46.5</v>
      </c>
      <c r="I99" s="10">
        <f>(J96-G99)/J96</f>
        <v>0.625603098849628</v>
      </c>
      <c r="J99" s="30">
        <f>F99/C99</f>
        <v>3.36251287332647</v>
      </c>
      <c r="K99" s="152">
        <f>(J96-J99)/J96</f>
        <v>0.674764380926531</v>
      </c>
      <c r="L99" s="1">
        <v>6.08</v>
      </c>
      <c r="M99" s="76">
        <v>0.67</v>
      </c>
      <c r="N99" s="1">
        <v>23982.33</v>
      </c>
      <c r="O99" s="1">
        <v>498.34</v>
      </c>
      <c r="P99" s="1"/>
      <c r="Q99" s="76"/>
      <c r="R99" s="76">
        <v>0.67</v>
      </c>
      <c r="S99" s="1">
        <f>STDEVP(P108:P110)</f>
        <v>0.0821921867062533</v>
      </c>
      <c r="T99" s="1">
        <f>S99/R99</f>
        <v>0.122674905531721</v>
      </c>
      <c r="U99" s="1"/>
      <c r="V99" s="1"/>
      <c r="AJ99" s="1"/>
      <c r="AK99" s="1"/>
      <c r="AL99" s="1"/>
      <c r="AM99" s="1"/>
      <c r="AN99" s="1"/>
      <c r="AO99" s="1"/>
      <c r="AP99" s="1"/>
      <c r="AQ99" s="1"/>
      <c r="AR99" s="1"/>
      <c r="BE99" s="1"/>
    </row>
    <row r="100" ht="14.4" spans="1:57">
      <c r="A100" s="25"/>
      <c r="B100" s="83">
        <v>4394</v>
      </c>
      <c r="C100" s="8"/>
      <c r="D100" s="26"/>
      <c r="E100" s="83">
        <v>13153</v>
      </c>
      <c r="F100" s="8"/>
      <c r="G100" s="7">
        <f t="shared" si="2"/>
        <v>2.99340009103323</v>
      </c>
      <c r="H100" s="8"/>
      <c r="I100" s="10">
        <f>(J96-G100)/J96</f>
        <v>0.710466437328864</v>
      </c>
      <c r="J100" s="31"/>
      <c r="K100" s="153"/>
      <c r="L100" s="1">
        <v>6.54</v>
      </c>
      <c r="M100" s="76">
        <v>0.69</v>
      </c>
      <c r="N100" s="154">
        <v>20219</v>
      </c>
      <c r="O100" s="1">
        <v>1107</v>
      </c>
      <c r="P100" s="1"/>
      <c r="Q100" s="76"/>
      <c r="R100" s="76">
        <v>0.69</v>
      </c>
      <c r="S100" s="1">
        <f>STDEVP(Q108:Q110)</f>
        <v>0.00471404520791032</v>
      </c>
      <c r="T100" s="1">
        <f t="shared" ref="T100:T103" si="3">S100/R100</f>
        <v>0.00683194957668162</v>
      </c>
      <c r="U100" s="1"/>
      <c r="V100" s="1"/>
      <c r="AJ100" s="1"/>
      <c r="AK100" s="1"/>
      <c r="AL100" s="1"/>
      <c r="AM100" s="1"/>
      <c r="AN100" s="1"/>
      <c r="AO100" s="1"/>
      <c r="AP100" s="1"/>
      <c r="AQ100" s="1"/>
      <c r="AR100" s="1"/>
      <c r="BE100" s="1"/>
    </row>
    <row r="101" ht="14.4" spans="1:57">
      <c r="A101" s="27"/>
      <c r="B101" s="147">
        <v>7369</v>
      </c>
      <c r="C101" s="11"/>
      <c r="D101" s="28"/>
      <c r="E101" s="147">
        <v>13165</v>
      </c>
      <c r="F101" s="11"/>
      <c r="G101" s="7">
        <f t="shared" si="2"/>
        <v>1.78653820056996</v>
      </c>
      <c r="H101" s="11"/>
      <c r="I101" s="10">
        <f>(J96-G101)/J96</f>
        <v>0.827198919513443</v>
      </c>
      <c r="J101" s="34"/>
      <c r="K101" s="155"/>
      <c r="L101" s="1">
        <v>7.01</v>
      </c>
      <c r="M101" s="76">
        <v>0.76</v>
      </c>
      <c r="N101" s="154">
        <v>14700</v>
      </c>
      <c r="O101" s="1">
        <v>410</v>
      </c>
      <c r="P101" s="1"/>
      <c r="Q101" s="76"/>
      <c r="R101" s="76">
        <v>0.76</v>
      </c>
      <c r="S101" s="1">
        <f>STDEVP(R108:R110)</f>
        <v>0.016996731711976</v>
      </c>
      <c r="T101" s="1">
        <f t="shared" si="3"/>
        <v>0.0223641206736526</v>
      </c>
      <c r="U101" s="1"/>
      <c r="V101" s="1"/>
      <c r="AJ101" s="1"/>
      <c r="AK101" s="1"/>
      <c r="AL101" s="1"/>
      <c r="AM101" s="1"/>
      <c r="AN101" s="1"/>
      <c r="AO101" s="1"/>
      <c r="AP101" s="1"/>
      <c r="AQ101" s="1"/>
      <c r="AR101" s="1"/>
      <c r="BE101" s="1"/>
    </row>
    <row r="102" ht="14.4" spans="1:57">
      <c r="A102" s="22" t="s">
        <v>85</v>
      </c>
      <c r="B102" s="83">
        <v>2469</v>
      </c>
      <c r="C102" s="4">
        <f>AVERAGE(B102:B103)</f>
        <v>2882.5</v>
      </c>
      <c r="D102" s="23">
        <f>STDEVP(B102:B104)</f>
        <v>378.403958165815</v>
      </c>
      <c r="E102" s="83">
        <v>19581</v>
      </c>
      <c r="F102" s="4">
        <f>AVERAGE(E102:E103)</f>
        <v>20219</v>
      </c>
      <c r="G102" s="7">
        <f t="shared" si="2"/>
        <v>7.93074119076549</v>
      </c>
      <c r="H102" s="4">
        <f>STDEVP(E102:E104)</f>
        <v>1107.81145608006</v>
      </c>
      <c r="I102" s="10"/>
      <c r="J102" s="30">
        <f>F102/C102</f>
        <v>7.0143972246314</v>
      </c>
      <c r="K102" s="30"/>
      <c r="L102" s="1">
        <v>7.55</v>
      </c>
      <c r="M102" s="76">
        <v>0.91</v>
      </c>
      <c r="N102" s="154">
        <v>13016.33</v>
      </c>
      <c r="O102" s="1">
        <v>382</v>
      </c>
      <c r="P102" s="1"/>
      <c r="Q102" s="76"/>
      <c r="R102" s="76">
        <v>0.91</v>
      </c>
      <c r="S102" s="1">
        <f>STDEVP(S108:S110)</f>
        <v>0.0216024689946929</v>
      </c>
      <c r="T102" s="1">
        <f t="shared" si="3"/>
        <v>0.0237389769172449</v>
      </c>
      <c r="U102" s="1"/>
      <c r="V102" s="1"/>
      <c r="AJ102" s="1"/>
      <c r="AK102" s="1"/>
      <c r="AL102" s="1"/>
      <c r="AM102" s="1"/>
      <c r="AN102" s="1"/>
      <c r="AO102" s="1"/>
      <c r="AP102" s="1"/>
      <c r="AQ102" s="1"/>
      <c r="AR102" s="1"/>
      <c r="BE102" s="1"/>
    </row>
    <row r="103" ht="14.4" spans="1:57">
      <c r="A103" s="25"/>
      <c r="B103" s="83">
        <v>3296</v>
      </c>
      <c r="C103" s="8"/>
      <c r="D103" s="26"/>
      <c r="E103" s="83">
        <v>20857</v>
      </c>
      <c r="F103" s="8"/>
      <c r="G103" s="7">
        <f t="shared" si="2"/>
        <v>6.32797330097087</v>
      </c>
      <c r="H103" s="8"/>
      <c r="I103" s="10"/>
      <c r="J103" s="31"/>
      <c r="K103" s="31"/>
      <c r="L103" s="1">
        <v>8.12</v>
      </c>
      <c r="M103" s="76">
        <v>0.84</v>
      </c>
      <c r="N103" s="154">
        <v>12135.33</v>
      </c>
      <c r="O103" s="1">
        <v>269</v>
      </c>
      <c r="P103" s="1"/>
      <c r="Q103" s="76"/>
      <c r="R103" s="76">
        <v>0.84</v>
      </c>
      <c r="S103" s="1">
        <f>STDEVP(T108:T110)</f>
        <v>0.0124721912892465</v>
      </c>
      <c r="T103" s="1">
        <f t="shared" si="3"/>
        <v>0.0148478467729125</v>
      </c>
      <c r="U103" s="1"/>
      <c r="V103" s="1"/>
      <c r="AJ103" s="1"/>
      <c r="AK103" s="1"/>
      <c r="AL103" s="1"/>
      <c r="AM103" s="1"/>
      <c r="AN103" s="1"/>
      <c r="AO103" s="1"/>
      <c r="AP103" s="1"/>
      <c r="AQ103" s="1"/>
      <c r="AR103" s="1"/>
      <c r="BE103" s="1"/>
    </row>
    <row r="104" ht="14.4" spans="1:57">
      <c r="A104" s="27"/>
      <c r="B104" s="147">
        <v>3245</v>
      </c>
      <c r="C104" s="11"/>
      <c r="D104" s="28"/>
      <c r="E104" s="147">
        <v>18145</v>
      </c>
      <c r="F104" s="11"/>
      <c r="G104" s="7">
        <f t="shared" si="2"/>
        <v>5.59167950693374</v>
      </c>
      <c r="H104" s="11"/>
      <c r="I104" s="10"/>
      <c r="J104" s="34"/>
      <c r="K104" s="34"/>
      <c r="L104" s="1"/>
      <c r="M104" s="154"/>
      <c r="N104" s="1"/>
      <c r="O104" s="1"/>
      <c r="P104" s="1"/>
      <c r="Q104" s="1"/>
      <c r="R104" s="1"/>
      <c r="S104" s="1"/>
      <c r="T104" s="1"/>
      <c r="U104" s="1"/>
      <c r="V104" s="1"/>
      <c r="AJ104" s="1"/>
      <c r="AK104" s="1"/>
      <c r="AL104" s="1"/>
      <c r="AM104" s="1"/>
      <c r="AN104" s="1"/>
      <c r="AO104" s="1"/>
      <c r="AP104" s="1"/>
      <c r="AQ104" s="1"/>
      <c r="AR104" s="1"/>
      <c r="BE104" s="1"/>
    </row>
    <row r="105" ht="14.4" spans="1:57">
      <c r="A105" s="22" t="s">
        <v>86</v>
      </c>
      <c r="B105" s="83">
        <v>3858</v>
      </c>
      <c r="C105" s="4">
        <f>AVERAGE(B105:B107)</f>
        <v>3813</v>
      </c>
      <c r="D105" s="23">
        <f>STDEVP(B105:B107)</f>
        <v>33.6749164809655</v>
      </c>
      <c r="E105" s="83">
        <v>8275</v>
      </c>
      <c r="F105" s="4">
        <f>AVERAGE(E105:E107)</f>
        <v>8162.33333333333</v>
      </c>
      <c r="G105" s="7">
        <f t="shared" si="2"/>
        <v>2.14489372731985</v>
      </c>
      <c r="H105" s="4">
        <f>STDEVP(E105:E107)</f>
        <v>225.217425810901</v>
      </c>
      <c r="I105" s="10">
        <f>(J102-G105)/J102</f>
        <v>0.694215531480316</v>
      </c>
      <c r="J105" s="30">
        <f>F105/C105</f>
        <v>2.14065914852697</v>
      </c>
      <c r="K105" s="152">
        <f>(J102-J105)/J102</f>
        <v>0.694819229653841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AJ105" s="1"/>
      <c r="AK105" s="1"/>
      <c r="AL105" s="1"/>
      <c r="AM105" s="1"/>
      <c r="AN105" s="1"/>
      <c r="AO105" s="1"/>
      <c r="AP105" s="1"/>
      <c r="AQ105" s="1"/>
      <c r="AR105" s="1"/>
      <c r="BE105" s="1"/>
    </row>
    <row r="106" ht="14.4" spans="1:57">
      <c r="A106" s="25"/>
      <c r="B106" s="83">
        <v>3804</v>
      </c>
      <c r="C106" s="8"/>
      <c r="D106" s="26"/>
      <c r="E106" s="83">
        <v>8364</v>
      </c>
      <c r="F106" s="8"/>
      <c r="G106" s="7">
        <f t="shared" si="2"/>
        <v>2.198738170347</v>
      </c>
      <c r="H106" s="8"/>
      <c r="I106" s="10">
        <f>(J102-G106)/J102</f>
        <v>0.686539256341795</v>
      </c>
      <c r="J106" s="31"/>
      <c r="K106" s="153"/>
      <c r="L106" s="1"/>
      <c r="M106" s="76"/>
      <c r="N106" s="1"/>
      <c r="O106" s="1"/>
      <c r="P106" s="1"/>
      <c r="Q106" s="1"/>
      <c r="R106" s="1"/>
      <c r="S106" s="1"/>
      <c r="T106" s="1"/>
      <c r="U106" s="1"/>
      <c r="V106" s="1"/>
      <c r="AJ106" s="1"/>
      <c r="AK106" s="1"/>
      <c r="AL106" s="1"/>
      <c r="AM106" s="1"/>
      <c r="AN106" s="1"/>
      <c r="AO106" s="1"/>
      <c r="AP106" s="1"/>
      <c r="AQ106" s="1"/>
      <c r="AR106" s="1"/>
      <c r="BE106" s="1"/>
    </row>
    <row r="107" ht="14.4" spans="1:57">
      <c r="A107" s="27"/>
      <c r="B107" s="83">
        <v>3777</v>
      </c>
      <c r="C107" s="11"/>
      <c r="D107" s="28"/>
      <c r="E107" s="83">
        <v>7848</v>
      </c>
      <c r="F107" s="11"/>
      <c r="G107" s="7">
        <f t="shared" si="2"/>
        <v>2.07783955520254</v>
      </c>
      <c r="H107" s="11"/>
      <c r="I107" s="7">
        <f>(J102-G107)/J102</f>
        <v>0.703775037446396</v>
      </c>
      <c r="J107" s="34"/>
      <c r="K107" s="155"/>
      <c r="L107" s="1"/>
      <c r="M107" s="76"/>
      <c r="N107" s="154"/>
      <c r="O107" s="1"/>
      <c r="P107" s="1">
        <v>6</v>
      </c>
      <c r="Q107" s="1">
        <v>6.5</v>
      </c>
      <c r="R107" s="1">
        <v>7</v>
      </c>
      <c r="S107" s="1">
        <v>7.5</v>
      </c>
      <c r="T107" s="1">
        <v>8</v>
      </c>
      <c r="U107" s="1"/>
      <c r="V107" s="1"/>
      <c r="BE107" s="1"/>
    </row>
    <row r="108" ht="14.4" spans="1:57">
      <c r="A108" s="22" t="s">
        <v>87</v>
      </c>
      <c r="B108" s="83">
        <v>3424</v>
      </c>
      <c r="C108" s="4">
        <f>AVERAGE(B108:B110)</f>
        <v>3787</v>
      </c>
      <c r="D108" s="23">
        <f>STDEVP(B108:B110)</f>
        <v>312.590253633517</v>
      </c>
      <c r="E108" s="83">
        <v>14183</v>
      </c>
      <c r="F108" s="4">
        <f>AVERAGE(E108:E110)</f>
        <v>14700.3333333333</v>
      </c>
      <c r="G108" s="7">
        <f t="shared" si="2"/>
        <v>4.14223130841121</v>
      </c>
      <c r="H108" s="4">
        <f>STDEVP(E108:E110)</f>
        <v>410.084815075559</v>
      </c>
      <c r="I108" s="6"/>
      <c r="J108" s="30">
        <f>F108/C108</f>
        <v>3.88178857494939</v>
      </c>
      <c r="K108" s="30"/>
      <c r="L108" s="1"/>
      <c r="M108" s="76"/>
      <c r="N108" s="154"/>
      <c r="O108" s="1"/>
      <c r="P108" s="1">
        <v>0.63</v>
      </c>
      <c r="Q108" s="1">
        <v>0.69</v>
      </c>
      <c r="R108" s="1">
        <v>0.77</v>
      </c>
      <c r="S108" s="1">
        <v>0.93</v>
      </c>
      <c r="T108" s="1">
        <v>0.84</v>
      </c>
      <c r="U108" s="1"/>
      <c r="V108" s="1"/>
      <c r="BE108" s="1"/>
    </row>
    <row r="109" ht="14.4" spans="1:57">
      <c r="A109" s="25"/>
      <c r="B109" s="83">
        <v>3750</v>
      </c>
      <c r="C109" s="8"/>
      <c r="D109" s="26"/>
      <c r="E109" s="83">
        <v>14732</v>
      </c>
      <c r="F109" s="8"/>
      <c r="G109" s="7">
        <f t="shared" si="2"/>
        <v>3.92853333333333</v>
      </c>
      <c r="H109" s="8"/>
      <c r="I109" s="10"/>
      <c r="J109" s="31"/>
      <c r="K109" s="31"/>
      <c r="L109" s="1"/>
      <c r="M109" s="76"/>
      <c r="N109" s="154"/>
      <c r="O109" s="1"/>
      <c r="P109" s="1">
        <v>0.71</v>
      </c>
      <c r="Q109" s="1">
        <v>0.69</v>
      </c>
      <c r="R109" s="1">
        <v>0.78</v>
      </c>
      <c r="S109" s="1">
        <v>0.92</v>
      </c>
      <c r="T109" s="1">
        <v>0.85</v>
      </c>
      <c r="U109" s="1"/>
      <c r="V109" s="1"/>
      <c r="BE109" s="1"/>
    </row>
    <row r="110" ht="14.4" spans="1:22">
      <c r="A110" s="27"/>
      <c r="B110" s="83">
        <v>4187</v>
      </c>
      <c r="C110" s="11"/>
      <c r="D110" s="28"/>
      <c r="E110" s="83">
        <v>15186</v>
      </c>
      <c r="F110" s="11"/>
      <c r="G110" s="7">
        <f t="shared" si="2"/>
        <v>3.62694053021256</v>
      </c>
      <c r="H110" s="11"/>
      <c r="I110" s="10"/>
      <c r="J110" s="34"/>
      <c r="K110" s="34"/>
      <c r="L110" s="1"/>
      <c r="M110" s="76"/>
      <c r="N110" s="154"/>
      <c r="O110" s="1"/>
      <c r="P110" s="1">
        <v>0.83</v>
      </c>
      <c r="Q110" s="1">
        <v>0.7</v>
      </c>
      <c r="R110" s="1">
        <v>0.74</v>
      </c>
      <c r="S110" s="1">
        <v>0.88</v>
      </c>
      <c r="T110" s="1">
        <v>0.82</v>
      </c>
      <c r="U110" s="1"/>
      <c r="V110" s="1"/>
    </row>
    <row r="111" ht="14.4" spans="1:21">
      <c r="A111" s="22" t="s">
        <v>88</v>
      </c>
      <c r="B111" s="83">
        <v>5728</v>
      </c>
      <c r="C111" s="4">
        <f>AVERAGE(B111:B113)</f>
        <v>5381.66666666667</v>
      </c>
      <c r="D111" s="23">
        <f>STDEVP(B111:B113)</f>
        <v>377.281798600934</v>
      </c>
      <c r="E111" s="83">
        <v>5014</v>
      </c>
      <c r="F111" s="4">
        <f>AVERAGE(E111:E113)</f>
        <v>4918.66666666667</v>
      </c>
      <c r="G111" s="7">
        <f t="shared" si="2"/>
        <v>0.875349162011173</v>
      </c>
      <c r="H111" s="4">
        <f>STDEVP(E111:E113)</f>
        <v>72.5962962018189</v>
      </c>
      <c r="I111" s="10">
        <f>(J108-G111)/J108</f>
        <v>0.77449849596134</v>
      </c>
      <c r="J111" s="30">
        <f>F111/C111</f>
        <v>0.913967172499226</v>
      </c>
      <c r="K111" s="152">
        <f>(J108-J111)/J108</f>
        <v>0.76454998646825</v>
      </c>
      <c r="P111" s="1"/>
      <c r="Q111" s="1"/>
      <c r="R111" s="1"/>
      <c r="S111" s="1"/>
      <c r="T111" s="1"/>
      <c r="U111" s="1"/>
    </row>
    <row r="112" ht="14.4" spans="1:11">
      <c r="A112" s="25"/>
      <c r="B112" s="83">
        <v>5560</v>
      </c>
      <c r="C112" s="8"/>
      <c r="D112" s="26"/>
      <c r="E112" s="83">
        <v>4838</v>
      </c>
      <c r="F112" s="8"/>
      <c r="G112" s="7">
        <f t="shared" si="2"/>
        <v>0.870143884892086</v>
      </c>
      <c r="H112" s="8"/>
      <c r="I112" s="10">
        <f>(J108-G112)/J108</f>
        <v>0.775839444088365</v>
      </c>
      <c r="J112" s="31"/>
      <c r="K112" s="153"/>
    </row>
    <row r="113" ht="14.4" spans="1:11">
      <c r="A113" s="27"/>
      <c r="B113" s="83">
        <v>4857</v>
      </c>
      <c r="C113" s="11"/>
      <c r="D113" s="28"/>
      <c r="E113" s="83">
        <v>4904</v>
      </c>
      <c r="F113" s="11"/>
      <c r="G113" s="7">
        <f t="shared" si="2"/>
        <v>1.00967675519868</v>
      </c>
      <c r="H113" s="11"/>
      <c r="I113" s="10">
        <f>(J108-G113)/J108</f>
        <v>0.739893934019359</v>
      </c>
      <c r="J113" s="34"/>
      <c r="K113" s="155"/>
    </row>
    <row r="114" ht="14.4" spans="1:11">
      <c r="A114" s="22" t="s">
        <v>89</v>
      </c>
      <c r="B114" s="83">
        <v>4318</v>
      </c>
      <c r="C114" s="4">
        <f>AVERAGE(B114:B116)</f>
        <v>3907</v>
      </c>
      <c r="D114" s="23">
        <f>STDEVP(B114:B116)</f>
        <v>571.370866133956</v>
      </c>
      <c r="E114" s="83">
        <v>13525</v>
      </c>
      <c r="F114" s="151">
        <f>AVERAGE(E114:E116)</f>
        <v>13016.3333333333</v>
      </c>
      <c r="G114" s="7">
        <f t="shared" si="2"/>
        <v>3.13223714682723</v>
      </c>
      <c r="H114" s="4">
        <f>STDEVP(E114:E116)</f>
        <v>382.671602755621</v>
      </c>
      <c r="I114" s="10"/>
      <c r="J114" s="30">
        <f>F114/C114</f>
        <v>3.33154167733129</v>
      </c>
      <c r="K114" s="30"/>
    </row>
    <row r="115" ht="14.4" spans="1:11">
      <c r="A115" s="25"/>
      <c r="B115" s="83">
        <v>4304</v>
      </c>
      <c r="C115" s="8"/>
      <c r="D115" s="26"/>
      <c r="E115" s="83">
        <v>12922</v>
      </c>
      <c r="F115" s="68"/>
      <c r="G115" s="7">
        <f t="shared" si="2"/>
        <v>3.00232342007435</v>
      </c>
      <c r="H115" s="8"/>
      <c r="I115" s="10"/>
      <c r="J115" s="31"/>
      <c r="K115" s="31"/>
    </row>
    <row r="116" ht="14.4" spans="1:11">
      <c r="A116" s="27"/>
      <c r="B116" s="83">
        <v>3099</v>
      </c>
      <c r="C116" s="11"/>
      <c r="D116" s="28"/>
      <c r="E116" s="83">
        <v>12602</v>
      </c>
      <c r="F116" s="71"/>
      <c r="G116" s="7">
        <f t="shared" si="2"/>
        <v>4.06647305582446</v>
      </c>
      <c r="H116" s="11"/>
      <c r="I116" s="10"/>
      <c r="J116" s="34"/>
      <c r="K116" s="34"/>
    </row>
    <row r="117" ht="14.4" spans="1:11">
      <c r="A117" s="22" t="s">
        <v>90</v>
      </c>
      <c r="B117" s="83">
        <v>7103</v>
      </c>
      <c r="C117" s="4">
        <f>AVERAGE(B117:B119)</f>
        <v>6539.66666666667</v>
      </c>
      <c r="D117" s="23">
        <f>STDEVP(B117:B119)</f>
        <v>1139.8457010588</v>
      </c>
      <c r="E117" s="83">
        <v>1773</v>
      </c>
      <c r="F117" s="4">
        <f>AVERAGE(E117:E119)</f>
        <v>1947</v>
      </c>
      <c r="G117" s="7">
        <f t="shared" si="2"/>
        <v>0.24961283964522</v>
      </c>
      <c r="H117" s="4">
        <f>STDEVP(E117:E119)</f>
        <v>149.959994665244</v>
      </c>
      <c r="I117" s="10">
        <f>(J114-G117)/J114</f>
        <v>0.925075876629834</v>
      </c>
      <c r="J117" s="30">
        <f>F117/C117</f>
        <v>0.297721596411642</v>
      </c>
      <c r="K117" s="156">
        <f>(J114-J117)/J114</f>
        <v>0.910635487937185</v>
      </c>
    </row>
    <row r="118" ht="14.4" spans="1:11">
      <c r="A118" s="25"/>
      <c r="B118" s="83">
        <v>7566</v>
      </c>
      <c r="C118" s="8"/>
      <c r="D118" s="26"/>
      <c r="E118" s="83">
        <v>2139</v>
      </c>
      <c r="F118" s="8"/>
      <c r="G118" s="7">
        <f t="shared" si="2"/>
        <v>0.282712133227597</v>
      </c>
      <c r="H118" s="8"/>
      <c r="I118" s="10">
        <f>(J114-G118)/J114</f>
        <v>0.915140748455513</v>
      </c>
      <c r="J118" s="31"/>
      <c r="K118" s="157"/>
    </row>
    <row r="119" ht="14.4" spans="1:11">
      <c r="A119" s="27"/>
      <c r="B119" s="83">
        <v>4950</v>
      </c>
      <c r="C119" s="11"/>
      <c r="D119" s="28"/>
      <c r="E119" s="83">
        <v>1929</v>
      </c>
      <c r="F119" s="11"/>
      <c r="G119" s="7">
        <f t="shared" si="2"/>
        <v>0.38969696969697</v>
      </c>
      <c r="H119" s="11"/>
      <c r="I119" s="7">
        <f>(J114-G119)/J114</f>
        <v>0.883028037035054</v>
      </c>
      <c r="J119" s="34"/>
      <c r="K119" s="158"/>
    </row>
    <row r="120" ht="14.4" spans="1:11">
      <c r="A120" s="22" t="s">
        <v>91</v>
      </c>
      <c r="B120" s="83">
        <v>4140</v>
      </c>
      <c r="C120" s="4">
        <f>AVERAGE(B120:B122)</f>
        <v>4627</v>
      </c>
      <c r="D120" s="23">
        <f>STDEVP(B120:B122)</f>
        <v>980.604235492926</v>
      </c>
      <c r="E120" s="83">
        <v>12290</v>
      </c>
      <c r="F120" s="4">
        <f>AVERAGE(E120:E122)</f>
        <v>12135.3333333333</v>
      </c>
      <c r="G120" s="7">
        <f t="shared" si="2"/>
        <v>2.96859903381642</v>
      </c>
      <c r="H120" s="4">
        <f>STDEVP(E120:E122)</f>
        <v>269.001032629162</v>
      </c>
      <c r="I120" s="10"/>
      <c r="J120" s="30">
        <f>F120/C120</f>
        <v>2.62272170592897</v>
      </c>
      <c r="K120" s="30"/>
    </row>
    <row r="121" ht="14.4" spans="1:11">
      <c r="A121" s="25"/>
      <c r="B121" s="83">
        <v>5995</v>
      </c>
      <c r="C121" s="8"/>
      <c r="D121" s="26"/>
      <c r="E121" s="83">
        <v>11757</v>
      </c>
      <c r="F121" s="8"/>
      <c r="G121" s="7">
        <f t="shared" si="2"/>
        <v>1.96113427856547</v>
      </c>
      <c r="H121" s="8"/>
      <c r="I121" s="10"/>
      <c r="J121" s="31"/>
      <c r="K121" s="31"/>
    </row>
    <row r="122" ht="14.4" spans="1:11">
      <c r="A122" s="27"/>
      <c r="B122" s="83">
        <v>3746</v>
      </c>
      <c r="C122" s="11"/>
      <c r="D122" s="28"/>
      <c r="E122" s="83">
        <v>12359</v>
      </c>
      <c r="F122" s="11"/>
      <c r="G122" s="7">
        <f t="shared" si="2"/>
        <v>3.29925253603844</v>
      </c>
      <c r="H122" s="11"/>
      <c r="I122" s="10"/>
      <c r="J122" s="34"/>
      <c r="K122" s="34"/>
    </row>
    <row r="123" ht="14.4" spans="1:11">
      <c r="A123" s="3" t="s">
        <v>92</v>
      </c>
      <c r="B123" s="83">
        <v>6474</v>
      </c>
      <c r="C123" s="13">
        <f>AVERAGE(B123:B125)</f>
        <v>6306.33333333333</v>
      </c>
      <c r="D123" s="29">
        <f>STDEVP(B123:B125)</f>
        <v>773.785643587565</v>
      </c>
      <c r="E123" s="83">
        <v>2672</v>
      </c>
      <c r="F123" s="13">
        <f>AVERAGE(E123:E125)</f>
        <v>2659</v>
      </c>
      <c r="G123" s="7">
        <f t="shared" si="2"/>
        <v>0.412727834414581</v>
      </c>
      <c r="H123" s="13">
        <f>STDEVP(E123:E125)</f>
        <v>120.783552964245</v>
      </c>
      <c r="I123" s="10">
        <f>(J120-G123)/J120</f>
        <v>0.842633767249662</v>
      </c>
      <c r="J123" s="17">
        <f>F123/C123</f>
        <v>0.421639621544479</v>
      </c>
      <c r="K123" s="18">
        <f>(J120-J123)/J120</f>
        <v>0.839235851599766</v>
      </c>
    </row>
    <row r="124" ht="14.4" spans="1:11">
      <c r="A124" s="3"/>
      <c r="B124" s="83">
        <v>7159</v>
      </c>
      <c r="C124" s="13"/>
      <c r="D124" s="29"/>
      <c r="E124" s="83">
        <v>2800</v>
      </c>
      <c r="F124" s="13"/>
      <c r="G124" s="7">
        <f t="shared" si="2"/>
        <v>0.391116077664478</v>
      </c>
      <c r="H124" s="13"/>
      <c r="I124" s="10">
        <f>(J120-G124)/J120</f>
        <v>0.850873969289111</v>
      </c>
      <c r="J124" s="17"/>
      <c r="K124" s="18"/>
    </row>
    <row r="125" ht="14.4" spans="1:11">
      <c r="A125" s="3"/>
      <c r="B125" s="83">
        <v>5286</v>
      </c>
      <c r="C125" s="13"/>
      <c r="D125" s="29"/>
      <c r="E125" s="83">
        <v>2505</v>
      </c>
      <c r="F125" s="13"/>
      <c r="G125" s="7">
        <f t="shared" si="2"/>
        <v>0.473893303064699</v>
      </c>
      <c r="H125" s="13"/>
      <c r="I125" s="7">
        <f>(J120-G125)/J120</f>
        <v>0.819312395213946</v>
      </c>
      <c r="J125" s="17"/>
      <c r="K125" s="18"/>
    </row>
    <row r="132" spans="1:1">
      <c r="A132" s="159" t="s">
        <v>93</v>
      </c>
    </row>
    <row r="133" spans="1:1">
      <c r="A133" s="159"/>
    </row>
    <row r="134" spans="1:7">
      <c r="A134" s="160"/>
      <c r="B134" t="s">
        <v>1</v>
      </c>
      <c r="E134" t="s">
        <v>2</v>
      </c>
      <c r="G134" t="s">
        <v>94</v>
      </c>
    </row>
    <row r="135" ht="14.4" spans="1:7">
      <c r="A135" s="3">
        <v>1</v>
      </c>
      <c r="B135" s="1">
        <v>2801</v>
      </c>
      <c r="C135" s="13">
        <f>AVERAGE(B135:B137)</f>
        <v>3223</v>
      </c>
      <c r="D135" s="29">
        <f>STDEVP(B135:B137)</f>
        <v>353.446837115098</v>
      </c>
      <c r="E135" s="1">
        <v>5323</v>
      </c>
      <c r="F135" s="4">
        <f>AVERAGE(E135:E137)</f>
        <v>6116</v>
      </c>
      <c r="G135" s="13">
        <f t="shared" ref="G135:G158" si="4">E135/B135</f>
        <v>1.90039271688683</v>
      </c>
    </row>
    <row r="136" ht="14.4" spans="1:7">
      <c r="A136" s="3"/>
      <c r="B136" s="1">
        <v>3666</v>
      </c>
      <c r="C136" s="13"/>
      <c r="D136" s="29"/>
      <c r="E136" s="1">
        <v>6892</v>
      </c>
      <c r="F136" s="8"/>
      <c r="G136" s="13">
        <f t="shared" si="4"/>
        <v>1.87997817785052</v>
      </c>
    </row>
    <row r="137" ht="14.4" spans="1:7">
      <c r="A137" s="3"/>
      <c r="B137" s="1">
        <v>3202</v>
      </c>
      <c r="C137" s="13"/>
      <c r="D137" s="29"/>
      <c r="E137" s="1">
        <v>6133</v>
      </c>
      <c r="F137" s="11"/>
      <c r="G137" s="13">
        <f t="shared" si="4"/>
        <v>1.91536539662711</v>
      </c>
    </row>
    <row r="138" ht="14.4" spans="1:7">
      <c r="A138" s="3">
        <v>4</v>
      </c>
      <c r="B138" s="1">
        <v>5449</v>
      </c>
      <c r="C138" s="13">
        <f>AVERAGE(B138:B140)</f>
        <v>5959.66666666667</v>
      </c>
      <c r="D138" s="29">
        <f>STDEVP(B138:B140)</f>
        <v>365.982088207728</v>
      </c>
      <c r="E138" s="1">
        <v>9353</v>
      </c>
      <c r="F138" s="13">
        <f>AVERAGE(E138:E140)</f>
        <v>10193.3333333333</v>
      </c>
      <c r="G138" s="13">
        <f t="shared" si="4"/>
        <v>1.71646173609837</v>
      </c>
    </row>
    <row r="139" ht="14.4" spans="1:7">
      <c r="A139" s="3"/>
      <c r="B139" s="1">
        <v>6142</v>
      </c>
      <c r="C139" s="13"/>
      <c r="D139" s="29"/>
      <c r="E139" s="1">
        <v>10814</v>
      </c>
      <c r="F139" s="13"/>
      <c r="G139" s="13">
        <f t="shared" si="4"/>
        <v>1.76066427873657</v>
      </c>
    </row>
    <row r="140" ht="14.4" spans="1:11">
      <c r="A140" s="3"/>
      <c r="B140" s="1">
        <v>6288</v>
      </c>
      <c r="C140" s="13"/>
      <c r="D140" s="29"/>
      <c r="E140" s="1">
        <v>10413</v>
      </c>
      <c r="F140" s="13"/>
      <c r="G140" s="13">
        <f t="shared" si="4"/>
        <v>1.65601145038168</v>
      </c>
      <c r="H140" t="s">
        <v>95</v>
      </c>
      <c r="I140" t="s">
        <v>96</v>
      </c>
      <c r="J140" t="s">
        <v>97</v>
      </c>
      <c r="K140" t="s">
        <v>98</v>
      </c>
    </row>
    <row r="141" ht="14.4" spans="1:11">
      <c r="A141" s="3">
        <v>6</v>
      </c>
      <c r="B141" s="1">
        <v>12155</v>
      </c>
      <c r="C141" s="13">
        <f>AVERAGE(B141:B143)</f>
        <v>13191.3333333333</v>
      </c>
      <c r="D141" s="29">
        <f>STDEVP(B141:B143)</f>
        <v>817.749078602694</v>
      </c>
      <c r="E141" s="1">
        <v>18356</v>
      </c>
      <c r="F141" s="13">
        <f>AVERAGE(E141:E143)</f>
        <v>19834.6666666667</v>
      </c>
      <c r="G141" s="13">
        <f t="shared" si="4"/>
        <v>1.51016042780749</v>
      </c>
      <c r="H141">
        <f>STDEV.P(E135:E137)</f>
        <v>640.65435298607</v>
      </c>
      <c r="I141">
        <v>6116</v>
      </c>
      <c r="J141">
        <v>1.89761092150171</v>
      </c>
      <c r="K141">
        <f>STDEV.P(G135:G137)</f>
        <v>0.0145036003017343</v>
      </c>
    </row>
    <row r="142" ht="14.4" spans="1:11">
      <c r="A142" s="3"/>
      <c r="B142" s="1">
        <v>13265</v>
      </c>
      <c r="C142" s="13"/>
      <c r="D142" s="29"/>
      <c r="E142" s="1">
        <v>19567</v>
      </c>
      <c r="F142" s="13"/>
      <c r="G142" s="13">
        <f t="shared" si="4"/>
        <v>1.47508480964945</v>
      </c>
      <c r="H142">
        <f>STDEV.P(E138:E140)</f>
        <v>616.344240033297</v>
      </c>
      <c r="I142">
        <v>10193.3333333333</v>
      </c>
      <c r="J142">
        <v>1.71038648693999</v>
      </c>
      <c r="K142">
        <f>STDEV.P(G138:G140)</f>
        <v>0.0428956308336989</v>
      </c>
    </row>
    <row r="143" ht="14.4" spans="1:11">
      <c r="A143" s="3"/>
      <c r="B143" s="1">
        <v>14154</v>
      </c>
      <c r="C143" s="13"/>
      <c r="D143" s="29"/>
      <c r="E143" s="1">
        <v>21581</v>
      </c>
      <c r="F143" s="13"/>
      <c r="G143" s="13">
        <f t="shared" si="4"/>
        <v>1.52472799208704</v>
      </c>
      <c r="H143">
        <f>STDEV.P(E141:E143)</f>
        <v>1330.13541499436</v>
      </c>
      <c r="I143">
        <v>19834.6666666667</v>
      </c>
      <c r="J143">
        <v>1.50361348360034</v>
      </c>
      <c r="K143">
        <f>STDEV.P(G141:G143)</f>
        <v>0.0208352225296462</v>
      </c>
    </row>
    <row r="144" ht="14.4" spans="1:11">
      <c r="A144" s="3">
        <v>8</v>
      </c>
      <c r="B144" s="1">
        <v>16365</v>
      </c>
      <c r="C144" s="13">
        <f>AVERAGE(B144:B146)</f>
        <v>16191.3333333333</v>
      </c>
      <c r="D144" s="29">
        <f>STDEVP(B144:B146)</f>
        <v>151.899820788425</v>
      </c>
      <c r="E144" s="1">
        <v>23620</v>
      </c>
      <c r="F144" s="13">
        <f>AVERAGE(E144:E146)</f>
        <v>23213.3333333333</v>
      </c>
      <c r="G144" s="13">
        <f t="shared" si="4"/>
        <v>1.44332416743049</v>
      </c>
      <c r="H144">
        <f>STDEV.P(E144:E146)</f>
        <v>628.892324293719</v>
      </c>
      <c r="I144">
        <v>23213.3333333333</v>
      </c>
      <c r="J144">
        <v>1.43368880471034</v>
      </c>
      <c r="K144">
        <f>STDEV.P(G144:G146)</f>
        <v>0.0276863762562051</v>
      </c>
    </row>
    <row r="145" ht="14.4" spans="1:11">
      <c r="A145" s="3"/>
      <c r="B145" s="1">
        <v>15995</v>
      </c>
      <c r="C145" s="13"/>
      <c r="D145" s="29"/>
      <c r="E145" s="1">
        <v>22325</v>
      </c>
      <c r="F145" s="13"/>
      <c r="G145" s="13">
        <f t="shared" si="4"/>
        <v>1.39574867145983</v>
      </c>
      <c r="H145">
        <f>STDEV.P(E147:E149)</f>
        <v>936.308116427968</v>
      </c>
      <c r="I145">
        <v>25620.3333333333</v>
      </c>
      <c r="J145">
        <v>1.38023237021208</v>
      </c>
      <c r="K145">
        <f>STDEV.P(G147:G149)</f>
        <v>0.0085158931162721</v>
      </c>
    </row>
    <row r="146" ht="14.4" spans="1:11">
      <c r="A146" s="3"/>
      <c r="B146" s="1">
        <v>16214</v>
      </c>
      <c r="C146" s="13"/>
      <c r="D146" s="29"/>
      <c r="E146" s="1">
        <v>23695</v>
      </c>
      <c r="F146" s="13"/>
      <c r="G146" s="13">
        <f t="shared" si="4"/>
        <v>1.46139139015665</v>
      </c>
      <c r="H146">
        <f>STDEV.P(E150:E152)</f>
        <v>113.014256721098</v>
      </c>
      <c r="I146">
        <v>26704.3333333333</v>
      </c>
      <c r="J146">
        <v>1.36971054386295</v>
      </c>
      <c r="K146">
        <f>STDEV.P(G150:G152)</f>
        <v>0.00714103286527571</v>
      </c>
    </row>
    <row r="147" ht="14.4" spans="1:11">
      <c r="A147" s="3">
        <v>10</v>
      </c>
      <c r="B147" s="1">
        <v>19377</v>
      </c>
      <c r="C147" s="13">
        <f>AVERAGE(B147:B149)</f>
        <v>18562.3333333333</v>
      </c>
      <c r="D147" s="29">
        <f>STDEVP(B147:B149)</f>
        <v>576.114186212729</v>
      </c>
      <c r="E147" s="1">
        <v>26941</v>
      </c>
      <c r="F147" s="13">
        <f>AVERAGE(E147:E149)</f>
        <v>25620.3333333333</v>
      </c>
      <c r="G147" s="13">
        <f t="shared" si="4"/>
        <v>1.39035970480467</v>
      </c>
      <c r="H147">
        <f>STDEV.P(E153:E155)</f>
        <v>523.083379799265</v>
      </c>
      <c r="I147">
        <v>27048.6666666667</v>
      </c>
      <c r="J147">
        <v>1.35818297459244</v>
      </c>
      <c r="K147">
        <f>STDEV.P(G153:G155)</f>
        <v>0.0123985328582991</v>
      </c>
    </row>
    <row r="148" ht="14.4" spans="1:11">
      <c r="A148" s="3"/>
      <c r="B148" s="1">
        <v>18165</v>
      </c>
      <c r="C148" s="13"/>
      <c r="D148" s="29"/>
      <c r="E148" s="1">
        <v>24877</v>
      </c>
      <c r="F148" s="13"/>
      <c r="G148" s="13">
        <f t="shared" si="4"/>
        <v>1.36950178915497</v>
      </c>
      <c r="H148">
        <f>STDEV.P(E156:E158)</f>
        <v>509.326570635732</v>
      </c>
      <c r="I148">
        <v>28074.3333333333</v>
      </c>
      <c r="J148">
        <v>1.3680560067572</v>
      </c>
      <c r="K148">
        <f>STDEV.P(G156:G158)</f>
        <v>0.0162351404775046</v>
      </c>
    </row>
    <row r="149" ht="14.4" spans="1:7">
      <c r="A149" s="3"/>
      <c r="B149" s="1">
        <v>18145</v>
      </c>
      <c r="C149" s="13"/>
      <c r="D149" s="29"/>
      <c r="E149" s="1">
        <v>25043</v>
      </c>
      <c r="F149" s="13"/>
      <c r="G149" s="13">
        <f t="shared" si="4"/>
        <v>1.38015982364288</v>
      </c>
    </row>
    <row r="150" ht="14.4" spans="1:8">
      <c r="A150" s="3">
        <v>12</v>
      </c>
      <c r="B150" s="1">
        <v>19269</v>
      </c>
      <c r="C150" s="13">
        <f>AVERAGE(B150:B152)</f>
        <v>19496.3333333333</v>
      </c>
      <c r="D150" s="29">
        <f>STDEVP(B150:B152)</f>
        <v>161.278916442568</v>
      </c>
      <c r="E150" s="1">
        <v>26576</v>
      </c>
      <c r="F150" s="13">
        <f>AVERAGE(E150:E152)</f>
        <v>26704.3333333333</v>
      </c>
      <c r="G150" s="13">
        <f t="shared" si="4"/>
        <v>1.37921013026104</v>
      </c>
      <c r="H150">
        <v>1</v>
      </c>
    </row>
    <row r="151" ht="14.4" spans="1:8">
      <c r="A151" s="3"/>
      <c r="B151" s="1">
        <v>19594</v>
      </c>
      <c r="C151" s="13"/>
      <c r="D151" s="29"/>
      <c r="E151" s="1">
        <v>26686</v>
      </c>
      <c r="F151" s="13"/>
      <c r="G151" s="13">
        <f t="shared" si="4"/>
        <v>1.36194753495968</v>
      </c>
      <c r="H151">
        <v>4</v>
      </c>
    </row>
    <row r="152" ht="14.4" spans="1:8">
      <c r="A152" s="3"/>
      <c r="B152" s="1">
        <v>19626</v>
      </c>
      <c r="C152" s="13"/>
      <c r="D152" s="29"/>
      <c r="E152" s="1">
        <v>26851</v>
      </c>
      <c r="F152" s="13"/>
      <c r="G152" s="13">
        <f t="shared" si="4"/>
        <v>1.36813410781616</v>
      </c>
      <c r="H152">
        <v>6</v>
      </c>
    </row>
    <row r="153" ht="14.4" spans="1:8">
      <c r="A153" s="3">
        <v>15</v>
      </c>
      <c r="B153" s="1">
        <v>19244</v>
      </c>
      <c r="C153" s="13">
        <f>AVERAGE(B153:B155)</f>
        <v>19915.3333333333</v>
      </c>
      <c r="D153" s="29">
        <f>STDEVP(B153:B155)</f>
        <v>567.107475606599</v>
      </c>
      <c r="E153" s="1">
        <v>26416</v>
      </c>
      <c r="F153" s="13">
        <f>AVERAGE(E153:E155)</f>
        <v>27048.6666666667</v>
      </c>
      <c r="G153" s="13">
        <f t="shared" si="4"/>
        <v>1.37268759093743</v>
      </c>
      <c r="H153">
        <v>8</v>
      </c>
    </row>
    <row r="154" ht="14.4" spans="1:8">
      <c r="A154" s="3"/>
      <c r="B154" s="1">
        <v>20631</v>
      </c>
      <c r="C154" s="13"/>
      <c r="D154" s="29"/>
      <c r="E154" s="1">
        <v>27697</v>
      </c>
      <c r="F154" s="13"/>
      <c r="G154" s="13">
        <f t="shared" si="4"/>
        <v>1.34249430468712</v>
      </c>
      <c r="H154">
        <v>10</v>
      </c>
    </row>
    <row r="155" ht="14.4" spans="1:8">
      <c r="A155" s="3"/>
      <c r="B155" s="1">
        <v>19871</v>
      </c>
      <c r="C155" s="13"/>
      <c r="D155" s="29"/>
      <c r="E155" s="1">
        <v>27033</v>
      </c>
      <c r="F155" s="13"/>
      <c r="G155" s="13">
        <f t="shared" si="4"/>
        <v>1.36042473957023</v>
      </c>
      <c r="H155">
        <v>12</v>
      </c>
    </row>
    <row r="156" ht="14.4" spans="1:8">
      <c r="A156" s="3">
        <v>20</v>
      </c>
      <c r="B156" s="1">
        <v>19908</v>
      </c>
      <c r="C156" s="13">
        <f>AVERAGE(B156:B158)</f>
        <v>20521.3333333333</v>
      </c>
      <c r="D156" s="29">
        <f>STDEVP(B156:B158)</f>
        <v>433.969532980779</v>
      </c>
      <c r="E156" s="1">
        <v>27494</v>
      </c>
      <c r="F156" s="13">
        <f>AVERAGE(E156:E158)</f>
        <v>28074.3333333333</v>
      </c>
      <c r="G156" s="13">
        <f t="shared" si="4"/>
        <v>1.38105284307816</v>
      </c>
      <c r="H156">
        <v>15</v>
      </c>
    </row>
    <row r="157" ht="14.4" spans="1:8">
      <c r="A157" s="3"/>
      <c r="B157" s="1">
        <v>20809</v>
      </c>
      <c r="C157" s="13"/>
      <c r="D157" s="29"/>
      <c r="E157" s="1">
        <v>27995</v>
      </c>
      <c r="F157" s="13"/>
      <c r="G157" s="13">
        <f t="shared" si="4"/>
        <v>1.34533134701331</v>
      </c>
      <c r="H157">
        <v>20</v>
      </c>
    </row>
    <row r="158" ht="14.4" spans="1:7">
      <c r="A158" s="3"/>
      <c r="B158" s="1">
        <v>20847</v>
      </c>
      <c r="C158" s="13"/>
      <c r="D158" s="29"/>
      <c r="E158" s="1">
        <v>28734</v>
      </c>
      <c r="F158" s="13"/>
      <c r="G158" s="13">
        <f t="shared" si="4"/>
        <v>1.37832781695208</v>
      </c>
    </row>
    <row r="168" spans="4:7">
      <c r="D168" s="1">
        <v>23620</v>
      </c>
      <c r="E168" s="1">
        <v>26941</v>
      </c>
      <c r="F168" s="1">
        <v>26576</v>
      </c>
      <c r="G168" s="1">
        <v>26416</v>
      </c>
    </row>
    <row r="169" spans="4:7">
      <c r="D169" s="1">
        <v>22325</v>
      </c>
      <c r="E169" s="1">
        <v>24877</v>
      </c>
      <c r="F169" s="1">
        <v>26686</v>
      </c>
      <c r="G169" s="1">
        <v>27697</v>
      </c>
    </row>
    <row r="170" spans="4:7">
      <c r="D170" s="1">
        <v>23695</v>
      </c>
      <c r="E170" s="1">
        <v>25043</v>
      </c>
      <c r="F170" s="1">
        <v>26851</v>
      </c>
      <c r="G170" s="1">
        <v>27033</v>
      </c>
    </row>
    <row r="176" spans="22:22">
      <c r="V176" t="s">
        <v>22</v>
      </c>
    </row>
    <row r="177" spans="4:13">
      <c r="D177" t="s">
        <v>22</v>
      </c>
      <c r="M177" t="s">
        <v>22</v>
      </c>
    </row>
    <row r="178" ht="14.55" spans="22:22">
      <c r="V178" t="s">
        <v>24</v>
      </c>
    </row>
    <row r="179" ht="14.55" spans="4:26">
      <c r="D179" t="s">
        <v>24</v>
      </c>
      <c r="M179" t="s">
        <v>24</v>
      </c>
      <c r="V179" s="110" t="s">
        <v>29</v>
      </c>
      <c r="W179" s="110" t="s">
        <v>30</v>
      </c>
      <c r="X179" s="110" t="s">
        <v>31</v>
      </c>
      <c r="Y179" s="110" t="s">
        <v>32</v>
      </c>
      <c r="Z179" s="110" t="s">
        <v>33</v>
      </c>
    </row>
    <row r="180" spans="4:26">
      <c r="D180" s="110" t="s">
        <v>29</v>
      </c>
      <c r="E180" s="110" t="s">
        <v>30</v>
      </c>
      <c r="F180" s="110" t="s">
        <v>31</v>
      </c>
      <c r="G180" s="110" t="s">
        <v>32</v>
      </c>
      <c r="H180" s="110" t="s">
        <v>33</v>
      </c>
      <c r="M180" s="110" t="s">
        <v>29</v>
      </c>
      <c r="N180" s="110" t="s">
        <v>30</v>
      </c>
      <c r="O180" s="110" t="s">
        <v>31</v>
      </c>
      <c r="P180" s="110" t="s">
        <v>32</v>
      </c>
      <c r="Q180" s="110" t="s">
        <v>33</v>
      </c>
      <c r="V180" t="s">
        <v>36</v>
      </c>
      <c r="W180">
        <v>3</v>
      </c>
      <c r="X180">
        <v>80113</v>
      </c>
      <c r="Y180">
        <v>26704.3333333333</v>
      </c>
      <c r="Z180">
        <v>19158.3333333333</v>
      </c>
    </row>
    <row r="181" ht="14.55" spans="4:26">
      <c r="D181" t="s">
        <v>36</v>
      </c>
      <c r="E181">
        <v>3</v>
      </c>
      <c r="F181">
        <v>69640</v>
      </c>
      <c r="G181">
        <v>23213.3333333333</v>
      </c>
      <c r="H181">
        <v>593258.333333333</v>
      </c>
      <c r="M181" t="s">
        <v>36</v>
      </c>
      <c r="N181">
        <v>3</v>
      </c>
      <c r="O181">
        <v>76861</v>
      </c>
      <c r="P181">
        <v>25620.3333333333</v>
      </c>
      <c r="Q181">
        <v>1315009.33333333</v>
      </c>
      <c r="V181" s="111" t="s">
        <v>37</v>
      </c>
      <c r="W181" s="111">
        <v>3</v>
      </c>
      <c r="X181" s="111">
        <v>81146</v>
      </c>
      <c r="Y181" s="111">
        <v>27048.6666666667</v>
      </c>
      <c r="Z181" s="111">
        <v>410424.333333333</v>
      </c>
    </row>
    <row r="182" ht="14.55" spans="4:17">
      <c r="D182" s="111" t="s">
        <v>37</v>
      </c>
      <c r="E182" s="111">
        <v>3</v>
      </c>
      <c r="F182" s="111">
        <v>76861</v>
      </c>
      <c r="G182" s="111">
        <v>25620.3333333333</v>
      </c>
      <c r="H182" s="111">
        <v>1315009.33333333</v>
      </c>
      <c r="M182" s="111" t="s">
        <v>37</v>
      </c>
      <c r="N182" s="111">
        <v>3</v>
      </c>
      <c r="O182" s="111">
        <v>80113</v>
      </c>
      <c r="P182" s="111">
        <v>26704.3333333333</v>
      </c>
      <c r="Q182" s="111">
        <v>19158.3333333333</v>
      </c>
    </row>
    <row r="184" ht="14.55" spans="22:25">
      <c r="V184" t="s">
        <v>40</v>
      </c>
      <c r="Y184" t="s">
        <v>99</v>
      </c>
    </row>
    <row r="185" ht="14.55" spans="4:28">
      <c r="D185" t="s">
        <v>40</v>
      </c>
      <c r="F185" t="s">
        <v>100</v>
      </c>
      <c r="M185" t="s">
        <v>40</v>
      </c>
      <c r="P185" t="s">
        <v>101</v>
      </c>
      <c r="V185" s="110" t="s">
        <v>45</v>
      </c>
      <c r="W185" s="110" t="s">
        <v>46</v>
      </c>
      <c r="X185" s="110" t="s">
        <v>47</v>
      </c>
      <c r="Y185" s="110" t="s">
        <v>48</v>
      </c>
      <c r="Z185" s="110" t="s">
        <v>27</v>
      </c>
      <c r="AA185" s="110" t="s">
        <v>49</v>
      </c>
      <c r="AB185" s="110" t="s">
        <v>50</v>
      </c>
    </row>
    <row r="186" spans="4:28">
      <c r="D186" s="110" t="s">
        <v>45</v>
      </c>
      <c r="E186" s="110" t="s">
        <v>46</v>
      </c>
      <c r="F186" s="110" t="s">
        <v>47</v>
      </c>
      <c r="G186" s="110" t="s">
        <v>48</v>
      </c>
      <c r="H186" s="110" t="s">
        <v>27</v>
      </c>
      <c r="I186" s="110" t="s">
        <v>49</v>
      </c>
      <c r="J186" s="110" t="s">
        <v>50</v>
      </c>
      <c r="M186" s="110" t="s">
        <v>45</v>
      </c>
      <c r="N186" s="110" t="s">
        <v>46</v>
      </c>
      <c r="O186" s="110" t="s">
        <v>47</v>
      </c>
      <c r="P186" s="110" t="s">
        <v>48</v>
      </c>
      <c r="Q186" s="110" t="s">
        <v>27</v>
      </c>
      <c r="R186" s="110" t="s">
        <v>49</v>
      </c>
      <c r="S186" s="110" t="s">
        <v>50</v>
      </c>
      <c r="V186" t="s">
        <v>51</v>
      </c>
      <c r="W186">
        <v>177848.166666667</v>
      </c>
      <c r="X186">
        <v>1</v>
      </c>
      <c r="Y186">
        <v>177848.166666667</v>
      </c>
      <c r="Z186">
        <v>0.828004388755598</v>
      </c>
      <c r="AA186">
        <v>0.414322383209596</v>
      </c>
      <c r="AB186">
        <v>7.70864742217679</v>
      </c>
    </row>
    <row r="187" spans="4:25">
      <c r="D187" t="s">
        <v>51</v>
      </c>
      <c r="E187">
        <v>8690473.5</v>
      </c>
      <c r="F187">
        <v>1</v>
      </c>
      <c r="G187">
        <v>8690473.5</v>
      </c>
      <c r="H187">
        <v>9.10823324400857</v>
      </c>
      <c r="I187">
        <v>0.0392408882514952</v>
      </c>
      <c r="J187">
        <v>7.70864742217679</v>
      </c>
      <c r="M187" t="s">
        <v>51</v>
      </c>
      <c r="N187">
        <v>1762584</v>
      </c>
      <c r="O187">
        <v>1</v>
      </c>
      <c r="P187">
        <v>1762584</v>
      </c>
      <c r="Q187">
        <v>2.64222262918978</v>
      </c>
      <c r="R187">
        <v>0.179383940497698</v>
      </c>
      <c r="S187">
        <v>7.70864742217679</v>
      </c>
      <c r="V187" t="s">
        <v>52</v>
      </c>
      <c r="W187">
        <v>859165.333333333</v>
      </c>
      <c r="X187">
        <v>4</v>
      </c>
      <c r="Y187">
        <v>214791.333333333</v>
      </c>
    </row>
    <row r="188" spans="4:16">
      <c r="D188" t="s">
        <v>52</v>
      </c>
      <c r="E188">
        <v>3816535.33333333</v>
      </c>
      <c r="F188">
        <v>4</v>
      </c>
      <c r="G188">
        <v>954133.833333333</v>
      </c>
      <c r="M188" t="s">
        <v>52</v>
      </c>
      <c r="N188">
        <v>2668335.33333333</v>
      </c>
      <c r="O188">
        <v>4</v>
      </c>
      <c r="P188">
        <v>667083.833333333</v>
      </c>
    </row>
    <row r="189" ht="14.55" spans="22:28">
      <c r="V189" s="111" t="s">
        <v>55</v>
      </c>
      <c r="W189" s="111">
        <v>1037013.5</v>
      </c>
      <c r="X189" s="111">
        <v>5</v>
      </c>
      <c r="Y189" s="111"/>
      <c r="Z189" s="111"/>
      <c r="AA189" s="111"/>
      <c r="AB189" s="111"/>
    </row>
    <row r="190" ht="14.55" spans="4:19">
      <c r="D190" s="111" t="s">
        <v>55</v>
      </c>
      <c r="E190" s="111">
        <v>12507008.8333333</v>
      </c>
      <c r="F190" s="111">
        <v>5</v>
      </c>
      <c r="G190" s="111"/>
      <c r="H190" s="111"/>
      <c r="I190" s="111"/>
      <c r="J190" s="111"/>
      <c r="M190" s="111" t="s">
        <v>55</v>
      </c>
      <c r="N190" s="111">
        <v>4430919.33333333</v>
      </c>
      <c r="O190" s="111">
        <v>5</v>
      </c>
      <c r="P190" s="111"/>
      <c r="Q190" s="111"/>
      <c r="R190" s="111"/>
      <c r="S190" s="111"/>
    </row>
  </sheetData>
  <mergeCells count="353">
    <mergeCell ref="B1:D1"/>
    <mergeCell ref="E1:H1"/>
    <mergeCell ref="M1:O1"/>
    <mergeCell ref="B20:D20"/>
    <mergeCell ref="E20:H20"/>
    <mergeCell ref="B56:D56"/>
    <mergeCell ref="E56:H56"/>
    <mergeCell ref="M56:O56"/>
    <mergeCell ref="B93:D93"/>
    <mergeCell ref="E93:H93"/>
    <mergeCell ref="A1:A3"/>
    <mergeCell ref="A4:A6"/>
    <mergeCell ref="A7:A9"/>
    <mergeCell ref="A10:A12"/>
    <mergeCell ref="A13:A15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C4:C6"/>
    <mergeCell ref="C7:C9"/>
    <mergeCell ref="C10:C12"/>
    <mergeCell ref="C13:C15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2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96:C98"/>
    <mergeCell ref="C99:C101"/>
    <mergeCell ref="C102:C104"/>
    <mergeCell ref="C105:C107"/>
    <mergeCell ref="C108:C110"/>
    <mergeCell ref="C111:C113"/>
    <mergeCell ref="C114:C116"/>
    <mergeCell ref="C117:C119"/>
    <mergeCell ref="C120:C122"/>
    <mergeCell ref="C123:C125"/>
    <mergeCell ref="C135:C137"/>
    <mergeCell ref="C138:C140"/>
    <mergeCell ref="C141:C143"/>
    <mergeCell ref="C144:C146"/>
    <mergeCell ref="C147:C149"/>
    <mergeCell ref="C150:C152"/>
    <mergeCell ref="C153:C155"/>
    <mergeCell ref="C156:C158"/>
    <mergeCell ref="D4:D6"/>
    <mergeCell ref="D7:D9"/>
    <mergeCell ref="D10:D12"/>
    <mergeCell ref="D13:D15"/>
    <mergeCell ref="D23:D25"/>
    <mergeCell ref="D26:D28"/>
    <mergeCell ref="D29:D31"/>
    <mergeCell ref="D32:D34"/>
    <mergeCell ref="D35:D37"/>
    <mergeCell ref="D38:D40"/>
    <mergeCell ref="D41:D43"/>
    <mergeCell ref="D44:D46"/>
    <mergeCell ref="D47:D49"/>
    <mergeCell ref="D50:D52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96:D98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25"/>
    <mergeCell ref="D135:D137"/>
    <mergeCell ref="D138:D140"/>
    <mergeCell ref="D141:D143"/>
    <mergeCell ref="D144:D146"/>
    <mergeCell ref="D147:D149"/>
    <mergeCell ref="D150:D152"/>
    <mergeCell ref="D153:D155"/>
    <mergeCell ref="D156:D158"/>
    <mergeCell ref="F4:F6"/>
    <mergeCell ref="F7:F9"/>
    <mergeCell ref="F10:F12"/>
    <mergeCell ref="F13:F15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2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96:F98"/>
    <mergeCell ref="F99:F101"/>
    <mergeCell ref="F102:F104"/>
    <mergeCell ref="F105:F107"/>
    <mergeCell ref="F108:F110"/>
    <mergeCell ref="F111:F113"/>
    <mergeCell ref="F114:F116"/>
    <mergeCell ref="F117:F119"/>
    <mergeCell ref="F120:F122"/>
    <mergeCell ref="F123:F125"/>
    <mergeCell ref="F135:F137"/>
    <mergeCell ref="F138:F140"/>
    <mergeCell ref="F141:F143"/>
    <mergeCell ref="F144:F146"/>
    <mergeCell ref="F147:F149"/>
    <mergeCell ref="F150:F152"/>
    <mergeCell ref="F153:F155"/>
    <mergeCell ref="F156:F158"/>
    <mergeCell ref="H4:H6"/>
    <mergeCell ref="H7:H9"/>
    <mergeCell ref="H10:H12"/>
    <mergeCell ref="H13:H15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2"/>
    <mergeCell ref="H59:H61"/>
    <mergeCell ref="H62:H64"/>
    <mergeCell ref="H65:H67"/>
    <mergeCell ref="H68:H70"/>
    <mergeCell ref="H71:H73"/>
    <mergeCell ref="H74:H76"/>
    <mergeCell ref="H77:H79"/>
    <mergeCell ref="H80:H82"/>
    <mergeCell ref="H83:H85"/>
    <mergeCell ref="H86:H88"/>
    <mergeCell ref="H96:H98"/>
    <mergeCell ref="H99:H101"/>
    <mergeCell ref="H102:H104"/>
    <mergeCell ref="H105:H107"/>
    <mergeCell ref="H108:H110"/>
    <mergeCell ref="H111:H113"/>
    <mergeCell ref="H114:H116"/>
    <mergeCell ref="H117:H119"/>
    <mergeCell ref="H120:H122"/>
    <mergeCell ref="H123:H125"/>
    <mergeCell ref="J1:J2"/>
    <mergeCell ref="J4:J6"/>
    <mergeCell ref="J7:J9"/>
    <mergeCell ref="J10:J12"/>
    <mergeCell ref="J13:J15"/>
    <mergeCell ref="J20:J21"/>
    <mergeCell ref="J23:J25"/>
    <mergeCell ref="J26:J28"/>
    <mergeCell ref="J29:J31"/>
    <mergeCell ref="J32:J34"/>
    <mergeCell ref="J35:J37"/>
    <mergeCell ref="J38:J40"/>
    <mergeCell ref="J41:J43"/>
    <mergeCell ref="J44:J46"/>
    <mergeCell ref="J47:J49"/>
    <mergeCell ref="J50:J52"/>
    <mergeCell ref="J56:J57"/>
    <mergeCell ref="J59:J61"/>
    <mergeCell ref="J62:J64"/>
    <mergeCell ref="J65:J67"/>
    <mergeCell ref="J68:J70"/>
    <mergeCell ref="J71:J73"/>
    <mergeCell ref="J74:J76"/>
    <mergeCell ref="J77:J79"/>
    <mergeCell ref="J80:J82"/>
    <mergeCell ref="J83:J85"/>
    <mergeCell ref="J86:J88"/>
    <mergeCell ref="J93:J94"/>
    <mergeCell ref="J96:J98"/>
    <mergeCell ref="J99:J101"/>
    <mergeCell ref="J102:J104"/>
    <mergeCell ref="J105:J107"/>
    <mergeCell ref="J108:J110"/>
    <mergeCell ref="J111:J113"/>
    <mergeCell ref="J114:J116"/>
    <mergeCell ref="J117:J119"/>
    <mergeCell ref="J120:J122"/>
    <mergeCell ref="J123:J125"/>
    <mergeCell ref="K1:K2"/>
    <mergeCell ref="K4:K6"/>
    <mergeCell ref="K7:K9"/>
    <mergeCell ref="K10:K12"/>
    <mergeCell ref="K13:K15"/>
    <mergeCell ref="K20:K21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K56:K57"/>
    <mergeCell ref="K59:K61"/>
    <mergeCell ref="K62:K64"/>
    <mergeCell ref="K65:K67"/>
    <mergeCell ref="K68:K70"/>
    <mergeCell ref="K71:K73"/>
    <mergeCell ref="K74:K76"/>
    <mergeCell ref="K77:K79"/>
    <mergeCell ref="K80:K82"/>
    <mergeCell ref="K83:K85"/>
    <mergeCell ref="K86:K88"/>
    <mergeCell ref="K93:K94"/>
    <mergeCell ref="K96:K98"/>
    <mergeCell ref="K99:K101"/>
    <mergeCell ref="K102:K104"/>
    <mergeCell ref="K105:K107"/>
    <mergeCell ref="K108:K110"/>
    <mergeCell ref="K111:K113"/>
    <mergeCell ref="K114:K116"/>
    <mergeCell ref="K117:K119"/>
    <mergeCell ref="K120:K122"/>
    <mergeCell ref="K123:K125"/>
    <mergeCell ref="N4:N6"/>
    <mergeCell ref="N7:N9"/>
    <mergeCell ref="N10:N12"/>
    <mergeCell ref="N13:N15"/>
    <mergeCell ref="N59:N61"/>
    <mergeCell ref="N62:N64"/>
    <mergeCell ref="N65:N67"/>
    <mergeCell ref="N68:N70"/>
    <mergeCell ref="N71:N73"/>
    <mergeCell ref="N74:N76"/>
    <mergeCell ref="N77:N79"/>
    <mergeCell ref="N80:N82"/>
    <mergeCell ref="N83:N85"/>
    <mergeCell ref="N86:N88"/>
    <mergeCell ref="O4:O6"/>
    <mergeCell ref="O7:O9"/>
    <mergeCell ref="O10:O12"/>
    <mergeCell ref="O13:O15"/>
    <mergeCell ref="O59:O61"/>
    <mergeCell ref="O62:O64"/>
    <mergeCell ref="O65:O67"/>
    <mergeCell ref="O68:O70"/>
    <mergeCell ref="O71:O73"/>
    <mergeCell ref="O74:O76"/>
    <mergeCell ref="O77:O79"/>
    <mergeCell ref="O80:O82"/>
    <mergeCell ref="O83:O85"/>
    <mergeCell ref="O86:O88"/>
    <mergeCell ref="P1:P2"/>
    <mergeCell ref="P4:P6"/>
    <mergeCell ref="P7:P9"/>
    <mergeCell ref="P10:P12"/>
    <mergeCell ref="P13:P15"/>
    <mergeCell ref="P56:P57"/>
    <mergeCell ref="P59:P61"/>
    <mergeCell ref="P62:P64"/>
    <mergeCell ref="P65:P67"/>
    <mergeCell ref="P68:P70"/>
    <mergeCell ref="P71:P73"/>
    <mergeCell ref="P74:P76"/>
    <mergeCell ref="P77:P79"/>
    <mergeCell ref="P80:P82"/>
    <mergeCell ref="P83:P85"/>
    <mergeCell ref="P86:P88"/>
    <mergeCell ref="Q1:Q2"/>
    <mergeCell ref="Q4:Q6"/>
    <mergeCell ref="Q7:Q9"/>
    <mergeCell ref="Q10:Q12"/>
    <mergeCell ref="Q13:Q15"/>
    <mergeCell ref="Q56:Q57"/>
    <mergeCell ref="Q59:Q61"/>
    <mergeCell ref="Q62:Q64"/>
    <mergeCell ref="Q65:Q67"/>
    <mergeCell ref="Q68:Q70"/>
    <mergeCell ref="Q71:Q73"/>
    <mergeCell ref="Q74:Q76"/>
    <mergeCell ref="Q77:Q79"/>
    <mergeCell ref="Q80:Q82"/>
    <mergeCell ref="Q83:Q85"/>
    <mergeCell ref="Q86:Q88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96"/>
  <sheetViews>
    <sheetView zoomScale="46" zoomScaleNormal="46" workbookViewId="0">
      <selection activeCell="L5" sqref="L5:L7"/>
    </sheetView>
  </sheetViews>
  <sheetFormatPr defaultColWidth="8.83333333333333" defaultRowHeight="13.8"/>
  <cols>
    <col min="1" max="1" width="23.3333333333333" customWidth="1"/>
    <col min="3" max="3" width="12.8333333333333" customWidth="1"/>
    <col min="4" max="4" width="9.66666666666667"/>
    <col min="6" max="6" width="12.5" customWidth="1"/>
    <col min="8" max="8" width="10.6666666666667" customWidth="1"/>
    <col min="14" max="14" width="10.3333333333333" customWidth="1"/>
    <col min="15" max="15" width="9.66666666666667"/>
    <col min="17" max="17" width="10.8333333333333" customWidth="1"/>
    <col min="18" max="18" width="12.8333333333333"/>
    <col min="19" max="19" width="11.1666666666667" customWidth="1"/>
    <col min="21" max="21" width="14.5" customWidth="1"/>
    <col min="22" max="22" width="10.8333333333333"/>
  </cols>
  <sheetData>
    <row r="1" spans="1:22">
      <c r="A1" s="90" t="s">
        <v>102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7</v>
      </c>
      <c r="G1" s="1"/>
      <c r="H1" s="1" t="s">
        <v>8</v>
      </c>
      <c r="I1" s="1"/>
      <c r="J1" s="1" t="s">
        <v>3</v>
      </c>
      <c r="K1" s="1" t="s">
        <v>4</v>
      </c>
      <c r="L1" s="90" t="s">
        <v>103</v>
      </c>
      <c r="M1" s="1" t="s">
        <v>1</v>
      </c>
      <c r="N1" s="1"/>
      <c r="O1" s="1"/>
      <c r="P1" s="1" t="s">
        <v>2</v>
      </c>
      <c r="Q1" s="1"/>
      <c r="R1" s="1"/>
      <c r="S1" s="1"/>
      <c r="T1" s="1"/>
      <c r="U1" s="1"/>
      <c r="V1" s="1"/>
    </row>
    <row r="2" ht="14.4" spans="1:22">
      <c r="A2" s="22" t="s">
        <v>104</v>
      </c>
      <c r="B2" s="83"/>
      <c r="C2" s="4">
        <f>AVERAGE(B11:B13)</f>
        <v>30145</v>
      </c>
      <c r="D2" s="23">
        <f>STDEVP(B11:B13)</f>
        <v>2380.36817880484</v>
      </c>
      <c r="E2" s="83"/>
      <c r="F2" s="24">
        <f>AVERAGE(E11:E13)</f>
        <v>69190.6666666667</v>
      </c>
      <c r="G2" s="10" t="e">
        <f t="shared" ref="G2:G37" si="0">E2/B2</f>
        <v>#DIV/0!</v>
      </c>
      <c r="H2" s="24">
        <f>STDEVP(E11:E13)</f>
        <v>2517.1255210833</v>
      </c>
      <c r="I2" s="24"/>
      <c r="J2" s="30">
        <f>F2/C2</f>
        <v>2.29526179023608</v>
      </c>
      <c r="K2" s="17"/>
      <c r="L2" s="3"/>
      <c r="M2" s="83">
        <v>36305</v>
      </c>
      <c r="N2" s="4">
        <f>AVERAGE(M2:M4)</f>
        <v>30083</v>
      </c>
      <c r="O2" s="5">
        <f>STDEVP(M2:M4)</f>
        <v>4446.06102822112</v>
      </c>
      <c r="P2" s="83">
        <v>79269</v>
      </c>
      <c r="Q2" s="6">
        <f>AVERAGE(P2:P4)</f>
        <v>71534</v>
      </c>
      <c r="R2" s="7">
        <f t="shared" ref="R2:R7" si="1">P2/M2</f>
        <v>2.18341826194739</v>
      </c>
      <c r="S2" s="6">
        <f>STDEVP(P2:P4)</f>
        <v>7881.12593478876</v>
      </c>
      <c r="T2" s="6"/>
      <c r="U2" s="17">
        <f>Q2/N2</f>
        <v>2.37788784363262</v>
      </c>
      <c r="V2" s="17"/>
    </row>
    <row r="3" ht="14.4" spans="1:22">
      <c r="A3" s="25"/>
      <c r="B3" s="83"/>
      <c r="C3" s="8"/>
      <c r="D3" s="26"/>
      <c r="E3" s="83"/>
      <c r="F3" s="24"/>
      <c r="G3" s="10" t="e">
        <f t="shared" si="0"/>
        <v>#DIV/0!</v>
      </c>
      <c r="H3" s="24"/>
      <c r="I3" s="24"/>
      <c r="J3" s="31"/>
      <c r="K3" s="17"/>
      <c r="L3" s="3"/>
      <c r="M3" s="83">
        <v>27757</v>
      </c>
      <c r="N3" s="8"/>
      <c r="O3" s="9"/>
      <c r="P3" s="83">
        <v>74616</v>
      </c>
      <c r="Q3" s="10"/>
      <c r="R3" s="7">
        <f t="shared" si="1"/>
        <v>2.68818676369925</v>
      </c>
      <c r="S3" s="10"/>
      <c r="T3" s="10"/>
      <c r="U3" s="17"/>
      <c r="V3" s="17"/>
    </row>
    <row r="4" ht="14.4" spans="1:22">
      <c r="A4" s="25"/>
      <c r="B4" s="83"/>
      <c r="C4" s="8"/>
      <c r="D4" s="26"/>
      <c r="E4" s="83"/>
      <c r="F4" s="24"/>
      <c r="G4" s="10" t="e">
        <f t="shared" si="0"/>
        <v>#DIV/0!</v>
      </c>
      <c r="H4" s="24"/>
      <c r="I4" s="24"/>
      <c r="J4" s="31"/>
      <c r="K4" s="17"/>
      <c r="L4" s="3"/>
      <c r="M4" s="83">
        <v>26187</v>
      </c>
      <c r="N4" s="11"/>
      <c r="O4" s="12"/>
      <c r="P4" s="83">
        <v>60717</v>
      </c>
      <c r="Q4" s="10"/>
      <c r="R4" s="7">
        <f t="shared" si="1"/>
        <v>2.3185931950968</v>
      </c>
      <c r="S4" s="10"/>
      <c r="T4" s="10"/>
      <c r="U4" s="17"/>
      <c r="V4" s="17"/>
    </row>
    <row r="5" ht="14.4" spans="1:22">
      <c r="A5" s="25"/>
      <c r="B5" s="1"/>
      <c r="C5" s="8"/>
      <c r="D5" s="26"/>
      <c r="E5" s="1"/>
      <c r="F5" s="24"/>
      <c r="G5" s="10" t="e">
        <f t="shared" si="0"/>
        <v>#DIV/0!</v>
      </c>
      <c r="H5" s="24"/>
      <c r="I5" s="24"/>
      <c r="J5" s="31"/>
      <c r="K5" s="17"/>
      <c r="L5" s="3" t="s">
        <v>105</v>
      </c>
      <c r="M5" s="83">
        <v>30249</v>
      </c>
      <c r="N5" s="13">
        <f>AVERAGE(M5:M7)</f>
        <v>32405.6666666667</v>
      </c>
      <c r="O5" s="14">
        <f>STDEVP(M5:M7)</f>
        <v>1525.88866639156</v>
      </c>
      <c r="P5" s="83">
        <v>43061</v>
      </c>
      <c r="Q5" s="10">
        <f>AVERAGE(P5:P7)</f>
        <v>45996</v>
      </c>
      <c r="R5" s="7">
        <f t="shared" si="1"/>
        <v>1.42355119177493</v>
      </c>
      <c r="S5" s="10">
        <f>STDEVP(P5:P7)</f>
        <v>2199.03903254732</v>
      </c>
      <c r="T5" s="93">
        <f>(U2-R5)/U2</f>
        <v>0.401337958143465</v>
      </c>
      <c r="U5" s="17">
        <f>Q5/N5</f>
        <v>1.41938138391434</v>
      </c>
      <c r="V5" s="94">
        <f>AVERAGE(T5:T7)</f>
        <v>0.403047861101352</v>
      </c>
    </row>
    <row r="6" ht="14.4" spans="1:22">
      <c r="A6" s="25"/>
      <c r="B6" s="1"/>
      <c r="C6" s="8"/>
      <c r="D6" s="26"/>
      <c r="E6" s="1"/>
      <c r="F6" s="24"/>
      <c r="G6" s="10" t="e">
        <f t="shared" si="0"/>
        <v>#DIV/0!</v>
      </c>
      <c r="H6" s="24"/>
      <c r="I6" s="24"/>
      <c r="J6" s="31"/>
      <c r="K6" s="17"/>
      <c r="L6" s="3"/>
      <c r="M6" s="83">
        <v>33548</v>
      </c>
      <c r="N6" s="13"/>
      <c r="O6" s="14"/>
      <c r="P6" s="83">
        <v>48354</v>
      </c>
      <c r="Q6" s="10"/>
      <c r="R6" s="7">
        <f t="shared" si="1"/>
        <v>1.44133778466675</v>
      </c>
      <c r="S6" s="10"/>
      <c r="T6" s="93">
        <f>(U2-R6)/U2</f>
        <v>0.393857961582888</v>
      </c>
      <c r="U6" s="17"/>
      <c r="V6" s="94"/>
    </row>
    <row r="7" ht="14.4" spans="1:22">
      <c r="A7" s="25"/>
      <c r="B7" s="1"/>
      <c r="C7" s="8"/>
      <c r="D7" s="26"/>
      <c r="E7" s="1"/>
      <c r="F7" s="24"/>
      <c r="G7" s="10" t="e">
        <f t="shared" si="0"/>
        <v>#DIV/0!</v>
      </c>
      <c r="H7" s="24"/>
      <c r="I7" s="24"/>
      <c r="J7" s="31"/>
      <c r="K7" s="17"/>
      <c r="L7" s="3"/>
      <c r="M7" s="83">
        <v>33420</v>
      </c>
      <c r="N7" s="13"/>
      <c r="O7" s="14"/>
      <c r="P7" s="83">
        <v>46573</v>
      </c>
      <c r="Q7" s="10"/>
      <c r="R7" s="7">
        <f t="shared" si="1"/>
        <v>1.39356672651107</v>
      </c>
      <c r="S7" s="10"/>
      <c r="T7" s="93">
        <f>(U2-R7)/U2</f>
        <v>0.413947663577704</v>
      </c>
      <c r="U7" s="17"/>
      <c r="V7" s="94"/>
    </row>
    <row r="8" ht="14.4" spans="1:22">
      <c r="A8" s="25"/>
      <c r="B8" s="1"/>
      <c r="C8" s="8"/>
      <c r="D8" s="26"/>
      <c r="E8" s="1"/>
      <c r="F8" s="24"/>
      <c r="G8" s="10" t="e">
        <f t="shared" si="0"/>
        <v>#DIV/0!</v>
      </c>
      <c r="H8" s="24"/>
      <c r="I8" s="24"/>
      <c r="J8" s="31"/>
      <c r="K8" s="17"/>
      <c r="M8" t="s">
        <v>106</v>
      </c>
      <c r="O8" t="s">
        <v>107</v>
      </c>
      <c r="U8" t="s">
        <v>107</v>
      </c>
      <c r="V8" s="114">
        <v>0.231</v>
      </c>
    </row>
    <row r="9" ht="14.4" spans="1:19">
      <c r="A9" s="25"/>
      <c r="B9" s="1"/>
      <c r="C9" s="8"/>
      <c r="D9" s="26"/>
      <c r="E9" s="1"/>
      <c r="F9" s="24"/>
      <c r="G9" s="10" t="e">
        <f t="shared" si="0"/>
        <v>#DIV/0!</v>
      </c>
      <c r="H9" s="24"/>
      <c r="I9" s="24"/>
      <c r="J9" s="31"/>
      <c r="K9" s="17"/>
      <c r="M9">
        <v>1.14157</v>
      </c>
      <c r="N9">
        <f t="shared" ref="N9:N11" si="2">M9*2</f>
        <v>2.28314</v>
      </c>
      <c r="O9">
        <f t="shared" ref="O9:O11" si="3">N9*0.1</f>
        <v>0.228314</v>
      </c>
      <c r="R9" t="s">
        <v>95</v>
      </c>
      <c r="S9" t="s">
        <v>108</v>
      </c>
    </row>
    <row r="10" ht="14.4" spans="1:19">
      <c r="A10" s="25"/>
      <c r="B10" s="1"/>
      <c r="C10" s="8"/>
      <c r="D10" s="26"/>
      <c r="E10" s="1"/>
      <c r="F10" s="24"/>
      <c r="G10" s="10" t="e">
        <f t="shared" si="0"/>
        <v>#DIV/0!</v>
      </c>
      <c r="H10" s="24"/>
      <c r="I10" s="24"/>
      <c r="J10" s="31"/>
      <c r="K10" s="17"/>
      <c r="M10">
        <v>1.09691</v>
      </c>
      <c r="N10">
        <f t="shared" si="2"/>
        <v>2.19382</v>
      </c>
      <c r="O10">
        <f t="shared" si="3"/>
        <v>0.219382</v>
      </c>
      <c r="R10">
        <f>STDEV(O9:O11)</f>
        <v>0.013387743997154</v>
      </c>
      <c r="S10">
        <f>R10/V8</f>
        <v>0.0579556017192814</v>
      </c>
    </row>
    <row r="11" ht="14.4" spans="1:15">
      <c r="A11" s="25"/>
      <c r="B11" s="83">
        <v>31048</v>
      </c>
      <c r="C11" s="8"/>
      <c r="D11" s="26"/>
      <c r="E11" s="83">
        <v>70258</v>
      </c>
      <c r="F11" s="24"/>
      <c r="G11" s="10">
        <f t="shared" si="0"/>
        <v>2.2628832775058</v>
      </c>
      <c r="H11" s="24"/>
      <c r="I11" s="24"/>
      <c r="J11" s="31"/>
      <c r="K11" s="32"/>
      <c r="M11">
        <v>1.22854</v>
      </c>
      <c r="N11">
        <f t="shared" si="2"/>
        <v>2.45708</v>
      </c>
      <c r="O11">
        <f t="shared" si="3"/>
        <v>0.245708</v>
      </c>
    </row>
    <row r="12" ht="14.4" spans="1:11">
      <c r="A12" s="25"/>
      <c r="B12" s="83">
        <v>26885</v>
      </c>
      <c r="C12" s="8"/>
      <c r="D12" s="26"/>
      <c r="E12" s="83">
        <v>65716</v>
      </c>
      <c r="F12" s="24"/>
      <c r="G12" s="7">
        <f t="shared" si="0"/>
        <v>2.44433699088711</v>
      </c>
      <c r="H12" s="24"/>
      <c r="I12" s="24"/>
      <c r="J12" s="31"/>
      <c r="K12" s="32"/>
    </row>
    <row r="13" ht="14.4" spans="1:11">
      <c r="A13" s="27"/>
      <c r="B13" s="83">
        <v>32502</v>
      </c>
      <c r="C13" s="11"/>
      <c r="D13" s="28"/>
      <c r="E13" s="83">
        <v>71598</v>
      </c>
      <c r="F13" s="6"/>
      <c r="G13" s="7">
        <f t="shared" si="0"/>
        <v>2.20287982278014</v>
      </c>
      <c r="H13" s="6"/>
      <c r="I13" s="6"/>
      <c r="J13" s="34"/>
      <c r="K13" s="32"/>
    </row>
    <row r="14" ht="14.4" spans="1:11">
      <c r="A14" s="3">
        <v>0.05</v>
      </c>
      <c r="B14" s="83">
        <v>28864</v>
      </c>
      <c r="C14" s="13">
        <f>AVERAGE(B14:B16)</f>
        <v>31482.6666666667</v>
      </c>
      <c r="D14" s="29">
        <f>STDEVP(B14:B16)</f>
        <v>2158.69440995143</v>
      </c>
      <c r="E14" s="83">
        <v>74828</v>
      </c>
      <c r="F14" s="101">
        <f>AVERAGE(E15:E16)</f>
        <v>71191</v>
      </c>
      <c r="G14" s="7">
        <f t="shared" si="0"/>
        <v>2.59243348115299</v>
      </c>
      <c r="H14" s="10">
        <f>STDEVP(E14:E16)</f>
        <v>2783.10154723507</v>
      </c>
      <c r="I14" s="7">
        <f>(J2-G14)/J2</f>
        <v>-0.129471806737281</v>
      </c>
      <c r="J14" s="17">
        <f>F14/C14</f>
        <v>2.26127604607827</v>
      </c>
      <c r="K14" s="78">
        <f>AVERAGE(I15:I16)</f>
        <v>0.0539977651405446</v>
      </c>
    </row>
    <row r="15" ht="14.4" spans="1:22">
      <c r="A15" s="3"/>
      <c r="B15" s="83">
        <v>34151</v>
      </c>
      <c r="C15" s="13"/>
      <c r="D15" s="29"/>
      <c r="E15" s="83">
        <v>73876</v>
      </c>
      <c r="F15" s="101"/>
      <c r="G15" s="7">
        <f t="shared" si="0"/>
        <v>2.16321630406137</v>
      </c>
      <c r="H15" s="10"/>
      <c r="I15" s="7">
        <f>(J2-G15)/J2</f>
        <v>0.0575295971624767</v>
      </c>
      <c r="J15" s="17"/>
      <c r="K15" s="78"/>
      <c r="O15" s="16" t="s">
        <v>109</v>
      </c>
      <c r="P15" s="16"/>
      <c r="Q15" s="16"/>
      <c r="R15" s="16"/>
      <c r="V15" t="s">
        <v>110</v>
      </c>
    </row>
    <row r="16" ht="14.4" spans="1:24">
      <c r="A16" s="3"/>
      <c r="B16" s="83">
        <v>31433</v>
      </c>
      <c r="C16" s="13"/>
      <c r="D16" s="29"/>
      <c r="E16" s="83">
        <v>68506</v>
      </c>
      <c r="F16" s="101"/>
      <c r="G16" s="7">
        <f t="shared" si="0"/>
        <v>2.17942926224032</v>
      </c>
      <c r="H16" s="10"/>
      <c r="I16" s="7">
        <f>(J2-G16)/J2</f>
        <v>0.0504659331186124</v>
      </c>
      <c r="J16" s="17"/>
      <c r="K16" s="78"/>
      <c r="L16" t="s">
        <v>98</v>
      </c>
      <c r="M16" t="s">
        <v>18</v>
      </c>
      <c r="U16" s="115"/>
      <c r="X16" t="s">
        <v>95</v>
      </c>
    </row>
    <row r="17" ht="14.4" spans="1:24">
      <c r="A17" s="3">
        <v>0.1</v>
      </c>
      <c r="B17" s="83">
        <v>37969</v>
      </c>
      <c r="C17" s="13">
        <f>AVERAGE(B17:B18)</f>
        <v>36173</v>
      </c>
      <c r="D17" s="29">
        <f>STDEVP(B17:B19)</f>
        <v>3211.10738946343</v>
      </c>
      <c r="E17" s="83">
        <v>75689</v>
      </c>
      <c r="F17" s="101">
        <f>AVERAGE(E17:E18)</f>
        <v>71419</v>
      </c>
      <c r="G17" s="7">
        <f t="shared" si="0"/>
        <v>1.99344201848877</v>
      </c>
      <c r="H17" s="10">
        <f>STDEVP(E17:E19)</f>
        <v>5014.3067539015</v>
      </c>
      <c r="I17" s="7">
        <f>(J2-G17)/J2</f>
        <v>0.131496883288538</v>
      </c>
      <c r="J17" s="17">
        <f>F17/C17</f>
        <v>1.9743731512454</v>
      </c>
      <c r="K17" s="78">
        <f>AVERAGE(I17:I19)</f>
        <v>0.119261439835115</v>
      </c>
      <c r="L17">
        <f>STDEV.P(I15:I16)</f>
        <v>0.00353183202193217</v>
      </c>
      <c r="M17">
        <f>L17/K14</f>
        <v>0.0654070036554211</v>
      </c>
      <c r="U17" s="116"/>
      <c r="V17" t="s">
        <v>111</v>
      </c>
      <c r="W17" s="33">
        <v>0.05728</v>
      </c>
      <c r="X17">
        <v>0.005878</v>
      </c>
    </row>
    <row r="18" ht="14.4" spans="1:24">
      <c r="A18" s="3"/>
      <c r="B18" s="83">
        <v>34377</v>
      </c>
      <c r="C18" s="13"/>
      <c r="D18" s="29"/>
      <c r="E18" s="83">
        <v>67149</v>
      </c>
      <c r="F18" s="101"/>
      <c r="G18" s="7">
        <f t="shared" si="0"/>
        <v>1.95331180731303</v>
      </c>
      <c r="H18" s="10"/>
      <c r="I18" s="7">
        <f>(J2-G18)/J2</f>
        <v>0.148980819694594</v>
      </c>
      <c r="J18" s="17"/>
      <c r="K18" s="78"/>
      <c r="L18">
        <f>STDEV.P(I17:I18)</f>
        <v>0.00874196820302801</v>
      </c>
      <c r="M18">
        <f>L18/K17</f>
        <v>0.0733008775939166</v>
      </c>
      <c r="U18" s="116"/>
      <c r="V18" s="115" t="s">
        <v>112</v>
      </c>
      <c r="W18" s="33">
        <v>0.1598</v>
      </c>
      <c r="X18">
        <v>0.014001</v>
      </c>
    </row>
    <row r="19" ht="14.4" spans="1:24">
      <c r="A19" s="3"/>
      <c r="B19" s="83">
        <v>30113</v>
      </c>
      <c r="C19" s="13"/>
      <c r="D19" s="29"/>
      <c r="E19" s="83">
        <v>63774</v>
      </c>
      <c r="F19" s="101"/>
      <c r="G19" s="7">
        <f t="shared" si="0"/>
        <v>2.11782286720021</v>
      </c>
      <c r="H19" s="10"/>
      <c r="I19" s="7">
        <f>(J2-G19)/J2</f>
        <v>0.0773066165222131</v>
      </c>
      <c r="J19" s="17"/>
      <c r="K19" s="78"/>
      <c r="L19">
        <f>STDEV.P(I21:I22)</f>
        <v>0.0154161645906736</v>
      </c>
      <c r="M19">
        <f>L19/K20</f>
        <v>0.0616089636754365</v>
      </c>
      <c r="U19" s="117"/>
      <c r="V19" s="116" t="s">
        <v>113</v>
      </c>
      <c r="W19" s="33">
        <v>0.231</v>
      </c>
      <c r="X19">
        <v>0.013387</v>
      </c>
    </row>
    <row r="20" ht="14.4" spans="1:24">
      <c r="A20" s="3">
        <v>0.4</v>
      </c>
      <c r="B20" s="83">
        <v>25609</v>
      </c>
      <c r="C20" s="13">
        <f>AVERAGE(B20:B22)</f>
        <v>32646</v>
      </c>
      <c r="D20" s="29">
        <f>STDEVP(B20:B22)</f>
        <v>5002.89163051396</v>
      </c>
      <c r="E20" s="83">
        <v>49345</v>
      </c>
      <c r="F20" s="101">
        <f>AVERAGE(E20:E22)</f>
        <v>57924.3333333333</v>
      </c>
      <c r="G20" s="7">
        <f t="shared" si="0"/>
        <v>1.9268616502011</v>
      </c>
      <c r="H20" s="10">
        <f>STDEVP(E20:E22)</f>
        <v>6068.40541017344</v>
      </c>
      <c r="I20" s="7">
        <f>(J2-G20)/J2</f>
        <v>0.160504628100435</v>
      </c>
      <c r="J20" s="17">
        <f>F20/C20</f>
        <v>1.77431640425575</v>
      </c>
      <c r="K20" s="78">
        <f>AVERAGE(I21:I22)</f>
        <v>0.250226000747032</v>
      </c>
      <c r="L20">
        <f>STDEV.P(I23:I25)</f>
        <v>0.00782954773483375</v>
      </c>
      <c r="M20">
        <f>L20/K23</f>
        <v>0.018051946219144</v>
      </c>
      <c r="U20" s="115"/>
      <c r="V20" s="116" t="s">
        <v>114</v>
      </c>
      <c r="W20" s="33">
        <v>0.2112</v>
      </c>
      <c r="X20">
        <v>0.01509</v>
      </c>
    </row>
    <row r="21" ht="14.4" spans="1:24">
      <c r="A21" s="3"/>
      <c r="B21" s="83">
        <v>35529</v>
      </c>
      <c r="C21" s="13"/>
      <c r="D21" s="29"/>
      <c r="E21" s="83">
        <v>62400</v>
      </c>
      <c r="F21" s="101"/>
      <c r="G21" s="7">
        <f t="shared" si="0"/>
        <v>1.7563117453348</v>
      </c>
      <c r="H21" s="10"/>
      <c r="I21" s="7">
        <f>(J2-G21)/J2</f>
        <v>0.234809836156359</v>
      </c>
      <c r="J21" s="17"/>
      <c r="K21" s="78"/>
      <c r="L21">
        <f>STDEV.P(I26:I28)</f>
        <v>0.00863832044030302</v>
      </c>
      <c r="M21">
        <f>L21/K26</f>
        <v>0.0143245857721186</v>
      </c>
      <c r="V21" s="117" t="s">
        <v>115</v>
      </c>
      <c r="W21" s="33">
        <v>0.1052</v>
      </c>
      <c r="X21">
        <v>0.013637</v>
      </c>
    </row>
    <row r="22" ht="14.4" spans="1:24">
      <c r="A22" s="3"/>
      <c r="B22" s="83">
        <v>36800</v>
      </c>
      <c r="C22" s="13"/>
      <c r="D22" s="29"/>
      <c r="E22" s="83">
        <v>62028</v>
      </c>
      <c r="F22" s="101"/>
      <c r="G22" s="7">
        <f t="shared" si="0"/>
        <v>1.68554347826087</v>
      </c>
      <c r="H22" s="10"/>
      <c r="I22" s="7">
        <f>(J2-G22)/J2</f>
        <v>0.265642165337706</v>
      </c>
      <c r="J22" s="17"/>
      <c r="K22" s="78"/>
      <c r="L22">
        <f>STDEV.P(I29:I31)</f>
        <v>0.014620691044221</v>
      </c>
      <c r="M22">
        <f>L22/K29</f>
        <v>0.0200823747578248</v>
      </c>
      <c r="V22" s="115" t="s">
        <v>116</v>
      </c>
      <c r="W22" s="33">
        <v>0.1206</v>
      </c>
      <c r="X22">
        <v>0.00596</v>
      </c>
    </row>
    <row r="23" ht="14.4" spans="1:22">
      <c r="A23" s="3">
        <v>1.6</v>
      </c>
      <c r="B23" s="83">
        <v>28464</v>
      </c>
      <c r="C23" s="13">
        <f>AVERAGE(B23:B24)</f>
        <v>28850.5</v>
      </c>
      <c r="D23" s="29">
        <f>STDEVP(B23:B25)</f>
        <v>1220.25926206961</v>
      </c>
      <c r="E23" s="83">
        <v>36327</v>
      </c>
      <c r="F23" s="101">
        <f>AVERAGE(E23:E24)</f>
        <v>37458</v>
      </c>
      <c r="G23" s="7">
        <f t="shared" si="0"/>
        <v>1.2762436762226</v>
      </c>
      <c r="H23" s="10">
        <f>STDEVP(E23:E25)</f>
        <v>1848.54849964927</v>
      </c>
      <c r="I23" s="7">
        <f>(J2-G23)/J2</f>
        <v>0.443965964295808</v>
      </c>
      <c r="J23" s="17">
        <f>F23/C23</f>
        <v>1.29834838217709</v>
      </c>
      <c r="K23" s="32">
        <f>AVERAGE(I23:I25)</f>
        <v>0.433723191936531</v>
      </c>
      <c r="L23">
        <f>STDEV.P(I32:I34)</f>
        <v>0.0121649647596642</v>
      </c>
      <c r="M23">
        <f>L23/K32</f>
        <v>0.0138653441306374</v>
      </c>
      <c r="U23" s="115"/>
      <c r="V23" s="33"/>
    </row>
    <row r="24" ht="14.4" spans="1:22">
      <c r="A24" s="3"/>
      <c r="B24" s="83">
        <v>29237</v>
      </c>
      <c r="C24" s="13"/>
      <c r="D24" s="29"/>
      <c r="E24" s="83">
        <v>38589</v>
      </c>
      <c r="F24" s="101"/>
      <c r="G24" s="7">
        <f t="shared" si="0"/>
        <v>1.3198686595752</v>
      </c>
      <c r="H24" s="10"/>
      <c r="I24" s="7">
        <f>(J2-G24)/J2</f>
        <v>0.424959425025134</v>
      </c>
      <c r="J24" s="17"/>
      <c r="K24" s="32"/>
      <c r="L24">
        <f>STDEV.P(I35:I37)</f>
        <v>0.0004444727533872</v>
      </c>
      <c r="M24">
        <f>L24/K35</f>
        <v>0.000445383703702195</v>
      </c>
      <c r="T24" t="s">
        <v>26</v>
      </c>
      <c r="U24" s="116" t="s">
        <v>98</v>
      </c>
      <c r="V24" s="33"/>
    </row>
    <row r="25" ht="14.4" spans="1:22">
      <c r="A25" s="3"/>
      <c r="B25" s="83">
        <v>31351</v>
      </c>
      <c r="C25" s="13"/>
      <c r="D25" s="29"/>
      <c r="E25" s="83">
        <v>40855</v>
      </c>
      <c r="F25" s="101"/>
      <c r="G25" s="7">
        <f t="shared" si="0"/>
        <v>1.303148224937</v>
      </c>
      <c r="H25" s="10"/>
      <c r="I25" s="7">
        <f>(J2-G25)/J2</f>
        <v>0.43224418648865</v>
      </c>
      <c r="J25" s="17"/>
      <c r="K25" s="32"/>
      <c r="S25" t="s">
        <v>111</v>
      </c>
      <c r="T25" s="33">
        <v>0.10056</v>
      </c>
      <c r="U25" s="116">
        <f>STDEV.P(T364:T366)</f>
        <v>0.00491265004370247</v>
      </c>
      <c r="V25" s="33"/>
    </row>
    <row r="26" ht="14.4" spans="1:22">
      <c r="A26" s="3">
        <v>3.1</v>
      </c>
      <c r="B26" s="83">
        <v>31980</v>
      </c>
      <c r="C26" s="13">
        <f>AVERAGE(B26:B26)</f>
        <v>31980</v>
      </c>
      <c r="D26" s="29">
        <f>STDEVP(B26:B28)</f>
        <v>2203.24220689016</v>
      </c>
      <c r="E26" s="83">
        <v>28427</v>
      </c>
      <c r="F26" s="13">
        <f>AVERAGE(E26:E28)</f>
        <v>27909</v>
      </c>
      <c r="G26" s="7">
        <f t="shared" si="0"/>
        <v>0.888899312070044</v>
      </c>
      <c r="H26" s="10">
        <f>STDEVP(E26:E28)</f>
        <v>2221.07061271511</v>
      </c>
      <c r="I26" s="7">
        <f>(J2-G26)/J2</f>
        <v>0.612724214792677</v>
      </c>
      <c r="J26" s="17">
        <f>F26/C26</f>
        <v>0.872701688555347</v>
      </c>
      <c r="K26" s="32">
        <f>AVERAGE(I26:I28)</f>
        <v>0.603041552316066</v>
      </c>
      <c r="S26" s="115" t="s">
        <v>112</v>
      </c>
      <c r="T26" s="33">
        <v>0.29489</v>
      </c>
      <c r="U26" s="117">
        <f>STDEV.P(T84:T86)</f>
        <v>0.00967711167505199</v>
      </c>
      <c r="V26" s="33"/>
    </row>
    <row r="27" ht="14.4" spans="1:22">
      <c r="A27" s="3"/>
      <c r="B27" s="83">
        <v>27514</v>
      </c>
      <c r="C27" s="13"/>
      <c r="D27" s="29"/>
      <c r="E27" s="83">
        <v>24967</v>
      </c>
      <c r="F27" s="13"/>
      <c r="G27" s="7">
        <f t="shared" si="0"/>
        <v>0.907428945264229</v>
      </c>
      <c r="H27" s="10"/>
      <c r="I27" s="7">
        <f>(J2-G27)/J2</f>
        <v>0.604651221431742</v>
      </c>
      <c r="J27" s="17"/>
      <c r="K27" s="32"/>
      <c r="S27" s="116" t="s">
        <v>113</v>
      </c>
      <c r="T27" s="33">
        <v>0.40305</v>
      </c>
      <c r="U27" s="115">
        <f>STDEV.P(T5:T7)</f>
        <v>0.00829022949638796</v>
      </c>
      <c r="V27" s="33"/>
    </row>
    <row r="28" ht="14.4" spans="1:21">
      <c r="A28" s="3"/>
      <c r="B28" s="83">
        <v>32371</v>
      </c>
      <c r="C28" s="13"/>
      <c r="D28" s="29"/>
      <c r="E28" s="83">
        <v>30333</v>
      </c>
      <c r="F28" s="13"/>
      <c r="G28" s="7">
        <f t="shared" si="0"/>
        <v>0.937042414506812</v>
      </c>
      <c r="H28" s="10"/>
      <c r="I28" s="7">
        <f>(J2-G28)/J2</f>
        <v>0.59174922072378</v>
      </c>
      <c r="J28" s="17"/>
      <c r="K28" s="32"/>
      <c r="S28" s="116" t="s">
        <v>114</v>
      </c>
      <c r="T28" s="33">
        <v>0.42335</v>
      </c>
      <c r="U28" s="118">
        <f>STDEV.P(T44:T46)</f>
        <v>0.0098373772508178</v>
      </c>
    </row>
    <row r="29" ht="14.4" spans="1:21">
      <c r="A29" s="3">
        <v>6.2</v>
      </c>
      <c r="B29" s="83">
        <v>32206</v>
      </c>
      <c r="C29" s="13">
        <f>AVERAGE(B29:B31)</f>
        <v>33127</v>
      </c>
      <c r="D29" s="29">
        <f>STDEVP(B29:B31)</f>
        <v>1069.81026355144</v>
      </c>
      <c r="E29" s="83">
        <v>18603</v>
      </c>
      <c r="F29" s="13">
        <f>AVERAGE(E29:E31)</f>
        <v>20705.6666666667</v>
      </c>
      <c r="G29" s="10">
        <f t="shared" si="0"/>
        <v>0.577625287213563</v>
      </c>
      <c r="H29" s="10">
        <f>STDEVP(E29:E31)</f>
        <v>1670.98001849879</v>
      </c>
      <c r="I29" s="7">
        <f>(J2-G29)/J2</f>
        <v>0.748340128489591</v>
      </c>
      <c r="J29" s="17">
        <f>F29/C29</f>
        <v>0.625038991356497</v>
      </c>
      <c r="K29" s="32">
        <f>AVERAGE(I29:I31)</f>
        <v>0.728035962904451</v>
      </c>
      <c r="S29" s="117" t="s">
        <v>115</v>
      </c>
      <c r="T29" s="33">
        <v>0.26838</v>
      </c>
      <c r="U29" s="118">
        <f>STDEV.P(T164:T166)</f>
        <v>0.0118683076805441</v>
      </c>
    </row>
    <row r="30" ht="14.4" spans="1:21">
      <c r="A30" s="3"/>
      <c r="B30" s="83">
        <v>34627</v>
      </c>
      <c r="C30" s="13"/>
      <c r="D30" s="29"/>
      <c r="E30" s="83">
        <v>22691</v>
      </c>
      <c r="F30" s="13"/>
      <c r="G30" s="10">
        <f t="shared" si="0"/>
        <v>0.655297888930603</v>
      </c>
      <c r="H30" s="10"/>
      <c r="I30" s="7">
        <f>(J2-G30)/J2</f>
        <v>0.714499717758469</v>
      </c>
      <c r="J30" s="17"/>
      <c r="K30" s="32"/>
      <c r="S30" s="115" t="s">
        <v>116</v>
      </c>
      <c r="T30" s="33">
        <v>0.28112</v>
      </c>
      <c r="U30" s="118">
        <f>STDEV.P(T124:T126)</f>
        <v>0.00518976562843591</v>
      </c>
    </row>
    <row r="31" ht="14.4" spans="1:11">
      <c r="A31" s="3"/>
      <c r="B31" s="83">
        <v>32548</v>
      </c>
      <c r="C31" s="13"/>
      <c r="D31" s="29"/>
      <c r="E31" s="83">
        <v>20823</v>
      </c>
      <c r="F31" s="13"/>
      <c r="G31" s="10">
        <f t="shared" si="0"/>
        <v>0.639762811847118</v>
      </c>
      <c r="H31" s="10"/>
      <c r="I31" s="7">
        <f>(J2-G31)/J2</f>
        <v>0.721268042465293</v>
      </c>
      <c r="J31" s="17"/>
      <c r="K31" s="32"/>
    </row>
    <row r="32" ht="14.4" spans="1:11">
      <c r="A32" s="3">
        <v>25</v>
      </c>
      <c r="B32" s="83">
        <v>31675</v>
      </c>
      <c r="C32" s="13">
        <f>AVERAGE(B32:B33)</f>
        <v>32285</v>
      </c>
      <c r="D32" s="29">
        <f>STDEVP(B32:B34)</f>
        <v>972.138650376352</v>
      </c>
      <c r="E32" s="83">
        <v>8808</v>
      </c>
      <c r="F32" s="13">
        <f>AVERAGE(E32:E34)</f>
        <v>9566.33333333333</v>
      </c>
      <c r="G32" s="10">
        <f t="shared" si="0"/>
        <v>0.278074191002368</v>
      </c>
      <c r="H32" s="10">
        <f>STDEVP(E32:E34)</f>
        <v>1154.71737763932</v>
      </c>
      <c r="I32" s="7">
        <f>(J2-G32)/J2</f>
        <v>0.878848594881298</v>
      </c>
      <c r="J32" s="17">
        <f>F32/C32</f>
        <v>0.296308915388984</v>
      </c>
      <c r="K32" s="32">
        <f>AVERAGE(I32+I34)/2</f>
        <v>0.877364791313331</v>
      </c>
    </row>
    <row r="33" ht="14.4" spans="1:11">
      <c r="A33" s="3"/>
      <c r="B33" s="83">
        <v>32895</v>
      </c>
      <c r="C33" s="13"/>
      <c r="D33" s="29"/>
      <c r="E33" s="83">
        <v>11198</v>
      </c>
      <c r="F33" s="13"/>
      <c r="G33" s="10">
        <f t="shared" si="0"/>
        <v>0.340416476668187</v>
      </c>
      <c r="H33" s="10"/>
      <c r="I33" s="7">
        <f>(J2-G33)/J2</f>
        <v>0.851687298539844</v>
      </c>
      <c r="J33" s="17"/>
      <c r="K33" s="32"/>
    </row>
    <row r="34" ht="14.4" spans="1:11">
      <c r="A34" s="3"/>
      <c r="B34" s="83">
        <v>30514</v>
      </c>
      <c r="C34" s="13"/>
      <c r="D34" s="29"/>
      <c r="E34" s="83">
        <v>8693</v>
      </c>
      <c r="F34" s="13"/>
      <c r="G34" s="10">
        <f t="shared" si="0"/>
        <v>0.284885626269909</v>
      </c>
      <c r="H34" s="10"/>
      <c r="I34" s="7">
        <f>(J2-G34)/J2</f>
        <v>0.875880987745364</v>
      </c>
      <c r="J34" s="17"/>
      <c r="K34" s="32"/>
    </row>
    <row r="35" ht="14.4" spans="1:11">
      <c r="A35" s="3">
        <v>100</v>
      </c>
      <c r="B35" s="83">
        <v>29901</v>
      </c>
      <c r="C35" s="13">
        <f>AVERAGE(B35:B37)</f>
        <v>29142.6666666667</v>
      </c>
      <c r="D35" s="29">
        <f>STDEVP(B35:B37)</f>
        <v>548.017234116674</v>
      </c>
      <c r="E35" s="83">
        <v>163</v>
      </c>
      <c r="F35" s="13">
        <f>AVERAGE(E35:E37)</f>
        <v>137</v>
      </c>
      <c r="G35" s="10">
        <f t="shared" si="0"/>
        <v>0.00545132269823752</v>
      </c>
      <c r="H35" s="10">
        <f>STDEVP(E35:E37)</f>
        <v>30.6267856622271</v>
      </c>
      <c r="I35" s="7">
        <f>(J2-G35)/J2</f>
        <v>0.997624966911649</v>
      </c>
      <c r="J35" s="17">
        <f>F35/C35</f>
        <v>0.00470101111771972</v>
      </c>
      <c r="K35" s="113">
        <f>AVERAGE(I35:I37)</f>
        <v>0.997954684225259</v>
      </c>
    </row>
    <row r="36" ht="14.4" spans="1:11">
      <c r="A36" s="3"/>
      <c r="B36" s="83">
        <v>28902</v>
      </c>
      <c r="C36" s="13"/>
      <c r="D36" s="29"/>
      <c r="E36" s="83">
        <v>94</v>
      </c>
      <c r="F36" s="13"/>
      <c r="G36" s="10">
        <f t="shared" si="0"/>
        <v>0.00325237007819528</v>
      </c>
      <c r="H36" s="10"/>
      <c r="I36" s="7">
        <f>(J2-G36)/J2</f>
        <v>0.998583006917977</v>
      </c>
      <c r="J36" s="17"/>
      <c r="K36" s="113"/>
    </row>
    <row r="37" ht="14.4" spans="1:11">
      <c r="A37" s="3"/>
      <c r="B37" s="83">
        <v>28625</v>
      </c>
      <c r="C37" s="13"/>
      <c r="D37" s="29"/>
      <c r="E37" s="83">
        <v>154</v>
      </c>
      <c r="F37" s="13"/>
      <c r="G37" s="10">
        <f t="shared" si="0"/>
        <v>0.00537991266375546</v>
      </c>
      <c r="H37" s="10"/>
      <c r="I37" s="7">
        <f>(J2-G37)/J2</f>
        <v>0.997656078846151</v>
      </c>
      <c r="J37" s="17"/>
      <c r="K37" s="113"/>
    </row>
    <row r="40" spans="1:22">
      <c r="A40" s="90" t="s">
        <v>117</v>
      </c>
      <c r="B40" s="1" t="s">
        <v>6</v>
      </c>
      <c r="C40" s="1" t="s">
        <v>7</v>
      </c>
      <c r="D40" s="1" t="s">
        <v>8</v>
      </c>
      <c r="E40" s="1" t="s">
        <v>9</v>
      </c>
      <c r="F40" s="1" t="s">
        <v>7</v>
      </c>
      <c r="G40" s="1"/>
      <c r="H40" s="1" t="s">
        <v>8</v>
      </c>
      <c r="I40" s="1"/>
      <c r="J40" s="1" t="s">
        <v>3</v>
      </c>
      <c r="K40" s="1" t="s">
        <v>4</v>
      </c>
      <c r="L40" s="90" t="s">
        <v>103</v>
      </c>
      <c r="M40" s="1" t="s">
        <v>1</v>
      </c>
      <c r="N40" s="1"/>
      <c r="O40" s="1"/>
      <c r="P40" s="1" t="s">
        <v>2</v>
      </c>
      <c r="Q40" s="1"/>
      <c r="R40" s="1"/>
      <c r="S40" s="1"/>
      <c r="T40" s="1"/>
      <c r="U40" s="1"/>
      <c r="V40" s="1"/>
    </row>
    <row r="41" ht="14.4" spans="1:22">
      <c r="A41" s="22" t="s">
        <v>104</v>
      </c>
      <c r="B41" s="83"/>
      <c r="C41" s="4">
        <f>AVERAGE(B50:B52)</f>
        <v>33204</v>
      </c>
      <c r="D41" s="23">
        <f>STDEVP(B50:B52)</f>
        <v>1679.93233990737</v>
      </c>
      <c r="E41" s="83"/>
      <c r="F41" s="24">
        <f>AVERAGE(E50:E52)</f>
        <v>74237.6666666667</v>
      </c>
      <c r="G41" s="10" t="e">
        <f t="shared" ref="G41:G76" si="4">E41/B41</f>
        <v>#DIV/0!</v>
      </c>
      <c r="H41" s="24">
        <f>STDEVP(E50:E52)</f>
        <v>3498.70541137083</v>
      </c>
      <c r="I41" s="24"/>
      <c r="J41" s="30">
        <f>F41/C41</f>
        <v>2.23580492310163</v>
      </c>
      <c r="K41" s="17"/>
      <c r="L41" s="3"/>
      <c r="M41" s="83">
        <v>39481</v>
      </c>
      <c r="N41" s="4">
        <f>AVERAGE(M41:M43)</f>
        <v>37105.6666666667</v>
      </c>
      <c r="O41" s="5">
        <f>STDEVP(M41:M43)</f>
        <v>3390.38889935784</v>
      </c>
      <c r="P41" s="83">
        <v>86023</v>
      </c>
      <c r="Q41" s="6">
        <f>AVERAGE(P41:P43)</f>
        <v>81021</v>
      </c>
      <c r="R41" s="7">
        <f t="shared" ref="R41:R46" si="5">P41/M41</f>
        <v>2.17884552063018</v>
      </c>
      <c r="S41" s="6">
        <f>STDEVP(P41:P43)</f>
        <v>5824.73043725344</v>
      </c>
      <c r="T41" s="6"/>
      <c r="U41" s="17">
        <f>Q41/N41</f>
        <v>2.18352093570614</v>
      </c>
      <c r="V41" s="17"/>
    </row>
    <row r="42" ht="14.4" spans="1:22">
      <c r="A42" s="25"/>
      <c r="B42" s="83"/>
      <c r="C42" s="8"/>
      <c r="D42" s="26"/>
      <c r="E42" s="83"/>
      <c r="F42" s="24"/>
      <c r="G42" s="10" t="e">
        <f t="shared" si="4"/>
        <v>#DIV/0!</v>
      </c>
      <c r="H42" s="24"/>
      <c r="I42" s="24"/>
      <c r="J42" s="31"/>
      <c r="K42" s="17"/>
      <c r="L42" s="3"/>
      <c r="M42" s="83">
        <v>39525</v>
      </c>
      <c r="N42" s="8"/>
      <c r="O42" s="9"/>
      <c r="P42" s="83">
        <v>84188</v>
      </c>
      <c r="Q42" s="10"/>
      <c r="R42" s="7">
        <f t="shared" si="5"/>
        <v>2.12999367488931</v>
      </c>
      <c r="S42" s="10"/>
      <c r="T42" s="10"/>
      <c r="U42" s="17"/>
      <c r="V42" s="17"/>
    </row>
    <row r="43" ht="14.4" spans="1:22">
      <c r="A43" s="25"/>
      <c r="B43" s="83"/>
      <c r="C43" s="8"/>
      <c r="D43" s="26"/>
      <c r="E43" s="83"/>
      <c r="F43" s="24"/>
      <c r="G43" s="10" t="e">
        <f t="shared" si="4"/>
        <v>#DIV/0!</v>
      </c>
      <c r="H43" s="24"/>
      <c r="I43" s="24"/>
      <c r="J43" s="31"/>
      <c r="K43" s="17"/>
      <c r="L43" s="3"/>
      <c r="M43" s="83">
        <v>32311</v>
      </c>
      <c r="N43" s="11"/>
      <c r="O43" s="12"/>
      <c r="P43" s="83">
        <v>72852</v>
      </c>
      <c r="Q43" s="10"/>
      <c r="R43" s="7">
        <f t="shared" si="5"/>
        <v>2.25471201757915</v>
      </c>
      <c r="S43" s="10"/>
      <c r="T43" s="10"/>
      <c r="U43" s="17"/>
      <c r="V43" s="17"/>
    </row>
    <row r="44" ht="14.4" spans="1:22">
      <c r="A44" s="25"/>
      <c r="B44" s="1"/>
      <c r="C44" s="8"/>
      <c r="D44" s="26"/>
      <c r="E44" s="1"/>
      <c r="F44" s="24"/>
      <c r="G44" s="10" t="e">
        <f t="shared" si="4"/>
        <v>#DIV/0!</v>
      </c>
      <c r="H44" s="24"/>
      <c r="I44" s="24"/>
      <c r="J44" s="31"/>
      <c r="K44" s="17"/>
      <c r="L44" s="3" t="s">
        <v>118</v>
      </c>
      <c r="M44" s="83">
        <v>31084</v>
      </c>
      <c r="N44" s="13">
        <f>AVERAGE(M44:M46)</f>
        <v>31806.3333333333</v>
      </c>
      <c r="O44" s="14">
        <f>STDEVP(M44:M46)</f>
        <v>711.414709497132</v>
      </c>
      <c r="P44" s="83">
        <v>39419</v>
      </c>
      <c r="Q44" s="10">
        <f>AVERAGE(P44:P46)</f>
        <v>40055</v>
      </c>
      <c r="R44" s="7">
        <f t="shared" si="5"/>
        <v>1.2681443829623</v>
      </c>
      <c r="S44" s="10">
        <f>STDEVP(P44:P46)</f>
        <v>1357.72677663807</v>
      </c>
      <c r="T44" s="93">
        <f>(U41-R44)/U41</f>
        <v>0.419220414961496</v>
      </c>
      <c r="U44" s="17">
        <f>Q44/N44</f>
        <v>1.2593403829426</v>
      </c>
      <c r="V44" s="94">
        <f>AVERAGE(T44:T46)</f>
        <v>0.423351775366857</v>
      </c>
    </row>
    <row r="45" ht="14.4" spans="1:22">
      <c r="A45" s="25"/>
      <c r="B45" s="1"/>
      <c r="C45" s="8"/>
      <c r="D45" s="26"/>
      <c r="E45" s="1"/>
      <c r="F45" s="24"/>
      <c r="G45" s="10" t="e">
        <f t="shared" si="4"/>
        <v>#DIV/0!</v>
      </c>
      <c r="H45" s="24"/>
      <c r="I45" s="24"/>
      <c r="J45" s="31"/>
      <c r="K45" s="17"/>
      <c r="L45" s="3"/>
      <c r="M45" s="83">
        <v>32774</v>
      </c>
      <c r="N45" s="13"/>
      <c r="O45" s="14"/>
      <c r="P45" s="83">
        <v>41942</v>
      </c>
      <c r="Q45" s="10"/>
      <c r="R45" s="7">
        <f t="shared" si="5"/>
        <v>1.27973393543663</v>
      </c>
      <c r="S45" s="10"/>
      <c r="T45" s="93">
        <f>(U41-R45)/U41</f>
        <v>0.413912679054406</v>
      </c>
      <c r="U45" s="17"/>
      <c r="V45" s="94"/>
    </row>
    <row r="46" ht="14.4" spans="1:22">
      <c r="A46" s="25"/>
      <c r="B46" s="1"/>
      <c r="C46" s="8"/>
      <c r="D46" s="26"/>
      <c r="E46" s="1"/>
      <c r="F46" s="24"/>
      <c r="G46" s="10" t="e">
        <f t="shared" si="4"/>
        <v>#DIV/0!</v>
      </c>
      <c r="H46" s="24"/>
      <c r="I46" s="24"/>
      <c r="J46" s="31"/>
      <c r="K46" s="17"/>
      <c r="L46" s="3"/>
      <c r="M46" s="83">
        <v>31561</v>
      </c>
      <c r="N46" s="13"/>
      <c r="O46" s="14"/>
      <c r="P46" s="83">
        <v>38804</v>
      </c>
      <c r="Q46" s="10"/>
      <c r="R46" s="7">
        <f t="shared" si="5"/>
        <v>1.22949209467381</v>
      </c>
      <c r="S46" s="10"/>
      <c r="T46" s="93">
        <f>(U41-R46)/U41</f>
        <v>0.436922232084669</v>
      </c>
      <c r="U46" s="17"/>
      <c r="V46" s="94"/>
    </row>
    <row r="47" ht="14.4" spans="1:22">
      <c r="A47" s="25"/>
      <c r="B47" s="1"/>
      <c r="C47" s="8"/>
      <c r="D47" s="26"/>
      <c r="E47" s="1"/>
      <c r="F47" s="24"/>
      <c r="G47" s="10" t="e">
        <f t="shared" si="4"/>
        <v>#DIV/0!</v>
      </c>
      <c r="H47" s="24"/>
      <c r="I47" s="24"/>
      <c r="J47" s="31"/>
      <c r="K47" s="17"/>
      <c r="V47" s="114">
        <v>0.2112</v>
      </c>
    </row>
    <row r="48" ht="14.4" spans="1:15">
      <c r="A48" s="25"/>
      <c r="B48" s="1"/>
      <c r="C48" s="8"/>
      <c r="D48" s="26"/>
      <c r="E48" s="1"/>
      <c r="F48" s="24"/>
      <c r="G48" s="10" t="e">
        <f t="shared" si="4"/>
        <v>#DIV/0!</v>
      </c>
      <c r="H48" s="24"/>
      <c r="I48" s="24"/>
      <c r="J48" s="31"/>
      <c r="K48" s="17"/>
      <c r="M48">
        <v>1.0296</v>
      </c>
      <c r="N48">
        <f t="shared" ref="N48:N50" si="6">M48*2</f>
        <v>2.0592</v>
      </c>
      <c r="O48">
        <f t="shared" ref="O48:O50" si="7">N48*0.1</f>
        <v>0.20592</v>
      </c>
    </row>
    <row r="49" ht="14.4" spans="1:19">
      <c r="A49" s="25"/>
      <c r="B49" s="1"/>
      <c r="C49" s="8"/>
      <c r="D49" s="26"/>
      <c r="E49" s="1"/>
      <c r="F49" s="24"/>
      <c r="G49" s="10" t="e">
        <f t="shared" si="4"/>
        <v>#DIV/0!</v>
      </c>
      <c r="H49" s="24"/>
      <c r="I49" s="24"/>
      <c r="J49" s="31"/>
      <c r="K49" s="17"/>
      <c r="M49">
        <v>1.00002</v>
      </c>
      <c r="N49">
        <f t="shared" si="6"/>
        <v>2.00004</v>
      </c>
      <c r="O49">
        <f t="shared" si="7"/>
        <v>0.200004</v>
      </c>
      <c r="R49">
        <f>STDEV(O48:O50)</f>
        <v>0.0150959033294909</v>
      </c>
      <c r="S49">
        <f>R49/V47</f>
        <v>0.0714768150070591</v>
      </c>
    </row>
    <row r="50" ht="14.4" spans="1:15">
      <c r="A50" s="25"/>
      <c r="B50" s="83">
        <v>32542</v>
      </c>
      <c r="C50" s="8"/>
      <c r="D50" s="26"/>
      <c r="E50" s="83">
        <v>69375</v>
      </c>
      <c r="F50" s="24"/>
      <c r="G50" s="10">
        <f t="shared" si="4"/>
        <v>2.13186036506668</v>
      </c>
      <c r="H50" s="24"/>
      <c r="I50" s="24"/>
      <c r="J50" s="31"/>
      <c r="K50" s="32"/>
      <c r="M50">
        <v>1.14301</v>
      </c>
      <c r="N50">
        <f t="shared" si="6"/>
        <v>2.28602</v>
      </c>
      <c r="O50">
        <f t="shared" si="7"/>
        <v>0.228602</v>
      </c>
    </row>
    <row r="51" ht="14.4" spans="1:11">
      <c r="A51" s="25"/>
      <c r="B51" s="83">
        <v>31559</v>
      </c>
      <c r="C51" s="8"/>
      <c r="D51" s="26"/>
      <c r="E51" s="83">
        <v>75877</v>
      </c>
      <c r="F51" s="24"/>
      <c r="G51" s="7">
        <f t="shared" si="4"/>
        <v>2.40429037675465</v>
      </c>
      <c r="H51" s="24"/>
      <c r="I51" s="24"/>
      <c r="J51" s="31"/>
      <c r="K51" s="32"/>
    </row>
    <row r="52" ht="14.4" spans="1:11">
      <c r="A52" s="27"/>
      <c r="B52" s="83">
        <v>35511</v>
      </c>
      <c r="C52" s="11"/>
      <c r="D52" s="28"/>
      <c r="E52" s="83">
        <v>77461</v>
      </c>
      <c r="F52" s="6"/>
      <c r="G52" s="7">
        <f t="shared" si="4"/>
        <v>2.18132409675875</v>
      </c>
      <c r="H52" s="6"/>
      <c r="I52" s="6"/>
      <c r="J52" s="34"/>
      <c r="K52" s="32"/>
    </row>
    <row r="53" ht="14.4" spans="1:11">
      <c r="A53" s="3">
        <v>0.05</v>
      </c>
      <c r="B53" s="83">
        <v>41915</v>
      </c>
      <c r="C53" s="13">
        <f>AVERAGE(B53:B55)</f>
        <v>39583</v>
      </c>
      <c r="D53" s="29">
        <f>STDEVP(B53:B55)</f>
        <v>2328.78566353082</v>
      </c>
      <c r="E53" s="83">
        <v>90311</v>
      </c>
      <c r="F53" s="101">
        <f>AVERAGE(E54:E55)</f>
        <v>83353</v>
      </c>
      <c r="G53" s="7">
        <f t="shared" si="4"/>
        <v>2.15462245019683</v>
      </c>
      <c r="H53" s="10">
        <f>STDEVP(E53:E55)</f>
        <v>5742.55752160036</v>
      </c>
      <c r="I53" s="7">
        <f>(J41-G53)/J41</f>
        <v>0.0363101771831627</v>
      </c>
      <c r="J53" s="17">
        <f>F53/C53</f>
        <v>2.10577773286512</v>
      </c>
      <c r="K53" s="78">
        <f>AVERAGE(I53+I55)/2</f>
        <v>0.0415609511421277</v>
      </c>
    </row>
    <row r="54" ht="14.4" spans="1:11">
      <c r="A54" s="3"/>
      <c r="B54" s="83">
        <v>40431</v>
      </c>
      <c r="C54" s="13"/>
      <c r="D54" s="29"/>
      <c r="E54" s="83">
        <v>89126</v>
      </c>
      <c r="F54" s="101"/>
      <c r="G54" s="7">
        <f t="shared" si="4"/>
        <v>2.20439761569093</v>
      </c>
      <c r="H54" s="10"/>
      <c r="I54" s="7">
        <f>(J41-G54)/J41</f>
        <v>0.0140474274325929</v>
      </c>
      <c r="J54" s="17"/>
      <c r="K54" s="78"/>
    </row>
    <row r="55" ht="14.4" spans="1:13">
      <c r="A55" s="3"/>
      <c r="B55" s="83">
        <v>36403</v>
      </c>
      <c r="C55" s="13"/>
      <c r="D55" s="29"/>
      <c r="E55" s="83">
        <v>77580</v>
      </c>
      <c r="F55" s="101"/>
      <c r="G55" s="7">
        <f t="shared" si="4"/>
        <v>2.13114303766173</v>
      </c>
      <c r="H55" s="10"/>
      <c r="I55" s="7">
        <f>(J41-G55)/J41</f>
        <v>0.0468117251010926</v>
      </c>
      <c r="J55" s="17"/>
      <c r="K55" s="78"/>
      <c r="L55" t="s">
        <v>98</v>
      </c>
      <c r="M55" t="s">
        <v>18</v>
      </c>
    </row>
    <row r="56" ht="14.4" spans="1:13">
      <c r="A56" s="3">
        <v>0.1</v>
      </c>
      <c r="B56" s="83">
        <v>39917</v>
      </c>
      <c r="C56" s="13">
        <f>AVERAGE(B56:B57)</f>
        <v>41730</v>
      </c>
      <c r="D56" s="29">
        <f>STDEVP(B56:B58)</f>
        <v>1817.51209685719</v>
      </c>
      <c r="E56" s="83">
        <v>81015</v>
      </c>
      <c r="F56" s="101">
        <f>AVERAGE(E56:E57)</f>
        <v>86002</v>
      </c>
      <c r="G56" s="7">
        <f t="shared" si="4"/>
        <v>2.02958639176291</v>
      </c>
      <c r="H56" s="10">
        <f>STDEVP(E56:E58)</f>
        <v>4502.4507647379</v>
      </c>
      <c r="I56" s="7">
        <f>(J41-G56)/J41</f>
        <v>0.0922345814735253</v>
      </c>
      <c r="J56" s="17">
        <f>F56/C56</f>
        <v>2.06091540857896</v>
      </c>
      <c r="K56" s="78">
        <f>AVERAGE(I56:I58)</f>
        <v>0.0804227884798891</v>
      </c>
      <c r="L56">
        <f>STDEV.P(I53,I55)</f>
        <v>0.00525077395896496</v>
      </c>
      <c r="M56">
        <f>L56/K53</f>
        <v>0.126339119165215</v>
      </c>
    </row>
    <row r="57" ht="14.4" spans="1:13">
      <c r="A57" s="3"/>
      <c r="B57" s="83">
        <v>43543</v>
      </c>
      <c r="C57" s="13"/>
      <c r="D57" s="29"/>
      <c r="E57" s="83">
        <v>90989</v>
      </c>
      <c r="F57" s="101"/>
      <c r="G57" s="7">
        <f t="shared" si="4"/>
        <v>2.08963553269182</v>
      </c>
      <c r="H57" s="10"/>
      <c r="I57" s="7">
        <f>(J41-G57)/J41</f>
        <v>0.0653766296421955</v>
      </c>
      <c r="J57" s="17"/>
      <c r="K57" s="78"/>
      <c r="L57">
        <f>STDEV.P(I56:I58)</f>
        <v>0.011200691524884</v>
      </c>
      <c r="M57">
        <f>L57/K56</f>
        <v>0.139272608381204</v>
      </c>
    </row>
    <row r="58" ht="14.4" spans="1:13">
      <c r="A58" s="3"/>
      <c r="B58" s="83">
        <v>43967</v>
      </c>
      <c r="C58" s="13"/>
      <c r="D58" s="29"/>
      <c r="E58" s="83">
        <v>90078</v>
      </c>
      <c r="F58" s="101"/>
      <c r="G58" s="7">
        <f t="shared" si="4"/>
        <v>2.04876384561148</v>
      </c>
      <c r="H58" s="10"/>
      <c r="I58" s="7">
        <f>(J41-G58)/J41</f>
        <v>0.0836571543239467</v>
      </c>
      <c r="J58" s="17"/>
      <c r="K58" s="78"/>
      <c r="L58">
        <f>STDEV.P(I60:I61)</f>
        <v>0.0112438319047622</v>
      </c>
      <c r="M58">
        <f>L58/K59</f>
        <v>0.0396332011760853</v>
      </c>
    </row>
    <row r="59" ht="14.4" spans="1:13">
      <c r="A59" s="3">
        <v>0.4</v>
      </c>
      <c r="B59" s="83">
        <v>40786</v>
      </c>
      <c r="C59" s="13">
        <f>AVERAGE(B59:B61)</f>
        <v>38508</v>
      </c>
      <c r="D59" s="29">
        <f>STDEVP(B59:B61)</f>
        <v>1702.20229898407</v>
      </c>
      <c r="E59" s="83">
        <v>73442</v>
      </c>
      <c r="F59" s="101">
        <f>AVERAGE(E59:E61)</f>
        <v>64367.3333333333</v>
      </c>
      <c r="G59" s="7">
        <f t="shared" si="4"/>
        <v>1.80066689550336</v>
      </c>
      <c r="H59" s="10">
        <f>STDEVP(E59:E61)</f>
        <v>6417.77642351478</v>
      </c>
      <c r="I59" s="7">
        <f>(J41-G59)/J41</f>
        <v>0.194622537548861</v>
      </c>
      <c r="J59" s="17">
        <f>F59/C59</f>
        <v>1.67153145666701</v>
      </c>
      <c r="K59" s="78">
        <f>AVERAGE(I60:I61)</f>
        <v>0.283697293458765</v>
      </c>
      <c r="L59">
        <f>STDEV.P(I62:I64)</f>
        <v>0.00797785667528794</v>
      </c>
      <c r="M59">
        <f>L59/K62</f>
        <v>0.0163694535448591</v>
      </c>
    </row>
    <row r="60" ht="14.4" spans="1:13">
      <c r="A60" s="3"/>
      <c r="B60" s="83">
        <v>38043</v>
      </c>
      <c r="C60" s="13"/>
      <c r="D60" s="29"/>
      <c r="E60" s="83">
        <v>59970</v>
      </c>
      <c r="F60" s="101"/>
      <c r="G60" s="7">
        <f t="shared" si="4"/>
        <v>1.57637410298872</v>
      </c>
      <c r="H60" s="10"/>
      <c r="I60" s="7">
        <f>(J41-G60)/J41</f>
        <v>0.294941125363528</v>
      </c>
      <c r="J60" s="17"/>
      <c r="K60" s="78"/>
      <c r="L60">
        <f>STDEV.P(I65:I67)</f>
        <v>0.0197558823797</v>
      </c>
      <c r="M60">
        <f>L60/K65</f>
        <v>0.0323369011075611</v>
      </c>
    </row>
    <row r="61" ht="14.4" spans="1:13">
      <c r="A61" s="3"/>
      <c r="B61" s="83">
        <v>36695</v>
      </c>
      <c r="C61" s="13"/>
      <c r="D61" s="29"/>
      <c r="E61" s="83">
        <v>59690</v>
      </c>
      <c r="F61" s="101"/>
      <c r="G61" s="7">
        <f t="shared" si="4"/>
        <v>1.62665213244311</v>
      </c>
      <c r="H61" s="10"/>
      <c r="I61" s="7">
        <f>(J41-G61)/J41</f>
        <v>0.272453461554003</v>
      </c>
      <c r="J61" s="17"/>
      <c r="K61" s="78"/>
      <c r="L61">
        <f>STDEV.P(I68:I70)</f>
        <v>0.0258367212028364</v>
      </c>
      <c r="M61">
        <f>L61/K68</f>
        <v>0.0366104265290484</v>
      </c>
    </row>
    <row r="62" ht="14.4" spans="1:13">
      <c r="A62" s="3">
        <v>1.6</v>
      </c>
      <c r="B62" s="83">
        <v>28199</v>
      </c>
      <c r="C62" s="13">
        <f>AVERAGE(B62:B63)</f>
        <v>32412</v>
      </c>
      <c r="D62" s="29">
        <f>STDEVP(B62:B64)</f>
        <v>6352.5034085434</v>
      </c>
      <c r="E62" s="83">
        <v>32820</v>
      </c>
      <c r="F62" s="101">
        <f>AVERAGE(E62:E63)</f>
        <v>36952</v>
      </c>
      <c r="G62" s="7">
        <f t="shared" si="4"/>
        <v>1.16387105925742</v>
      </c>
      <c r="H62" s="10">
        <f>STDEVP(E62:E64)</f>
        <v>7192.52539484954</v>
      </c>
      <c r="I62" s="7">
        <f>(J41-G62)/J41</f>
        <v>0.479439799406635</v>
      </c>
      <c r="J62" s="17">
        <f>F62/C62</f>
        <v>1.14007157842774</v>
      </c>
      <c r="K62" s="32">
        <f>AVERAGE(I62:I64)</f>
        <v>0.487362431093092</v>
      </c>
      <c r="L62">
        <f>STDEV.P(I71:I73)</f>
        <v>0.0200620088781698</v>
      </c>
      <c r="M62">
        <f>L62/K71</f>
        <v>0.0223234414342541</v>
      </c>
    </row>
    <row r="63" ht="14.4" spans="1:13">
      <c r="A63" s="3"/>
      <c r="B63" s="83">
        <v>36625</v>
      </c>
      <c r="C63" s="13"/>
      <c r="D63" s="29"/>
      <c r="E63" s="83">
        <v>41084</v>
      </c>
      <c r="F63" s="101"/>
      <c r="G63" s="7">
        <f t="shared" si="4"/>
        <v>1.12174744027304</v>
      </c>
      <c r="H63" s="10"/>
      <c r="I63" s="7">
        <f>(J41-G63)/J41</f>
        <v>0.498280270929502</v>
      </c>
      <c r="J63" s="17"/>
      <c r="K63" s="32"/>
      <c r="L63">
        <f>STDEV.P(I74:I76)</f>
        <v>0.0202734644237583</v>
      </c>
      <c r="M63">
        <f>L63/K74</f>
        <v>0.0208157399484728</v>
      </c>
    </row>
    <row r="64" ht="14.4" spans="1:11">
      <c r="A64" s="3"/>
      <c r="B64" s="83">
        <v>43741</v>
      </c>
      <c r="C64" s="13"/>
      <c r="D64" s="29"/>
      <c r="E64" s="83">
        <v>50427</v>
      </c>
      <c r="F64" s="101"/>
      <c r="G64" s="7">
        <f t="shared" si="4"/>
        <v>1.1528543014563</v>
      </c>
      <c r="H64" s="10"/>
      <c r="I64" s="7">
        <f>(J41-G64)/J41</f>
        <v>0.484367222943138</v>
      </c>
      <c r="J64" s="17"/>
      <c r="K64" s="32"/>
    </row>
    <row r="65" ht="14.4" spans="1:11">
      <c r="A65" s="3">
        <v>3.1</v>
      </c>
      <c r="B65" s="83">
        <v>29646</v>
      </c>
      <c r="C65" s="13">
        <f>AVERAGE(B65:B65)</f>
        <v>29646</v>
      </c>
      <c r="D65" s="29">
        <f>STDEVP(B65:B67)</f>
        <v>4331.92820808471</v>
      </c>
      <c r="E65" s="83">
        <v>24341</v>
      </c>
      <c r="F65" s="13">
        <f>AVERAGE(E65:E67)</f>
        <v>23463.6666666667</v>
      </c>
      <c r="G65" s="7">
        <f t="shared" si="4"/>
        <v>0.821055117047831</v>
      </c>
      <c r="H65" s="10">
        <f>STDEVP(E65:E67)</f>
        <v>2895.58069401555</v>
      </c>
      <c r="I65" s="7">
        <f>(J41-G65)/J41</f>
        <v>0.632769787487176</v>
      </c>
      <c r="J65" s="17">
        <f>F65/C65</f>
        <v>0.791461467539185</v>
      </c>
      <c r="K65" s="32">
        <f>AVERAGE(I65:I67)</f>
        <v>0.610939258341013</v>
      </c>
    </row>
    <row r="66" ht="14.4" spans="1:11">
      <c r="A66" s="3"/>
      <c r="B66" s="83">
        <v>30783</v>
      </c>
      <c r="C66" s="13"/>
      <c r="D66" s="29"/>
      <c r="E66" s="83">
        <v>26489</v>
      </c>
      <c r="F66" s="13"/>
      <c r="G66" s="7">
        <f t="shared" si="4"/>
        <v>0.86050742292824</v>
      </c>
      <c r="H66" s="10"/>
      <c r="I66" s="7">
        <f>(J41-G66)/J41</f>
        <v>0.615124104058911</v>
      </c>
      <c r="J66" s="17"/>
      <c r="K66" s="32"/>
    </row>
    <row r="67" ht="14.4" spans="1:11">
      <c r="A67" s="3"/>
      <c r="B67" s="83">
        <v>21078</v>
      </c>
      <c r="C67" s="13"/>
      <c r="D67" s="29"/>
      <c r="E67" s="83">
        <v>19561</v>
      </c>
      <c r="F67" s="13"/>
      <c r="G67" s="7">
        <f t="shared" si="4"/>
        <v>0.928029224784135</v>
      </c>
      <c r="H67" s="10"/>
      <c r="I67" s="7">
        <f>(J41-G67)/J41</f>
        <v>0.584923883476953</v>
      </c>
      <c r="J67" s="17"/>
      <c r="K67" s="32"/>
    </row>
    <row r="68" ht="14.4" spans="1:11">
      <c r="A68" s="3">
        <v>6.2</v>
      </c>
      <c r="B68" s="83">
        <v>31927</v>
      </c>
      <c r="C68" s="13">
        <f>AVERAGE(B68:B70)</f>
        <v>29117.6666666667</v>
      </c>
      <c r="D68" s="29">
        <f>STDEVP(B68:B70)</f>
        <v>4133.83319558118</v>
      </c>
      <c r="E68" s="83">
        <v>21110</v>
      </c>
      <c r="F68" s="13">
        <f>AVERAGE(E68:E70)</f>
        <v>18953.3333333333</v>
      </c>
      <c r="G68" s="10">
        <f t="shared" si="4"/>
        <v>0.661195853039747</v>
      </c>
      <c r="H68" s="10">
        <f>STDEVP(E68:E70)</f>
        <v>1712.78201246458</v>
      </c>
      <c r="I68" s="7">
        <f>(J41-G68)/J41</f>
        <v>0.704269435044226</v>
      </c>
      <c r="J68" s="17">
        <f>F68/C68</f>
        <v>0.650922120591164</v>
      </c>
      <c r="K68" s="32">
        <f>AVERAGE(I68:I70)</f>
        <v>0.705720300262997</v>
      </c>
    </row>
    <row r="69" ht="14.4" spans="1:11">
      <c r="A69" s="3"/>
      <c r="B69" s="83">
        <v>23273</v>
      </c>
      <c r="C69" s="13"/>
      <c r="D69" s="29"/>
      <c r="E69" s="83">
        <v>16920</v>
      </c>
      <c r="F69" s="13"/>
      <c r="G69" s="10">
        <f t="shared" si="4"/>
        <v>0.72702273020238</v>
      </c>
      <c r="H69" s="10"/>
      <c r="I69" s="7">
        <f>(J41-G69)/J41</f>
        <v>0.674827297010415</v>
      </c>
      <c r="J69" s="17"/>
      <c r="K69" s="32"/>
    </row>
    <row r="70" ht="14.4" spans="1:11">
      <c r="A70" s="3"/>
      <c r="B70" s="83">
        <v>32153</v>
      </c>
      <c r="C70" s="13"/>
      <c r="D70" s="29"/>
      <c r="E70" s="83">
        <v>18830</v>
      </c>
      <c r="F70" s="13"/>
      <c r="G70" s="10">
        <f t="shared" si="4"/>
        <v>0.585637421080459</v>
      </c>
      <c r="H70" s="10"/>
      <c r="I70" s="7">
        <f>(J41-G70)/J41</f>
        <v>0.73806416873435</v>
      </c>
      <c r="J70" s="17"/>
      <c r="K70" s="32"/>
    </row>
    <row r="71" ht="14.4" spans="1:11">
      <c r="A71" s="3">
        <v>25</v>
      </c>
      <c r="B71" s="83">
        <v>28723</v>
      </c>
      <c r="C71" s="13">
        <f>AVERAGE(B71:B72)</f>
        <v>28342</v>
      </c>
      <c r="D71" s="29">
        <f>STDEVP(B71:B73)</f>
        <v>928.58542358196</v>
      </c>
      <c r="E71" s="83">
        <v>5243</v>
      </c>
      <c r="F71" s="13">
        <f>AVERAGE(E71:E73)</f>
        <v>6276.66666666667</v>
      </c>
      <c r="G71" s="10">
        <f t="shared" si="4"/>
        <v>0.18253664310831</v>
      </c>
      <c r="H71" s="10">
        <f>STDEVP(E71:E73)</f>
        <v>1262.9944136412</v>
      </c>
      <c r="I71" s="7">
        <f>(J41-G71)/J41</f>
        <v>0.918357526981788</v>
      </c>
      <c r="J71" s="17">
        <f>F71/C71</f>
        <v>0.221461670547832</v>
      </c>
      <c r="K71" s="32">
        <f>AVERAGE(I71:I73)</f>
        <v>0.898696956616454</v>
      </c>
    </row>
    <row r="72" ht="14.4" spans="1:11">
      <c r="A72" s="3"/>
      <c r="B72" s="83">
        <v>27961</v>
      </c>
      <c r="C72" s="13"/>
      <c r="D72" s="29"/>
      <c r="E72" s="83">
        <v>8055</v>
      </c>
      <c r="F72" s="13"/>
      <c r="G72" s="10">
        <f t="shared" si="4"/>
        <v>0.288079825471192</v>
      </c>
      <c r="H72" s="10"/>
      <c r="I72" s="7">
        <f>(J41-G72)/J41</f>
        <v>0.871151627543806</v>
      </c>
      <c r="J72" s="17"/>
      <c r="K72" s="32"/>
    </row>
    <row r="73" ht="14.4" spans="1:11">
      <c r="A73" s="3"/>
      <c r="B73" s="83">
        <v>26486</v>
      </c>
      <c r="C73" s="13"/>
      <c r="D73" s="29"/>
      <c r="E73" s="83">
        <v>5532</v>
      </c>
      <c r="F73" s="13"/>
      <c r="G73" s="10">
        <f t="shared" si="4"/>
        <v>0.208865060786831</v>
      </c>
      <c r="H73" s="10"/>
      <c r="I73" s="7">
        <f>(J41-G73)/J41</f>
        <v>0.906581715323767</v>
      </c>
      <c r="J73" s="17"/>
      <c r="K73" s="32"/>
    </row>
    <row r="74" ht="14.4" spans="1:11">
      <c r="A74" s="3">
        <v>100</v>
      </c>
      <c r="B74" s="83">
        <v>30465</v>
      </c>
      <c r="C74" s="13">
        <f>AVERAGE(B74:B76)</f>
        <v>29392.3333333333</v>
      </c>
      <c r="D74" s="29">
        <f>STDEVP(B74:B76)</f>
        <v>2642.34243722413</v>
      </c>
      <c r="E74" s="83">
        <v>712</v>
      </c>
      <c r="F74" s="13">
        <f>AVERAGE(E74:E76)</f>
        <v>1597</v>
      </c>
      <c r="G74" s="10">
        <f t="shared" si="4"/>
        <v>0.0233710815690136</v>
      </c>
      <c r="H74" s="10">
        <f>STDEVP(E74:E76)</f>
        <v>1101.03254568912</v>
      </c>
      <c r="I74" s="7">
        <f>(J41-G74)/J41</f>
        <v>0.989546904862973</v>
      </c>
      <c r="J74" s="17">
        <f>F74/C74</f>
        <v>0.05433389659435</v>
      </c>
      <c r="K74" s="32">
        <f>AVERAGE(I74:I76)</f>
        <v>0.973948775010794</v>
      </c>
    </row>
    <row r="75" ht="14.4" spans="1:11">
      <c r="A75" s="3"/>
      <c r="B75" s="83">
        <v>25756</v>
      </c>
      <c r="C75" s="13"/>
      <c r="D75" s="29"/>
      <c r="E75" s="83">
        <v>3149</v>
      </c>
      <c r="F75" s="13"/>
      <c r="G75" s="10">
        <f t="shared" si="4"/>
        <v>0.122262773722628</v>
      </c>
      <c r="H75" s="10"/>
      <c r="I75" s="7">
        <f>(J41-G75)/J41</f>
        <v>0.945315992258834</v>
      </c>
      <c r="J75" s="17"/>
      <c r="K75" s="32"/>
    </row>
    <row r="76" ht="14.4" spans="1:11">
      <c r="A76" s="3"/>
      <c r="B76" s="83">
        <v>31956</v>
      </c>
      <c r="C76" s="13"/>
      <c r="D76" s="29"/>
      <c r="E76" s="83">
        <v>930</v>
      </c>
      <c r="F76" s="13"/>
      <c r="G76" s="10">
        <f t="shared" si="4"/>
        <v>0.0291025159594442</v>
      </c>
      <c r="H76" s="10"/>
      <c r="I76" s="7">
        <f>(J41-G76)/J41</f>
        <v>0.986983427910575</v>
      </c>
      <c r="J76" s="17"/>
      <c r="K76" s="32"/>
    </row>
    <row r="80" spans="1:22">
      <c r="A80" s="90" t="s">
        <v>119</v>
      </c>
      <c r="B80" s="1" t="s">
        <v>6</v>
      </c>
      <c r="C80" s="1" t="s">
        <v>7</v>
      </c>
      <c r="D80" s="1" t="s">
        <v>8</v>
      </c>
      <c r="E80" s="1" t="s">
        <v>9</v>
      </c>
      <c r="F80" s="1" t="s">
        <v>7</v>
      </c>
      <c r="G80" s="1"/>
      <c r="H80" s="1" t="s">
        <v>8</v>
      </c>
      <c r="I80" s="1"/>
      <c r="J80" s="1" t="s">
        <v>3</v>
      </c>
      <c r="K80" s="1" t="s">
        <v>4</v>
      </c>
      <c r="L80" s="90" t="s">
        <v>103</v>
      </c>
      <c r="M80" s="1" t="s">
        <v>1</v>
      </c>
      <c r="N80" s="1"/>
      <c r="O80" s="1"/>
      <c r="P80" s="1" t="s">
        <v>2</v>
      </c>
      <c r="Q80" s="1"/>
      <c r="R80" s="1"/>
      <c r="S80" s="1"/>
      <c r="T80" s="1"/>
      <c r="U80" s="1"/>
      <c r="V80" s="1"/>
    </row>
    <row r="81" ht="14.4" spans="1:22">
      <c r="A81" s="22" t="s">
        <v>104</v>
      </c>
      <c r="B81" s="83"/>
      <c r="C81" s="4">
        <f>AVERAGE(B90:B92)</f>
        <v>37606.6666666667</v>
      </c>
      <c r="D81" s="23">
        <f>STDEVP(B90:B92)</f>
        <v>1465.5488922433</v>
      </c>
      <c r="E81" s="83"/>
      <c r="F81" s="24">
        <f>AVERAGE(E90:E92)</f>
        <v>83792.3333333333</v>
      </c>
      <c r="G81" s="10" t="e">
        <f t="shared" ref="G81:G116" si="8">E81/B81</f>
        <v>#DIV/0!</v>
      </c>
      <c r="H81" s="24">
        <f>STDEVP(E90:E92)</f>
        <v>3701.63444380392</v>
      </c>
      <c r="I81" s="24"/>
      <c r="J81" s="30">
        <f>F81/C81</f>
        <v>2.22812444602021</v>
      </c>
      <c r="K81" s="17"/>
      <c r="L81" s="3"/>
      <c r="M81" s="83">
        <v>41361</v>
      </c>
      <c r="N81" s="4">
        <f>AVERAGE(M81:M83)</f>
        <v>42696</v>
      </c>
      <c r="O81" s="5">
        <f>STDEVP(M81:M83)</f>
        <v>1224.12935046369</v>
      </c>
      <c r="P81" s="83">
        <v>87948</v>
      </c>
      <c r="Q81" s="6">
        <f>AVERAGE(P81:P83)</f>
        <v>84437</v>
      </c>
      <c r="R81" s="7">
        <f t="shared" ref="R81:R86" si="9">P81/M81</f>
        <v>2.1263509102778</v>
      </c>
      <c r="S81" s="6">
        <f>STDEVP(P81:P83)</f>
        <v>4882.80595559561</v>
      </c>
      <c r="T81" s="6"/>
      <c r="U81" s="17">
        <f>Q81/N81</f>
        <v>1.97763256511149</v>
      </c>
      <c r="V81" s="17"/>
    </row>
    <row r="82" ht="14.4" spans="1:22">
      <c r="A82" s="25"/>
      <c r="B82" s="83"/>
      <c r="C82" s="8"/>
      <c r="D82" s="26"/>
      <c r="E82" s="83"/>
      <c r="F82" s="24"/>
      <c r="G82" s="10" t="e">
        <f t="shared" si="8"/>
        <v>#DIV/0!</v>
      </c>
      <c r="H82" s="24"/>
      <c r="I82" s="24"/>
      <c r="J82" s="31"/>
      <c r="K82" s="17"/>
      <c r="L82" s="3"/>
      <c r="M82" s="83">
        <v>44318</v>
      </c>
      <c r="N82" s="8"/>
      <c r="O82" s="9"/>
      <c r="P82" s="83">
        <v>77532</v>
      </c>
      <c r="Q82" s="10"/>
      <c r="R82" s="7">
        <f t="shared" si="9"/>
        <v>1.74944717721919</v>
      </c>
      <c r="S82" s="10"/>
      <c r="T82" s="10"/>
      <c r="U82" s="17"/>
      <c r="V82" s="17"/>
    </row>
    <row r="83" ht="14.4" spans="1:22">
      <c r="A83" s="25"/>
      <c r="B83" s="83"/>
      <c r="C83" s="8"/>
      <c r="D83" s="26"/>
      <c r="E83" s="83"/>
      <c r="F83" s="24"/>
      <c r="G83" s="10" t="e">
        <f t="shared" si="8"/>
        <v>#DIV/0!</v>
      </c>
      <c r="H83" s="24"/>
      <c r="I83" s="24"/>
      <c r="J83" s="31"/>
      <c r="K83" s="17"/>
      <c r="L83" s="3"/>
      <c r="M83" s="83">
        <v>42409</v>
      </c>
      <c r="N83" s="11"/>
      <c r="O83" s="12"/>
      <c r="P83" s="83">
        <v>87831</v>
      </c>
      <c r="Q83" s="10"/>
      <c r="R83" s="7">
        <f t="shared" si="9"/>
        <v>2.07104624018487</v>
      </c>
      <c r="S83" s="10"/>
      <c r="T83" s="10"/>
      <c r="U83" s="17"/>
      <c r="V83" s="17"/>
    </row>
    <row r="84" ht="14.4" spans="1:22">
      <c r="A84" s="25"/>
      <c r="B84" s="1"/>
      <c r="C84" s="8"/>
      <c r="D84" s="26"/>
      <c r="E84" s="1"/>
      <c r="F84" s="24"/>
      <c r="G84" s="10" t="e">
        <f t="shared" si="8"/>
        <v>#DIV/0!</v>
      </c>
      <c r="H84" s="24"/>
      <c r="I84" s="24"/>
      <c r="J84" s="31"/>
      <c r="K84" s="17"/>
      <c r="L84" s="3" t="s">
        <v>118</v>
      </c>
      <c r="M84" s="83">
        <v>37937</v>
      </c>
      <c r="N84" s="13">
        <f>AVERAGE(M84:M86)</f>
        <v>37896.3333333333</v>
      </c>
      <c r="O84" s="14">
        <f>STDEVP(M84:M86)</f>
        <v>661.987076073913</v>
      </c>
      <c r="P84" s="83">
        <v>51959</v>
      </c>
      <c r="Q84" s="10">
        <f>AVERAGE(P84:P86)</f>
        <v>52839.3333333333</v>
      </c>
      <c r="R84" s="7">
        <f t="shared" si="9"/>
        <v>1.36961277908111</v>
      </c>
      <c r="S84" s="10">
        <f>STDEVP(P84:P86)</f>
        <v>894.947422415914</v>
      </c>
      <c r="T84" s="93">
        <f>(U81-R84)/U81</f>
        <v>0.307448308020809</v>
      </c>
      <c r="U84" s="17">
        <f>Q84/N84</f>
        <v>1.39431255442479</v>
      </c>
      <c r="V84" s="94">
        <f>AVERAGE(T84:T86)</f>
        <v>0.294885023515159</v>
      </c>
    </row>
    <row r="85" ht="14.4" spans="1:22">
      <c r="A85" s="25"/>
      <c r="B85" s="1"/>
      <c r="C85" s="8"/>
      <c r="D85" s="26"/>
      <c r="E85" s="1"/>
      <c r="F85" s="24"/>
      <c r="G85" s="10" t="e">
        <f t="shared" si="8"/>
        <v>#DIV/0!</v>
      </c>
      <c r="H85" s="24"/>
      <c r="I85" s="24"/>
      <c r="J85" s="31"/>
      <c r="K85" s="17"/>
      <c r="L85" s="3"/>
      <c r="M85" s="83">
        <v>38686</v>
      </c>
      <c r="N85" s="13"/>
      <c r="O85" s="14"/>
      <c r="P85" s="83">
        <v>54067</v>
      </c>
      <c r="Q85" s="10"/>
      <c r="R85" s="7">
        <f t="shared" si="9"/>
        <v>1.39758568991366</v>
      </c>
      <c r="S85" s="10"/>
      <c r="T85" s="93">
        <f>(U81-R85)/U81</f>
        <v>0.293303662890039</v>
      </c>
      <c r="U85" s="17"/>
      <c r="V85" s="94"/>
    </row>
    <row r="86" ht="14.4" spans="1:22">
      <c r="A86" s="25"/>
      <c r="B86" s="1"/>
      <c r="C86" s="8"/>
      <c r="D86" s="26"/>
      <c r="E86" s="1"/>
      <c r="F86" s="24"/>
      <c r="G86" s="10" t="e">
        <f t="shared" si="8"/>
        <v>#DIV/0!</v>
      </c>
      <c r="H86" s="24"/>
      <c r="I86" s="24"/>
      <c r="J86" s="31"/>
      <c r="K86" s="17"/>
      <c r="L86" s="3"/>
      <c r="M86" s="83">
        <v>37066</v>
      </c>
      <c r="N86" s="13"/>
      <c r="O86" s="14"/>
      <c r="P86" s="83">
        <v>52492</v>
      </c>
      <c r="Q86" s="10"/>
      <c r="R86" s="7">
        <f t="shared" si="9"/>
        <v>1.41617654993795</v>
      </c>
      <c r="S86" s="10"/>
      <c r="T86" s="93">
        <f>(U81-R86)/U81</f>
        <v>0.283903099634631</v>
      </c>
      <c r="U86" s="17"/>
      <c r="V86" s="94"/>
    </row>
    <row r="87" ht="14.4" spans="1:22">
      <c r="A87" s="25"/>
      <c r="B87" s="1"/>
      <c r="C87" s="8"/>
      <c r="D87" s="26"/>
      <c r="E87" s="1"/>
      <c r="F87" s="24"/>
      <c r="G87" s="10" t="e">
        <f t="shared" si="8"/>
        <v>#DIV/0!</v>
      </c>
      <c r="H87" s="24"/>
      <c r="I87" s="24"/>
      <c r="J87" s="31"/>
      <c r="K87" s="17"/>
      <c r="V87" s="114">
        <v>0.1598</v>
      </c>
    </row>
    <row r="88" ht="14.4" spans="1:15">
      <c r="A88" s="25"/>
      <c r="B88" s="1"/>
      <c r="C88" s="8"/>
      <c r="D88" s="26"/>
      <c r="E88" s="1"/>
      <c r="F88" s="24"/>
      <c r="G88" s="10" t="e">
        <f t="shared" si="8"/>
        <v>#DIV/0!</v>
      </c>
      <c r="H88" s="24"/>
      <c r="I88" s="24"/>
      <c r="J88" s="31"/>
      <c r="K88" s="17"/>
      <c r="M88">
        <v>0.8738</v>
      </c>
      <c r="N88">
        <f t="shared" ref="N88:N90" si="10">M88*2</f>
        <v>1.7476</v>
      </c>
      <c r="O88">
        <f t="shared" ref="O88:O90" si="11">N88*0.1</f>
        <v>0.17476</v>
      </c>
    </row>
    <row r="89" ht="14.4" spans="1:19">
      <c r="A89" s="25"/>
      <c r="B89" s="1"/>
      <c r="C89" s="8"/>
      <c r="D89" s="26"/>
      <c r="E89" s="1"/>
      <c r="F89" s="24"/>
      <c r="G89" s="10" t="e">
        <f t="shared" si="8"/>
        <v>#DIV/0!</v>
      </c>
      <c r="H89" s="24"/>
      <c r="I89" s="24"/>
      <c r="J89" s="31"/>
      <c r="K89" s="17"/>
      <c r="M89">
        <v>0.78767</v>
      </c>
      <c r="N89">
        <f t="shared" si="10"/>
        <v>1.57534</v>
      </c>
      <c r="O89">
        <f t="shared" si="11"/>
        <v>0.157534</v>
      </c>
      <c r="R89">
        <f>STDEV(O88:O90)</f>
        <v>0.014001041246993</v>
      </c>
      <c r="S89">
        <f>R89/V87</f>
        <v>0.0876160278284921</v>
      </c>
    </row>
    <row r="90" ht="14.4" spans="1:15">
      <c r="A90" s="25"/>
      <c r="B90" s="83">
        <v>38052</v>
      </c>
      <c r="C90" s="8"/>
      <c r="D90" s="26"/>
      <c r="E90" s="83">
        <v>84631</v>
      </c>
      <c r="F90" s="24"/>
      <c r="G90" s="10">
        <f t="shared" si="8"/>
        <v>2.22408808998213</v>
      </c>
      <c r="H90" s="24"/>
      <c r="I90" s="24"/>
      <c r="J90" s="31"/>
      <c r="K90" s="32"/>
      <c r="M90">
        <v>0.73514</v>
      </c>
      <c r="N90">
        <f t="shared" si="10"/>
        <v>1.47028</v>
      </c>
      <c r="O90">
        <f t="shared" si="11"/>
        <v>0.147028</v>
      </c>
    </row>
    <row r="91" ht="14.4" spans="1:11">
      <c r="A91" s="25"/>
      <c r="B91" s="83">
        <v>35631</v>
      </c>
      <c r="C91" s="8"/>
      <c r="D91" s="26"/>
      <c r="E91" s="83">
        <v>78898</v>
      </c>
      <c r="F91" s="24"/>
      <c r="G91" s="7">
        <f t="shared" si="8"/>
        <v>2.21430776570963</v>
      </c>
      <c r="H91" s="24"/>
      <c r="I91" s="24"/>
      <c r="J91" s="31"/>
      <c r="K91" s="32"/>
    </row>
    <row r="92" ht="14.4" spans="1:11">
      <c r="A92" s="27"/>
      <c r="B92" s="83">
        <v>39137</v>
      </c>
      <c r="C92" s="11"/>
      <c r="D92" s="28"/>
      <c r="E92" s="83">
        <v>87848</v>
      </c>
      <c r="F92" s="6"/>
      <c r="G92" s="7">
        <f t="shared" si="8"/>
        <v>2.24462784577254</v>
      </c>
      <c r="H92" s="6"/>
      <c r="I92" s="6"/>
      <c r="J92" s="34"/>
      <c r="K92" s="32"/>
    </row>
    <row r="93" ht="14.4" spans="1:11">
      <c r="A93" s="3">
        <v>0.05</v>
      </c>
      <c r="B93" s="83">
        <v>46071</v>
      </c>
      <c r="C93" s="13">
        <f>AVERAGE(B93:B95)</f>
        <v>37491.3333333333</v>
      </c>
      <c r="D93" s="29">
        <f>STDEVP(B93:B95)</f>
        <v>6081.6078100742</v>
      </c>
      <c r="E93" s="83">
        <v>93002</v>
      </c>
      <c r="F93" s="101">
        <f>AVERAGE(E94:E95)</f>
        <v>73806.5</v>
      </c>
      <c r="G93" s="7">
        <f t="shared" si="8"/>
        <v>2.01866684031169</v>
      </c>
      <c r="H93" s="10">
        <f>STDEVP(E93:E95)</f>
        <v>9571.43761406822</v>
      </c>
      <c r="I93" s="7">
        <f>(J81-G93)/J81</f>
        <v>0.0940062419236239</v>
      </c>
      <c r="J93" s="17">
        <f>F93/C93</f>
        <v>1.96862830520831</v>
      </c>
      <c r="K93" s="78">
        <f>AVERAGE(I93+I95)/2</f>
        <v>0.0812793458414898</v>
      </c>
    </row>
    <row r="94" ht="14.4" spans="1:11">
      <c r="A94" s="3"/>
      <c r="B94" s="83">
        <v>32681</v>
      </c>
      <c r="C94" s="13"/>
      <c r="D94" s="29"/>
      <c r="E94" s="83">
        <v>77627</v>
      </c>
      <c r="F94" s="101"/>
      <c r="G94" s="7">
        <f t="shared" si="8"/>
        <v>2.37529451363177</v>
      </c>
      <c r="H94" s="10"/>
      <c r="I94" s="7">
        <f>(J81-G94)/J81</f>
        <v>-0.0660510986603259</v>
      </c>
      <c r="J94" s="17"/>
      <c r="K94" s="78"/>
    </row>
    <row r="95" ht="14.4" spans="1:15">
      <c r="A95" s="3"/>
      <c r="B95" s="83">
        <v>33722</v>
      </c>
      <c r="C95" s="13"/>
      <c r="D95" s="29"/>
      <c r="E95" s="83">
        <v>69986</v>
      </c>
      <c r="F95" s="101"/>
      <c r="G95" s="7">
        <f t="shared" si="8"/>
        <v>2.07538105687682</v>
      </c>
      <c r="H95" s="10"/>
      <c r="I95" s="7">
        <f>(J81-G95)/J81</f>
        <v>0.0685524497593557</v>
      </c>
      <c r="J95" s="17"/>
      <c r="K95" s="78"/>
      <c r="L95" t="s">
        <v>98</v>
      </c>
      <c r="M95" t="s">
        <v>18</v>
      </c>
      <c r="O95" t="s">
        <v>120</v>
      </c>
    </row>
    <row r="96" ht="14.4" spans="1:15">
      <c r="A96" s="3">
        <v>0.1</v>
      </c>
      <c r="B96" s="83">
        <v>45725</v>
      </c>
      <c r="C96" s="13">
        <f>AVERAGE(B96:B97)</f>
        <v>44012.5</v>
      </c>
      <c r="D96" s="29">
        <f>STDEVP(B96:B98)</f>
        <v>3886.07602716273</v>
      </c>
      <c r="E96" s="83">
        <v>90994</v>
      </c>
      <c r="F96" s="101">
        <f>AVERAGE(E96:E97)</f>
        <v>86539</v>
      </c>
      <c r="G96" s="7">
        <f t="shared" si="8"/>
        <v>1.99002733734281</v>
      </c>
      <c r="H96" s="10">
        <f>STDEVP(E96:E98)</f>
        <v>7822.56786483825</v>
      </c>
      <c r="I96" s="7">
        <f>(J81-G96)/J81</f>
        <v>0.106859878990457</v>
      </c>
      <c r="J96" s="17">
        <f>F96/C96</f>
        <v>1.96623686452712</v>
      </c>
      <c r="K96" s="78">
        <f>AVERAGE(I96:I98)</f>
        <v>0.116044765681918</v>
      </c>
      <c r="L96">
        <f>STDEV.P(I93,I95)</f>
        <v>0.0127268960821341</v>
      </c>
      <c r="M96" s="119">
        <f>L96/K93</f>
        <v>0.156582166728482</v>
      </c>
      <c r="O96">
        <f>L96*100</f>
        <v>1.27268960821341</v>
      </c>
    </row>
    <row r="97" ht="14.4" spans="1:15">
      <c r="A97" s="3"/>
      <c r="B97" s="83">
        <v>42300</v>
      </c>
      <c r="C97" s="13"/>
      <c r="D97" s="29"/>
      <c r="E97" s="83">
        <v>82084</v>
      </c>
      <c r="F97" s="101"/>
      <c r="G97" s="7">
        <f t="shared" si="8"/>
        <v>1.94052009456265</v>
      </c>
      <c r="H97" s="10"/>
      <c r="I97" s="7">
        <f>(J81-G97)/J81</f>
        <v>0.129079123911265</v>
      </c>
      <c r="J97" s="17"/>
      <c r="K97" s="78"/>
      <c r="L97">
        <f>STDEV.P(I96:I98)</f>
        <v>0.00947056966091808</v>
      </c>
      <c r="M97">
        <f>L97/K96</f>
        <v>0.0816113471836993</v>
      </c>
      <c r="O97">
        <f t="shared" ref="O97:O103" si="12">L97*100</f>
        <v>0.947056966091808</v>
      </c>
    </row>
    <row r="98" ht="14.4" spans="1:15">
      <c r="A98" s="3"/>
      <c r="B98" s="83">
        <v>36321</v>
      </c>
      <c r="C98" s="13"/>
      <c r="D98" s="29"/>
      <c r="E98" s="83">
        <v>71848</v>
      </c>
      <c r="F98" s="101"/>
      <c r="G98" s="7">
        <f t="shared" si="8"/>
        <v>1.97813936840946</v>
      </c>
      <c r="H98" s="10"/>
      <c r="I98" s="7">
        <f>(J81-G98)/J81</f>
        <v>0.112195294144033</v>
      </c>
      <c r="J98" s="17"/>
      <c r="K98" s="78"/>
      <c r="L98">
        <f>STDEV.P(I100:I101)</f>
        <v>0.0180054772162676</v>
      </c>
      <c r="M98">
        <f>L98/K99</f>
        <v>0.069034025301894</v>
      </c>
      <c r="O98">
        <f t="shared" si="12"/>
        <v>1.80054772162676</v>
      </c>
    </row>
    <row r="99" ht="14.4" spans="1:15">
      <c r="A99" s="3">
        <v>0.4</v>
      </c>
      <c r="B99" s="83">
        <v>39874</v>
      </c>
      <c r="C99" s="13">
        <f>AVERAGE(B99:B101)</f>
        <v>41114.6666666667</v>
      </c>
      <c r="D99" s="29">
        <f>STDEVP(B99:B101)</f>
        <v>4515.53358481094</v>
      </c>
      <c r="E99" s="83">
        <v>67929</v>
      </c>
      <c r="F99" s="101">
        <f>AVERAGE(E99:E101)</f>
        <v>67535</v>
      </c>
      <c r="G99" s="7">
        <f t="shared" si="8"/>
        <v>1.7035913126348</v>
      </c>
      <c r="H99" s="10">
        <f>STDEVP(E99:E101)</f>
        <v>5809.5252818109</v>
      </c>
      <c r="I99" s="7">
        <f>(J81-G99)/J81</f>
        <v>0.235414648549954</v>
      </c>
      <c r="J99" s="17">
        <f>F99/C99</f>
        <v>1.64260118043845</v>
      </c>
      <c r="K99" s="78">
        <f>AVERAGE(I99:I101)</f>
        <v>0.260820329359724</v>
      </c>
      <c r="L99">
        <f>STDEV.P(I102:I104)</f>
        <v>0.0102546911620169</v>
      </c>
      <c r="M99">
        <f>L99/K102</f>
        <v>0.0267397422235043</v>
      </c>
      <c r="O99">
        <f t="shared" si="12"/>
        <v>1.02546911620169</v>
      </c>
    </row>
    <row r="100" ht="14.4" spans="1:15">
      <c r="A100" s="3"/>
      <c r="B100" s="83">
        <v>47160</v>
      </c>
      <c r="C100" s="13"/>
      <c r="D100" s="29"/>
      <c r="E100" s="83">
        <v>74445</v>
      </c>
      <c r="F100" s="101"/>
      <c r="G100" s="7">
        <f t="shared" si="8"/>
        <v>1.57856234096692</v>
      </c>
      <c r="H100" s="10"/>
      <c r="I100" s="7">
        <f>(J81-G100)/J81</f>
        <v>0.291528646980877</v>
      </c>
      <c r="J100" s="17"/>
      <c r="K100" s="78"/>
      <c r="L100">
        <f>STDEV.P(I105:I107)</f>
        <v>0.00352330041218096</v>
      </c>
      <c r="M100">
        <f>L100/K105</f>
        <v>0.00712991862177412</v>
      </c>
      <c r="O100">
        <f t="shared" si="12"/>
        <v>0.352330041218096</v>
      </c>
    </row>
    <row r="101" ht="14.4" spans="1:15">
      <c r="A101" s="3"/>
      <c r="B101" s="83">
        <v>36310</v>
      </c>
      <c r="C101" s="13"/>
      <c r="D101" s="29"/>
      <c r="E101" s="83">
        <v>60231</v>
      </c>
      <c r="F101" s="101"/>
      <c r="G101" s="7">
        <f t="shared" si="8"/>
        <v>1.65879922886257</v>
      </c>
      <c r="H101" s="10"/>
      <c r="I101" s="7">
        <f>(J81-G101)/J81</f>
        <v>0.255517692548342</v>
      </c>
      <c r="J101" s="17"/>
      <c r="K101" s="78"/>
      <c r="L101">
        <f>STDEV.P(I108:I110)</f>
        <v>0.00909396996751039</v>
      </c>
      <c r="M101">
        <f>L101/K108</f>
        <v>0.013801166404198</v>
      </c>
      <c r="O101">
        <f t="shared" si="12"/>
        <v>0.909396996751039</v>
      </c>
    </row>
    <row r="102" ht="14.4" spans="1:15">
      <c r="A102" s="3">
        <v>1.6</v>
      </c>
      <c r="B102" s="83">
        <v>43969</v>
      </c>
      <c r="C102" s="13">
        <f>AVERAGE(B102:B103)</f>
        <v>39936</v>
      </c>
      <c r="D102" s="29">
        <f>STDEVP(B102:B104)</f>
        <v>3413.55894436681</v>
      </c>
      <c r="E102" s="83">
        <v>60469</v>
      </c>
      <c r="F102" s="101">
        <f>AVERAGE(E102:E103)</f>
        <v>55380.5</v>
      </c>
      <c r="G102" s="7">
        <f t="shared" si="8"/>
        <v>1.37526439082081</v>
      </c>
      <c r="H102" s="10">
        <f>STDEVP(E102:E104)</f>
        <v>4610.01091828064</v>
      </c>
      <c r="I102" s="7">
        <f>(J81-G102)/J81</f>
        <v>0.382770386421975</v>
      </c>
      <c r="J102" s="17">
        <f>F102/C102</f>
        <v>1.38673127003205</v>
      </c>
      <c r="K102" s="32">
        <f>AVERAGE(I102:I104)</f>
        <v>0.383500000721883</v>
      </c>
      <c r="L102">
        <f>STDEV.P(I111:I113)</f>
        <v>0.00924731474477719</v>
      </c>
      <c r="M102">
        <f>L102/K111</f>
        <v>0.0105889094211771</v>
      </c>
      <c r="O102">
        <f t="shared" si="12"/>
        <v>0.924731474477719</v>
      </c>
    </row>
    <row r="103" ht="14.4" spans="1:15">
      <c r="A103" s="3"/>
      <c r="B103" s="83">
        <v>35903</v>
      </c>
      <c r="C103" s="13"/>
      <c r="D103" s="29"/>
      <c r="E103" s="83">
        <v>50292</v>
      </c>
      <c r="F103" s="101"/>
      <c r="G103" s="7">
        <f t="shared" si="8"/>
        <v>1.4007743085536</v>
      </c>
      <c r="H103" s="10"/>
      <c r="I103" s="7">
        <f>(J81-G103)/J81</f>
        <v>0.371321332138511</v>
      </c>
      <c r="J103" s="17"/>
      <c r="K103" s="32"/>
      <c r="L103">
        <f>STDEV.P(I114:I116)</f>
        <v>0.00314199416941251</v>
      </c>
      <c r="M103">
        <f>L103/K114</f>
        <v>0.00330219107502621</v>
      </c>
      <c r="O103">
        <f t="shared" si="12"/>
        <v>0.314199416941251</v>
      </c>
    </row>
    <row r="104" ht="14.4" spans="1:11">
      <c r="A104" s="3"/>
      <c r="B104" s="83">
        <v>38028</v>
      </c>
      <c r="C104" s="13"/>
      <c r="D104" s="29"/>
      <c r="E104" s="83">
        <v>51143</v>
      </c>
      <c r="F104" s="101"/>
      <c r="G104" s="7">
        <f t="shared" si="8"/>
        <v>1.34487745871463</v>
      </c>
      <c r="H104" s="10"/>
      <c r="I104" s="7">
        <f>(J81-G104)/J81</f>
        <v>0.396408283605164</v>
      </c>
      <c r="J104" s="17"/>
      <c r="K104" s="32"/>
    </row>
    <row r="105" ht="14.4" spans="1:11">
      <c r="A105" s="3">
        <v>3.1</v>
      </c>
      <c r="B105" s="83">
        <v>42240</v>
      </c>
      <c r="C105" s="13">
        <f>AVERAGE(B105:B105)</f>
        <v>42240</v>
      </c>
      <c r="D105" s="29">
        <f>STDEVP(B105:B107)</f>
        <v>573.36744084594</v>
      </c>
      <c r="E105" s="83">
        <v>47292</v>
      </c>
      <c r="F105" s="13">
        <f>AVERAGE(E105:E107)</f>
        <v>47775</v>
      </c>
      <c r="G105" s="7">
        <f t="shared" si="8"/>
        <v>1.11960227272727</v>
      </c>
      <c r="H105" s="10">
        <f>STDEVP(E105:E107)</f>
        <v>518.927740634474</v>
      </c>
      <c r="I105" s="7">
        <f>(J81-G105)/J81</f>
        <v>0.497513581556424</v>
      </c>
      <c r="J105" s="17">
        <f>F105/C105</f>
        <v>1.13103693181818</v>
      </c>
      <c r="K105" s="32">
        <f>AVERAGE(I105:I107)</f>
        <v>0.49415717052101</v>
      </c>
    </row>
    <row r="106" ht="14.4" spans="1:11">
      <c r="A106" s="3"/>
      <c r="B106" s="83">
        <v>43156</v>
      </c>
      <c r="C106" s="13"/>
      <c r="D106" s="29"/>
      <c r="E106" s="83">
        <v>48495</v>
      </c>
      <c r="F106" s="13"/>
      <c r="G106" s="7">
        <f t="shared" si="8"/>
        <v>1.1237139679303</v>
      </c>
      <c r="H106" s="10"/>
      <c r="I106" s="7">
        <f>(J81-G106)/J81</f>
        <v>0.495668219996673</v>
      </c>
      <c r="J106" s="17"/>
      <c r="K106" s="32"/>
    </row>
    <row r="107" ht="14.4" spans="1:11">
      <c r="A107" s="3"/>
      <c r="B107" s="83">
        <v>41776</v>
      </c>
      <c r="C107" s="13"/>
      <c r="D107" s="29"/>
      <c r="E107" s="83">
        <v>47538</v>
      </c>
      <c r="F107" s="13"/>
      <c r="G107" s="7">
        <f t="shared" si="8"/>
        <v>1.13792608196093</v>
      </c>
      <c r="H107" s="10"/>
      <c r="I107" s="7">
        <f>(J81-G107)/J81</f>
        <v>0.489289710009935</v>
      </c>
      <c r="J107" s="17"/>
      <c r="K107" s="32"/>
    </row>
    <row r="108" ht="14.4" spans="1:11">
      <c r="A108" s="3">
        <v>6.2</v>
      </c>
      <c r="B108" s="83">
        <v>40480</v>
      </c>
      <c r="C108" s="13">
        <f>AVERAGE(B108:B110)</f>
        <v>37928</v>
      </c>
      <c r="D108" s="29">
        <f>STDEVP(B108:B110)</f>
        <v>2267.19930016456</v>
      </c>
      <c r="E108" s="83">
        <v>29627</v>
      </c>
      <c r="F108" s="13">
        <f>AVERAGE(E108:E110)</f>
        <v>28782</v>
      </c>
      <c r="G108" s="10">
        <f t="shared" si="8"/>
        <v>0.731892292490119</v>
      </c>
      <c r="H108" s="10">
        <f>STDEVP(E108:E110)</f>
        <v>1089.98195703721</v>
      </c>
      <c r="I108" s="7">
        <f>(J81-G108)/J81</f>
        <v>0.671520909077858</v>
      </c>
      <c r="J108" s="17">
        <f>F108/C108</f>
        <v>0.758858890529424</v>
      </c>
      <c r="K108" s="32">
        <f>AVERAGE(I108:I110)</f>
        <v>0.658927637068722</v>
      </c>
    </row>
    <row r="109" ht="14.4" spans="1:11">
      <c r="A109" s="3"/>
      <c r="B109" s="83">
        <v>38333</v>
      </c>
      <c r="C109" s="13"/>
      <c r="D109" s="29"/>
      <c r="E109" s="83">
        <v>29476</v>
      </c>
      <c r="F109" s="13"/>
      <c r="G109" s="10">
        <f t="shared" si="8"/>
        <v>0.768945816920147</v>
      </c>
      <c r="H109" s="10"/>
      <c r="I109" s="7">
        <f>(J81-G109)/J81</f>
        <v>0.654890992155484</v>
      </c>
      <c r="J109" s="17"/>
      <c r="K109" s="32"/>
    </row>
    <row r="110" ht="14.4" spans="1:11">
      <c r="A110" s="3"/>
      <c r="B110" s="83">
        <v>34971</v>
      </c>
      <c r="C110" s="13"/>
      <c r="D110" s="29"/>
      <c r="E110" s="83">
        <v>27243</v>
      </c>
      <c r="F110" s="13"/>
      <c r="G110" s="10">
        <f t="shared" si="8"/>
        <v>0.779016899716908</v>
      </c>
      <c r="H110" s="10"/>
      <c r="I110" s="7">
        <f>(J81-G110)/J81</f>
        <v>0.650371009972823</v>
      </c>
      <c r="J110" s="17"/>
      <c r="K110" s="32"/>
    </row>
    <row r="111" ht="14.4" spans="1:11">
      <c r="A111" s="3">
        <v>25</v>
      </c>
      <c r="B111" s="83">
        <v>34426</v>
      </c>
      <c r="C111" s="13">
        <f>AVERAGE(B111:B112)</f>
        <v>33145.5</v>
      </c>
      <c r="D111" s="29">
        <f>STDEVP(B111:B113)</f>
        <v>1846.06470333217</v>
      </c>
      <c r="E111" s="83">
        <v>10719</v>
      </c>
      <c r="F111" s="13">
        <f>AVERAGE(E111:E113)</f>
        <v>9666.33333333333</v>
      </c>
      <c r="G111" s="10">
        <f t="shared" si="8"/>
        <v>0.311363504328124</v>
      </c>
      <c r="H111" s="10">
        <f>STDEVP(E111:E113)</f>
        <v>921.341533972187</v>
      </c>
      <c r="I111" s="7">
        <f>(J81-G111)/J81</f>
        <v>0.860257579021553</v>
      </c>
      <c r="J111" s="17">
        <f>F111/C111</f>
        <v>0.291633353949505</v>
      </c>
      <c r="K111" s="32">
        <f>AVERAGE(I111:I113)</f>
        <v>0.873301902675942</v>
      </c>
    </row>
    <row r="112" ht="14.4" spans="1:11">
      <c r="A112" s="3"/>
      <c r="B112" s="83">
        <v>31865</v>
      </c>
      <c r="C112" s="13"/>
      <c r="D112" s="29"/>
      <c r="E112" s="83">
        <v>8475</v>
      </c>
      <c r="F112" s="13"/>
      <c r="G112" s="10">
        <f t="shared" si="8"/>
        <v>0.26596579319002</v>
      </c>
      <c r="H112" s="10"/>
      <c r="I112" s="7">
        <f>(J81-G112)/J81</f>
        <v>0.880632433406007</v>
      </c>
      <c r="J112" s="17"/>
      <c r="K112" s="32"/>
    </row>
    <row r="113" ht="14.4" spans="1:11">
      <c r="A113" s="3"/>
      <c r="B113" s="83">
        <v>36373</v>
      </c>
      <c r="C113" s="13"/>
      <c r="D113" s="29"/>
      <c r="E113" s="83">
        <v>9805</v>
      </c>
      <c r="F113" s="13"/>
      <c r="G113" s="10">
        <f t="shared" si="8"/>
        <v>0.269568086217799</v>
      </c>
      <c r="H113" s="10"/>
      <c r="I113" s="7">
        <f>(J81-G113)/J81</f>
        <v>0.879015695600265</v>
      </c>
      <c r="J113" s="17"/>
      <c r="K113" s="32"/>
    </row>
    <row r="114" ht="14.4" spans="1:11">
      <c r="A114" s="3">
        <v>100</v>
      </c>
      <c r="B114" s="83">
        <v>35817</v>
      </c>
      <c r="C114" s="13">
        <f>AVERAGE(B114:B116)</f>
        <v>35149.3333333333</v>
      </c>
      <c r="D114" s="29">
        <f>STDEVP(B114:B116)</f>
        <v>879.971337917069</v>
      </c>
      <c r="E114" s="83">
        <v>3891</v>
      </c>
      <c r="F114" s="13">
        <f>AVERAGE(E114:E116)</f>
        <v>3794.33333333333</v>
      </c>
      <c r="G114" s="10">
        <f t="shared" si="8"/>
        <v>0.108635564117598</v>
      </c>
      <c r="H114" s="10">
        <f>STDEVP(E114:E116)</f>
        <v>177.02793251035</v>
      </c>
      <c r="I114" s="7">
        <f>(J81-G114)/J81</f>
        <v>0.951243493463016</v>
      </c>
      <c r="J114" s="17">
        <f>F114/C114</f>
        <v>0.107948941658448</v>
      </c>
      <c r="K114" s="32">
        <f>AVERAGE(I114:I116)</f>
        <v>0.95148769348169</v>
      </c>
    </row>
    <row r="115" ht="14.4" spans="1:11">
      <c r="A115" s="3"/>
      <c r="B115" s="83">
        <v>35725</v>
      </c>
      <c r="C115" s="13"/>
      <c r="D115" s="29"/>
      <c r="E115" s="83">
        <v>3546</v>
      </c>
      <c r="F115" s="13"/>
      <c r="G115" s="10">
        <f t="shared" si="8"/>
        <v>0.09925822253324</v>
      </c>
      <c r="H115" s="10"/>
      <c r="I115" s="7">
        <f>(J81-G115)/J81</f>
        <v>0.955452119063398</v>
      </c>
      <c r="J115" s="17"/>
      <c r="K115" s="32"/>
    </row>
    <row r="116" ht="14.4" spans="1:11">
      <c r="A116" s="3"/>
      <c r="B116" s="83">
        <v>33906</v>
      </c>
      <c r="C116" s="13"/>
      <c r="D116" s="29"/>
      <c r="E116" s="83">
        <v>3946</v>
      </c>
      <c r="F116" s="13"/>
      <c r="G116" s="10">
        <f t="shared" si="8"/>
        <v>0.116380581607975</v>
      </c>
      <c r="H116" s="10"/>
      <c r="I116" s="7">
        <f>(J81-G116)/J81</f>
        <v>0.947767467918657</v>
      </c>
      <c r="J116" s="17"/>
      <c r="K116" s="32"/>
    </row>
    <row r="120" spans="1:22">
      <c r="A120" s="90" t="s">
        <v>121</v>
      </c>
      <c r="B120" s="1" t="s">
        <v>6</v>
      </c>
      <c r="C120" s="1" t="s">
        <v>7</v>
      </c>
      <c r="D120" s="1" t="s">
        <v>8</v>
      </c>
      <c r="E120" s="1" t="s">
        <v>9</v>
      </c>
      <c r="F120" s="1" t="s">
        <v>7</v>
      </c>
      <c r="G120" s="1"/>
      <c r="H120" s="1" t="s">
        <v>8</v>
      </c>
      <c r="I120" s="1"/>
      <c r="J120" s="1" t="s">
        <v>3</v>
      </c>
      <c r="K120" s="1" t="s">
        <v>4</v>
      </c>
      <c r="L120" s="90" t="s">
        <v>103</v>
      </c>
      <c r="M120" s="1" t="s">
        <v>1</v>
      </c>
      <c r="N120" s="1"/>
      <c r="O120" s="1"/>
      <c r="P120" s="1" t="s">
        <v>2</v>
      </c>
      <c r="Q120" s="1"/>
      <c r="R120" s="1"/>
      <c r="S120" s="1"/>
      <c r="T120" s="1"/>
      <c r="U120" s="1"/>
      <c r="V120" s="1"/>
    </row>
    <row r="121" ht="14.4" spans="1:22">
      <c r="A121" s="22" t="s">
        <v>104</v>
      </c>
      <c r="B121" s="83"/>
      <c r="C121" s="4">
        <f>AVERAGE(B130:B132)</f>
        <v>43983.3333333333</v>
      </c>
      <c r="D121" s="23">
        <f>STDEVP(B130:B132)</f>
        <v>10217.5451824573</v>
      </c>
      <c r="E121" s="83"/>
      <c r="F121" s="24">
        <f>AVERAGE(E130:E132)</f>
        <v>96103</v>
      </c>
      <c r="G121" s="10" t="e">
        <f t="shared" ref="G121:G156" si="13">E121/B121</f>
        <v>#DIV/0!</v>
      </c>
      <c r="H121" s="24">
        <f>STDEVP(E130:E132)</f>
        <v>12599.7649978085</v>
      </c>
      <c r="I121" s="24"/>
      <c r="J121" s="30">
        <f>F121/C121</f>
        <v>2.18498673740053</v>
      </c>
      <c r="K121" s="17"/>
      <c r="L121" s="3"/>
      <c r="M121" s="83">
        <v>38077</v>
      </c>
      <c r="N121" s="4">
        <f>AVERAGE(M121:M123)</f>
        <v>34842</v>
      </c>
      <c r="O121" s="5">
        <f>STDEVP(M121:M123)</f>
        <v>2433.9626126956</v>
      </c>
      <c r="P121" s="83">
        <v>67631</v>
      </c>
      <c r="Q121" s="6">
        <f>AVERAGE(P121:P123)</f>
        <v>61858.6666666667</v>
      </c>
      <c r="R121" s="7">
        <f t="shared" ref="R121:R126" si="14">P121/M121</f>
        <v>1.7761640885574</v>
      </c>
      <c r="S121" s="6">
        <f>STDEVP(P121:P123)</f>
        <v>4120.07526899961</v>
      </c>
      <c r="T121" s="6"/>
      <c r="U121" s="17">
        <f>Q121/N121</f>
        <v>1.77540516235195</v>
      </c>
      <c r="V121" s="17"/>
    </row>
    <row r="122" ht="14.4" spans="1:22">
      <c r="A122" s="25"/>
      <c r="B122" s="83"/>
      <c r="C122" s="8"/>
      <c r="D122" s="26"/>
      <c r="E122" s="83"/>
      <c r="F122" s="24"/>
      <c r="G122" s="10" t="e">
        <f t="shared" si="13"/>
        <v>#DIV/0!</v>
      </c>
      <c r="H122" s="24"/>
      <c r="I122" s="24"/>
      <c r="J122" s="31"/>
      <c r="K122" s="17"/>
      <c r="L122" s="3"/>
      <c r="M122" s="83">
        <v>32206</v>
      </c>
      <c r="N122" s="8"/>
      <c r="O122" s="9"/>
      <c r="P122" s="83">
        <v>59660</v>
      </c>
      <c r="Q122" s="10"/>
      <c r="R122" s="7">
        <f t="shared" si="14"/>
        <v>1.85244985406446</v>
      </c>
      <c r="S122" s="10"/>
      <c r="T122" s="10"/>
      <c r="U122" s="17"/>
      <c r="V122" s="17"/>
    </row>
    <row r="123" ht="14.4" spans="1:22">
      <c r="A123" s="25"/>
      <c r="B123" s="83"/>
      <c r="C123" s="8"/>
      <c r="D123" s="26"/>
      <c r="E123" s="83"/>
      <c r="F123" s="24"/>
      <c r="G123" s="10" t="e">
        <f t="shared" si="13"/>
        <v>#DIV/0!</v>
      </c>
      <c r="H123" s="24"/>
      <c r="I123" s="24"/>
      <c r="J123" s="31"/>
      <c r="K123" s="17"/>
      <c r="L123" s="3"/>
      <c r="M123" s="83">
        <v>34243</v>
      </c>
      <c r="N123" s="11"/>
      <c r="O123" s="12"/>
      <c r="P123" s="83">
        <v>58285</v>
      </c>
      <c r="Q123" s="10"/>
      <c r="R123" s="7">
        <f t="shared" si="14"/>
        <v>1.7020996992086</v>
      </c>
      <c r="S123" s="10"/>
      <c r="T123" s="10"/>
      <c r="U123" s="17"/>
      <c r="V123" s="17"/>
    </row>
    <row r="124" ht="14.4" spans="1:22">
      <c r="A124" s="25"/>
      <c r="B124" s="1"/>
      <c r="C124" s="8"/>
      <c r="D124" s="26"/>
      <c r="E124" s="1"/>
      <c r="F124" s="24"/>
      <c r="G124" s="10" t="e">
        <f t="shared" si="13"/>
        <v>#DIV/0!</v>
      </c>
      <c r="H124" s="24"/>
      <c r="I124" s="24"/>
      <c r="J124" s="31"/>
      <c r="K124" s="17"/>
      <c r="L124" s="3" t="s">
        <v>118</v>
      </c>
      <c r="M124" s="83">
        <v>28927</v>
      </c>
      <c r="N124" s="13">
        <f>AVERAGE(M124:M126)</f>
        <v>30149.6666666667</v>
      </c>
      <c r="O124" s="14">
        <f>STDEVP(M124:M126)</f>
        <v>2108.27106627419</v>
      </c>
      <c r="P124" s="83">
        <v>36551</v>
      </c>
      <c r="Q124" s="10">
        <f>AVERAGE(P124:P126)</f>
        <v>38484</v>
      </c>
      <c r="R124" s="7">
        <f t="shared" si="14"/>
        <v>1.26355999585163</v>
      </c>
      <c r="S124" s="10">
        <f>STDEVP(P124:P126)</f>
        <v>2767.68531448212</v>
      </c>
      <c r="T124" s="93">
        <f>(U121-R124)/U121</f>
        <v>0.288297667120818</v>
      </c>
      <c r="U124" s="17">
        <f>Q124/N124</f>
        <v>1.2764320224657</v>
      </c>
      <c r="V124" s="94">
        <f>AVERAGE(T124:T126)</f>
        <v>0.281123174150492</v>
      </c>
    </row>
    <row r="125" ht="14.4" spans="1:22">
      <c r="A125" s="25"/>
      <c r="B125" s="1"/>
      <c r="C125" s="8"/>
      <c r="D125" s="26"/>
      <c r="E125" s="1"/>
      <c r="F125" s="24"/>
      <c r="G125" s="10" t="e">
        <f t="shared" si="13"/>
        <v>#DIV/0!</v>
      </c>
      <c r="H125" s="24"/>
      <c r="I125" s="24"/>
      <c r="J125" s="31"/>
      <c r="K125" s="17"/>
      <c r="L125" s="3"/>
      <c r="M125" s="83">
        <v>28406</v>
      </c>
      <c r="N125" s="13"/>
      <c r="O125" s="14"/>
      <c r="P125" s="83">
        <v>36503</v>
      </c>
      <c r="Q125" s="10"/>
      <c r="R125" s="7">
        <f t="shared" si="14"/>
        <v>1.28504541294093</v>
      </c>
      <c r="S125" s="10"/>
      <c r="T125" s="93">
        <f>(U121-R125)/U121</f>
        <v>0.276195969128209</v>
      </c>
      <c r="U125" s="17"/>
      <c r="V125" s="94"/>
    </row>
    <row r="126" ht="14.4" spans="1:22">
      <c r="A126" s="25"/>
      <c r="B126" s="1"/>
      <c r="C126" s="8"/>
      <c r="D126" s="26"/>
      <c r="E126" s="1"/>
      <c r="F126" s="24"/>
      <c r="G126" s="10" t="e">
        <f t="shared" si="13"/>
        <v>#DIV/0!</v>
      </c>
      <c r="H126" s="24"/>
      <c r="I126" s="24"/>
      <c r="J126" s="31"/>
      <c r="K126" s="17"/>
      <c r="L126" s="3"/>
      <c r="M126" s="83">
        <v>33116</v>
      </c>
      <c r="N126" s="13"/>
      <c r="O126" s="14"/>
      <c r="P126" s="83">
        <v>42398</v>
      </c>
      <c r="Q126" s="10"/>
      <c r="R126" s="7">
        <f t="shared" si="14"/>
        <v>1.28028747433265</v>
      </c>
      <c r="S126" s="10"/>
      <c r="T126" s="93">
        <f>(U121-R126)/U121</f>
        <v>0.278875886202448</v>
      </c>
      <c r="U126" s="17"/>
      <c r="V126" s="94"/>
    </row>
    <row r="127" ht="14.4" spans="1:22">
      <c r="A127" s="25"/>
      <c r="B127" s="1"/>
      <c r="C127" s="8"/>
      <c r="D127" s="26"/>
      <c r="E127" s="1"/>
      <c r="F127" s="24"/>
      <c r="G127" s="10" t="e">
        <f t="shared" si="13"/>
        <v>#DIV/0!</v>
      </c>
      <c r="H127" s="24"/>
      <c r="I127" s="24"/>
      <c r="J127" s="31"/>
      <c r="K127" s="17"/>
      <c r="V127" s="114">
        <v>0.1206</v>
      </c>
    </row>
    <row r="128" ht="14.4" spans="1:18">
      <c r="A128" s="25"/>
      <c r="B128" s="1"/>
      <c r="C128" s="8"/>
      <c r="D128" s="26"/>
      <c r="E128" s="1"/>
      <c r="F128" s="24"/>
      <c r="G128" s="10" t="e">
        <f t="shared" si="13"/>
        <v>#DIV/0!</v>
      </c>
      <c r="H128" s="24"/>
      <c r="I128" s="24"/>
      <c r="J128" s="31"/>
      <c r="K128" s="17"/>
      <c r="M128">
        <v>0.63612</v>
      </c>
      <c r="N128">
        <f>M128*2</f>
        <v>1.27224</v>
      </c>
      <c r="O128">
        <f t="shared" ref="O128:O130" si="15">N128*0.1</f>
        <v>0.127224</v>
      </c>
      <c r="R128" t="s">
        <v>95</v>
      </c>
    </row>
    <row r="129" ht="14.4" spans="1:19">
      <c r="A129" s="25"/>
      <c r="B129" s="1"/>
      <c r="C129" s="8"/>
      <c r="D129" s="26"/>
      <c r="E129" s="1"/>
      <c r="F129" s="24"/>
      <c r="G129" s="10" t="e">
        <f t="shared" si="13"/>
        <v>#DIV/0!</v>
      </c>
      <c r="H129" s="24"/>
      <c r="I129" s="24"/>
      <c r="J129" s="31"/>
      <c r="K129" s="17"/>
      <c r="M129">
        <v>0.57893</v>
      </c>
      <c r="N129">
        <f t="shared" ref="N129:N130" si="16">M129*2</f>
        <v>1.15786</v>
      </c>
      <c r="O129">
        <f t="shared" si="15"/>
        <v>0.115786</v>
      </c>
      <c r="R129">
        <f>STDEV(O128:O130)</f>
        <v>0.0059608389789805</v>
      </c>
      <c r="S129">
        <f>R129/V127</f>
        <v>0.0494265255305183</v>
      </c>
    </row>
    <row r="130" ht="14.4" spans="1:15">
      <c r="A130" s="25"/>
      <c r="B130" s="83">
        <v>48975</v>
      </c>
      <c r="C130" s="8"/>
      <c r="D130" s="26"/>
      <c r="E130" s="83">
        <v>94219</v>
      </c>
      <c r="F130" s="24"/>
      <c r="G130" s="10">
        <f t="shared" si="13"/>
        <v>1.92381827462991</v>
      </c>
      <c r="H130" s="24"/>
      <c r="I130" s="24"/>
      <c r="J130" s="31"/>
      <c r="K130" s="32"/>
      <c r="M130">
        <v>0.59297</v>
      </c>
      <c r="N130">
        <f t="shared" si="16"/>
        <v>1.18594</v>
      </c>
      <c r="O130">
        <f t="shared" si="15"/>
        <v>0.118594</v>
      </c>
    </row>
    <row r="131" ht="14.4" spans="1:11">
      <c r="A131" s="25"/>
      <c r="B131" s="83">
        <v>29744</v>
      </c>
      <c r="C131" s="8"/>
      <c r="D131" s="26"/>
      <c r="E131" s="83">
        <v>81700</v>
      </c>
      <c r="F131" s="24"/>
      <c r="G131" s="7">
        <f t="shared" si="13"/>
        <v>2.74677245831092</v>
      </c>
      <c r="H131" s="24"/>
      <c r="I131" s="24"/>
      <c r="J131" s="31"/>
      <c r="K131" s="32"/>
    </row>
    <row r="132" ht="14.4" spans="1:11">
      <c r="A132" s="27"/>
      <c r="B132" s="83">
        <v>53231</v>
      </c>
      <c r="C132" s="11"/>
      <c r="D132" s="28"/>
      <c r="E132" s="83">
        <v>112390</v>
      </c>
      <c r="F132" s="6"/>
      <c r="G132" s="7">
        <f t="shared" si="13"/>
        <v>2.11136367905919</v>
      </c>
      <c r="H132" s="6"/>
      <c r="I132" s="6"/>
      <c r="J132" s="34"/>
      <c r="K132" s="32"/>
    </row>
    <row r="133" ht="14.4" spans="1:11">
      <c r="A133" s="3">
        <v>0.05</v>
      </c>
      <c r="B133" s="83">
        <v>63925</v>
      </c>
      <c r="C133" s="13">
        <f>AVERAGE(B133:B135)</f>
        <v>55327</v>
      </c>
      <c r="D133" s="29">
        <f>STDEVP(B133:B135)</f>
        <v>8223.53237159474</v>
      </c>
      <c r="E133" s="83">
        <v>120568</v>
      </c>
      <c r="F133" s="101">
        <f>AVERAGE(E134:E135)</f>
        <v>102853</v>
      </c>
      <c r="G133" s="7">
        <f t="shared" si="13"/>
        <v>1.88608525615956</v>
      </c>
      <c r="H133" s="10">
        <f>STDEVP(E133:E135)</f>
        <v>14079.4120142379</v>
      </c>
      <c r="I133" s="7">
        <f>(J121-G133)/J121</f>
        <v>0.13679784692724</v>
      </c>
      <c r="J133" s="17">
        <f>F133/C133</f>
        <v>1.8590019339563</v>
      </c>
      <c r="K133" s="78">
        <f>AVERAGE(I134:I135)</f>
        <v>0.077772925106297</v>
      </c>
    </row>
    <row r="134" ht="14.4" spans="1:11">
      <c r="A134" s="3"/>
      <c r="B134" s="83">
        <v>44246</v>
      </c>
      <c r="C134" s="13"/>
      <c r="D134" s="29"/>
      <c r="E134" s="83">
        <v>88970</v>
      </c>
      <c r="F134" s="101"/>
      <c r="G134" s="7">
        <f t="shared" si="13"/>
        <v>2.01080323645075</v>
      </c>
      <c r="H134" s="10"/>
      <c r="I134" s="7">
        <f>(J121-G134)/J121</f>
        <v>0.0797183332824268</v>
      </c>
      <c r="J134" s="17"/>
      <c r="K134" s="78"/>
    </row>
    <row r="135" ht="14.4" spans="1:15">
      <c r="A135" s="3"/>
      <c r="B135" s="83">
        <v>57810</v>
      </c>
      <c r="C135" s="13"/>
      <c r="D135" s="29"/>
      <c r="E135" s="83">
        <v>116736</v>
      </c>
      <c r="F135" s="101"/>
      <c r="G135" s="7">
        <f t="shared" si="13"/>
        <v>2.0193046185781</v>
      </c>
      <c r="H135" s="10"/>
      <c r="I135" s="7">
        <f>(J121-G135)/J121</f>
        <v>0.0758275169301672</v>
      </c>
      <c r="J135" s="17"/>
      <c r="K135" s="78"/>
      <c r="L135" t="s">
        <v>98</v>
      </c>
      <c r="M135" t="s">
        <v>18</v>
      </c>
      <c r="O135" t="s">
        <v>120</v>
      </c>
    </row>
    <row r="136" ht="14.4" spans="1:15">
      <c r="A136" s="3">
        <v>0.1</v>
      </c>
      <c r="B136" s="83">
        <v>49251</v>
      </c>
      <c r="C136" s="13">
        <f>AVERAGE(B136:B137)</f>
        <v>56505</v>
      </c>
      <c r="D136" s="29">
        <f>STDEVP(B136:B138)</f>
        <v>6650.20923647436</v>
      </c>
      <c r="E136" s="83">
        <v>90489</v>
      </c>
      <c r="F136" s="101">
        <f>AVERAGE(E136:E137)</f>
        <v>101543</v>
      </c>
      <c r="G136" s="7">
        <f t="shared" si="13"/>
        <v>1.83730279588232</v>
      </c>
      <c r="H136" s="10">
        <f>STDEVP(E136:E138)</f>
        <v>10729.3470547943</v>
      </c>
      <c r="I136" s="7">
        <f>(J121-G136)/J121</f>
        <v>0.15912405122049</v>
      </c>
      <c r="J136" s="17">
        <f>F136/C136</f>
        <v>1.79706220688435</v>
      </c>
      <c r="K136" s="78">
        <f>AVERAGE(I136:I138)</f>
        <v>0.178516110840478</v>
      </c>
      <c r="L136">
        <f>STDEV.P(I134:I135)</f>
        <v>0.00194540817612979</v>
      </c>
      <c r="M136">
        <f>L136/K133</f>
        <v>0.0250139514936706</v>
      </c>
      <c r="O136">
        <f>L136*100</f>
        <v>0.194540817612979</v>
      </c>
    </row>
    <row r="137" ht="14.4" spans="1:15">
      <c r="A137" s="3"/>
      <c r="B137" s="83">
        <v>63759</v>
      </c>
      <c r="C137" s="13"/>
      <c r="D137" s="29"/>
      <c r="E137" s="83">
        <v>112597</v>
      </c>
      <c r="F137" s="101"/>
      <c r="G137" s="7">
        <f t="shared" si="13"/>
        <v>1.76597813641996</v>
      </c>
      <c r="H137" s="10"/>
      <c r="I137" s="7">
        <f>(J121-G137)/J121</f>
        <v>0.191767114101144</v>
      </c>
      <c r="J137" s="17"/>
      <c r="K137" s="78"/>
      <c r="L137">
        <f>STDEV.P(I136:I138)</f>
        <v>0.0140161054615482</v>
      </c>
      <c r="M137">
        <f>L137/K136</f>
        <v>0.0785145127549468</v>
      </c>
      <c r="O137">
        <f t="shared" ref="O137:O143" si="17">L137*100</f>
        <v>1.40161054615482</v>
      </c>
    </row>
    <row r="138" ht="14.4" spans="1:15">
      <c r="A138" s="3"/>
      <c r="B138" s="83">
        <v>50090</v>
      </c>
      <c r="C138" s="13"/>
      <c r="D138" s="29"/>
      <c r="E138" s="83">
        <v>89236</v>
      </c>
      <c r="F138" s="101"/>
      <c r="G138" s="7">
        <f t="shared" si="13"/>
        <v>1.78151327610301</v>
      </c>
      <c r="H138" s="10"/>
      <c r="I138" s="7">
        <f>(J121-G138)/J121</f>
        <v>0.1846571671998</v>
      </c>
      <c r="J138" s="17"/>
      <c r="K138" s="78"/>
      <c r="L138">
        <f>STDEV.P(I140:I141)</f>
        <v>0.00381764142143362</v>
      </c>
      <c r="M138">
        <f>L138/K139</f>
        <v>0.0153524506863412</v>
      </c>
      <c r="O138">
        <f t="shared" si="17"/>
        <v>0.381764142143362</v>
      </c>
    </row>
    <row r="139" ht="14.4" spans="1:15">
      <c r="A139" s="3">
        <v>0.4</v>
      </c>
      <c r="B139" s="83">
        <v>43535</v>
      </c>
      <c r="C139" s="13">
        <f>AVERAGE(B139:B141)</f>
        <v>55005</v>
      </c>
      <c r="D139" s="29">
        <f>STDEVP(B139:B141)</f>
        <v>8340.25723024576</v>
      </c>
      <c r="E139" s="83">
        <v>69700</v>
      </c>
      <c r="F139" s="101">
        <f>AVERAGE(E139:E141)</f>
        <v>90519</v>
      </c>
      <c r="G139" s="7">
        <f t="shared" si="13"/>
        <v>1.60101068106122</v>
      </c>
      <c r="H139" s="10">
        <f>STDEVP(E139:E141)</f>
        <v>14988.4182176328</v>
      </c>
      <c r="I139" s="7">
        <f>(J121-G139)/J121</f>
        <v>0.267267551945908</v>
      </c>
      <c r="J139" s="17">
        <f>F139/C139</f>
        <v>1.6456503954186</v>
      </c>
      <c r="K139" s="78">
        <f>AVERAGE(I139:I141)</f>
        <v>0.248666580953757</v>
      </c>
      <c r="L139">
        <f>STDEV.P(I142:I144)</f>
        <v>0.0111940538467446</v>
      </c>
      <c r="M139">
        <f>L139/K142</f>
        <v>0.0272614185415777</v>
      </c>
      <c r="O139">
        <f t="shared" si="17"/>
        <v>1.11940538467446</v>
      </c>
    </row>
    <row r="140" ht="14.4" spans="1:15">
      <c r="A140" s="3"/>
      <c r="B140" s="83">
        <v>63121</v>
      </c>
      <c r="C140" s="13"/>
      <c r="D140" s="29"/>
      <c r="E140" s="83">
        <v>104379</v>
      </c>
      <c r="F140" s="101"/>
      <c r="G140" s="7">
        <f t="shared" si="13"/>
        <v>1.65363349756816</v>
      </c>
      <c r="H140" s="10"/>
      <c r="I140" s="7">
        <f>(J121-G140)/J121</f>
        <v>0.243183736879115</v>
      </c>
      <c r="J140" s="17"/>
      <c r="K140" s="78"/>
      <c r="L140">
        <f>STDEV.P(I145:I147)</f>
        <v>0.0084096717992943</v>
      </c>
      <c r="M140">
        <f>L140/K145</f>
        <v>0.0153315696964572</v>
      </c>
      <c r="O140">
        <f t="shared" si="17"/>
        <v>0.84096717992943</v>
      </c>
    </row>
    <row r="141" ht="14.4" spans="1:15">
      <c r="A141" s="3"/>
      <c r="B141" s="83">
        <v>58359</v>
      </c>
      <c r="C141" s="13"/>
      <c r="D141" s="29"/>
      <c r="E141" s="83">
        <v>97478</v>
      </c>
      <c r="F141" s="101"/>
      <c r="G141" s="7">
        <f t="shared" si="13"/>
        <v>1.67031648931613</v>
      </c>
      <c r="H141" s="10"/>
      <c r="I141" s="7">
        <f>(J121-G141)/J121</f>
        <v>0.235548454036248</v>
      </c>
      <c r="J141" s="17"/>
      <c r="K141" s="78"/>
      <c r="L141">
        <f>STDEV.P(I148:I150)</f>
        <v>0.0178577237641243</v>
      </c>
      <c r="M141">
        <f>L141/K148</f>
        <v>0.0252631648026981</v>
      </c>
      <c r="O141">
        <f t="shared" si="17"/>
        <v>1.78577237641243</v>
      </c>
    </row>
    <row r="142" ht="14.4" spans="1:15">
      <c r="A142" s="3">
        <v>1.6</v>
      </c>
      <c r="B142" s="83">
        <v>50849</v>
      </c>
      <c r="C142" s="13">
        <f>AVERAGE(B142:B143)</f>
        <v>49595.5</v>
      </c>
      <c r="D142" s="29">
        <f>STDEVP(B142:B144)</f>
        <v>4929.18742458295</v>
      </c>
      <c r="E142" s="83">
        <v>66722</v>
      </c>
      <c r="F142" s="101">
        <f>AVERAGE(E142:E143)</f>
        <v>64707.5</v>
      </c>
      <c r="G142" s="7">
        <f t="shared" si="13"/>
        <v>1.31215953116089</v>
      </c>
      <c r="H142" s="10">
        <f>STDEVP(E142:E144)</f>
        <v>5141.01561518301</v>
      </c>
      <c r="I142" s="7">
        <f>(J121-G142)/J121</f>
        <v>0.399465676976164</v>
      </c>
      <c r="J142" s="17">
        <f>F142/C142</f>
        <v>1.3047050639675</v>
      </c>
      <c r="K142" s="32">
        <f>AVERAGE(I142:I144)</f>
        <v>0.410618905603612</v>
      </c>
      <c r="L142">
        <f>STDEV.P(I151:I153)</f>
        <v>0.0264762625369706</v>
      </c>
      <c r="M142">
        <f>L142/K151</f>
        <v>0.0307161544825918</v>
      </c>
      <c r="O142">
        <f t="shared" si="17"/>
        <v>2.64762625369706</v>
      </c>
    </row>
    <row r="143" ht="14.4" spans="1:15">
      <c r="A143" s="3"/>
      <c r="B143" s="83">
        <v>48342</v>
      </c>
      <c r="C143" s="13"/>
      <c r="D143" s="29"/>
      <c r="E143" s="83">
        <v>62693</v>
      </c>
      <c r="F143" s="101"/>
      <c r="G143" s="7">
        <f t="shared" si="13"/>
        <v>1.2968640105912</v>
      </c>
      <c r="H143" s="10"/>
      <c r="I143" s="7">
        <f>(J121-G143)/J121</f>
        <v>0.40646595771374</v>
      </c>
      <c r="J143" s="17"/>
      <c r="K143" s="32"/>
      <c r="L143">
        <f>STDEV.P(I154:I156)</f>
        <v>0.00553611204629455</v>
      </c>
      <c r="M143">
        <f>L143/K154</f>
        <v>0.00587819645597072</v>
      </c>
      <c r="O143">
        <f t="shared" si="17"/>
        <v>0.553611204629455</v>
      </c>
    </row>
    <row r="144" ht="14.4" spans="1:11">
      <c r="A144" s="3"/>
      <c r="B144" s="83">
        <v>59824</v>
      </c>
      <c r="C144" s="13"/>
      <c r="D144" s="29"/>
      <c r="E144" s="83">
        <v>75040</v>
      </c>
      <c r="F144" s="101"/>
      <c r="G144" s="7">
        <f t="shared" si="13"/>
        <v>1.25434608184006</v>
      </c>
      <c r="H144" s="10"/>
      <c r="I144" s="7">
        <f>(J121-G144)/J121</f>
        <v>0.425925082120931</v>
      </c>
      <c r="J144" s="17"/>
      <c r="K144" s="32"/>
    </row>
    <row r="145" ht="14.4" spans="1:11">
      <c r="A145" s="3">
        <v>3.1</v>
      </c>
      <c r="B145" s="83">
        <v>46276</v>
      </c>
      <c r="C145" s="13">
        <f>AVERAGE(B145:B145)</f>
        <v>46276</v>
      </c>
      <c r="D145" s="29">
        <f>STDEVP(B145:B147)</f>
        <v>3486.59576091063</v>
      </c>
      <c r="E145" s="83">
        <v>45594</v>
      </c>
      <c r="F145" s="13">
        <f>AVERAGE(E145:E147)</f>
        <v>49919</v>
      </c>
      <c r="G145" s="7">
        <f t="shared" si="13"/>
        <v>0.985262339009422</v>
      </c>
      <c r="H145" s="10">
        <f>STDEVP(E145:E147)</f>
        <v>3125.436396196</v>
      </c>
      <c r="I145" s="7">
        <f>(J121-G145)/J121</f>
        <v>0.549076284013703</v>
      </c>
      <c r="J145" s="17">
        <f>F145/C145</f>
        <v>1.07872331230011</v>
      </c>
      <c r="K145" s="32">
        <f>AVERAGE(I145:I147)</f>
        <v>0.548519947128283</v>
      </c>
    </row>
    <row r="146" ht="14.4" spans="1:11">
      <c r="A146" s="3"/>
      <c r="B146" s="83">
        <v>54811</v>
      </c>
      <c r="C146" s="13"/>
      <c r="D146" s="29"/>
      <c r="E146" s="83">
        <v>52871</v>
      </c>
      <c r="F146" s="13"/>
      <c r="G146" s="7">
        <f t="shared" si="13"/>
        <v>0.964605644852311</v>
      </c>
      <c r="H146" s="10"/>
      <c r="I146" s="7">
        <f>(J121-G146)/J121</f>
        <v>0.55853020600029</v>
      </c>
      <c r="J146" s="17"/>
      <c r="K146" s="32"/>
    </row>
    <row r="147" ht="14.4" spans="1:11">
      <c r="A147" s="3"/>
      <c r="B147" s="83">
        <v>50806</v>
      </c>
      <c r="C147" s="13"/>
      <c r="D147" s="29"/>
      <c r="E147" s="83">
        <v>51292</v>
      </c>
      <c r="F147" s="13"/>
      <c r="G147" s="7">
        <f t="shared" si="13"/>
        <v>1.00956579931504</v>
      </c>
      <c r="H147" s="10"/>
      <c r="I147" s="7">
        <f>(J121-G147)/J121</f>
        <v>0.537953351370856</v>
      </c>
      <c r="J147" s="17"/>
      <c r="K147" s="32"/>
    </row>
    <row r="148" ht="14.4" spans="1:11">
      <c r="A148" s="3">
        <v>6.2</v>
      </c>
      <c r="B148" s="83">
        <v>61530</v>
      </c>
      <c r="C148" s="13">
        <f>AVERAGE(B148:B150)</f>
        <v>52788.6666666667</v>
      </c>
      <c r="D148" s="29">
        <f>STDEVP(B148:B150)</f>
        <v>7055.19843015694</v>
      </c>
      <c r="E148" s="83">
        <v>36171</v>
      </c>
      <c r="F148" s="13">
        <f>AVERAGE(E148:E150)</f>
        <v>33540.6666666667</v>
      </c>
      <c r="G148" s="10">
        <f t="shared" si="13"/>
        <v>0.587859580692345</v>
      </c>
      <c r="H148" s="10">
        <f>STDEVP(E148:E150)</f>
        <v>2520.02596988382</v>
      </c>
      <c r="I148" s="7">
        <f>(J121-G148)/J121</f>
        <v>0.730955080582448</v>
      </c>
      <c r="J148" s="17">
        <f>F148/C148</f>
        <v>0.635376280262178</v>
      </c>
      <c r="K148" s="32">
        <f>AVERAGE(I148:I150)</f>
        <v>0.706868039043832</v>
      </c>
    </row>
    <row r="149" ht="14.4" spans="1:11">
      <c r="A149" s="3"/>
      <c r="B149" s="83">
        <v>44252</v>
      </c>
      <c r="C149" s="13"/>
      <c r="D149" s="29"/>
      <c r="E149" s="83">
        <v>30143</v>
      </c>
      <c r="F149" s="13"/>
      <c r="G149" s="10">
        <f t="shared" si="13"/>
        <v>0.681166952906083</v>
      </c>
      <c r="H149" s="10"/>
      <c r="I149" s="7">
        <f>(J121-G149)/J121</f>
        <v>0.68825121853304</v>
      </c>
      <c r="J149" s="17"/>
      <c r="K149" s="32"/>
    </row>
    <row r="150" ht="14.4" spans="1:11">
      <c r="A150" s="3"/>
      <c r="B150" s="83">
        <v>52584</v>
      </c>
      <c r="C150" s="13"/>
      <c r="D150" s="29"/>
      <c r="E150" s="83">
        <v>34308</v>
      </c>
      <c r="F150" s="13"/>
      <c r="G150" s="10">
        <f t="shared" si="13"/>
        <v>0.652441807393884</v>
      </c>
      <c r="H150" s="10"/>
      <c r="I150" s="7">
        <f>(J121-G150)/J121</f>
        <v>0.701397818016007</v>
      </c>
      <c r="J150" s="17"/>
      <c r="K150" s="32"/>
    </row>
    <row r="151" ht="14.4" spans="1:11">
      <c r="A151" s="3">
        <v>25</v>
      </c>
      <c r="B151" s="83">
        <v>52529</v>
      </c>
      <c r="C151" s="13">
        <f>AVERAGE(B151:B152)</f>
        <v>51749</v>
      </c>
      <c r="D151" s="29">
        <f>STDEVP(B151:B153)</f>
        <v>1263.13507679196</v>
      </c>
      <c r="E151" s="83">
        <v>12989</v>
      </c>
      <c r="F151" s="13">
        <f>AVERAGE(E151:E153)</f>
        <v>15360</v>
      </c>
      <c r="G151" s="10">
        <f t="shared" si="13"/>
        <v>0.247272934950218</v>
      </c>
      <c r="H151" s="10">
        <f>STDEVP(E151:E153)</f>
        <v>2908.95892030121</v>
      </c>
      <c r="I151" s="7">
        <f>(J121-G151)/J121</f>
        <v>0.886830921800286</v>
      </c>
      <c r="J151" s="17">
        <f>F151/C151</f>
        <v>0.296817329803474</v>
      </c>
      <c r="K151" s="32">
        <f>AVERAGE(I151:I153)</f>
        <v>0.861965404945982</v>
      </c>
    </row>
    <row r="152" ht="14.4" spans="1:11">
      <c r="A152" s="3"/>
      <c r="B152" s="83">
        <v>50969</v>
      </c>
      <c r="C152" s="13"/>
      <c r="D152" s="29"/>
      <c r="E152" s="83">
        <v>19457</v>
      </c>
      <c r="F152" s="13"/>
      <c r="G152" s="10">
        <f t="shared" si="13"/>
        <v>0.381741843081088</v>
      </c>
      <c r="H152" s="10"/>
      <c r="I152" s="7">
        <f>(J121-G152)/J121</f>
        <v>0.825288713864119</v>
      </c>
      <c r="J152" s="17"/>
      <c r="K152" s="32"/>
    </row>
    <row r="153" ht="14.4" spans="1:11">
      <c r="A153" s="3"/>
      <c r="B153" s="83">
        <v>49435</v>
      </c>
      <c r="C153" s="13"/>
      <c r="D153" s="29"/>
      <c r="E153" s="83">
        <v>13634</v>
      </c>
      <c r="F153" s="13"/>
      <c r="G153" s="10">
        <f t="shared" si="13"/>
        <v>0.275796500455143</v>
      </c>
      <c r="H153" s="10"/>
      <c r="I153" s="7">
        <f>(J121-G153)/J121</f>
        <v>0.873776579173539</v>
      </c>
      <c r="J153" s="17"/>
      <c r="K153" s="32"/>
    </row>
    <row r="154" ht="14.4" spans="1:11">
      <c r="A154" s="3">
        <v>100</v>
      </c>
      <c r="B154" s="83">
        <v>50229</v>
      </c>
      <c r="C154" s="13">
        <f>AVERAGE(B154:B156)</f>
        <v>52006.3333333333</v>
      </c>
      <c r="D154" s="29">
        <f>STDEVP(B154:B156)</f>
        <v>1304.44607230639</v>
      </c>
      <c r="E154" s="83">
        <v>7171</v>
      </c>
      <c r="F154" s="13">
        <f>AVERAGE(E154:E156)</f>
        <v>6597.33333333333</v>
      </c>
      <c r="G154" s="10">
        <f t="shared" si="13"/>
        <v>0.142766131119473</v>
      </c>
      <c r="H154" s="10">
        <f>STDEVP(E154:E156)</f>
        <v>461.483357109321</v>
      </c>
      <c r="I154" s="7">
        <f>(J121-G154)/J121</f>
        <v>0.934660412955494</v>
      </c>
      <c r="J154" s="17">
        <f>F154/C154</f>
        <v>0.12685634441959</v>
      </c>
      <c r="K154" s="32">
        <f>AVERAGE(I154:I156)</f>
        <v>0.941804529290834</v>
      </c>
    </row>
    <row r="155" ht="14.4" spans="1:11">
      <c r="A155" s="3"/>
      <c r="B155" s="83">
        <v>53323</v>
      </c>
      <c r="C155" s="13"/>
      <c r="D155" s="29"/>
      <c r="E155" s="83">
        <v>6041</v>
      </c>
      <c r="F155" s="13"/>
      <c r="G155" s="10">
        <f t="shared" si="13"/>
        <v>0.113290700073139</v>
      </c>
      <c r="H155" s="10"/>
      <c r="I155" s="7">
        <f>(J121-G155)/J121</f>
        <v>0.948150394629891</v>
      </c>
      <c r="J155" s="17"/>
      <c r="K155" s="32"/>
    </row>
    <row r="156" ht="14.4" spans="1:11">
      <c r="A156" s="3"/>
      <c r="B156" s="83">
        <v>52467</v>
      </c>
      <c r="C156" s="13"/>
      <c r="D156" s="29"/>
      <c r="E156" s="83">
        <v>6580</v>
      </c>
      <c r="F156" s="13"/>
      <c r="G156" s="10">
        <f t="shared" si="13"/>
        <v>0.125412163836316</v>
      </c>
      <c r="H156" s="10"/>
      <c r="I156" s="7">
        <f>(J121-G156)/J121</f>
        <v>0.942602780287116</v>
      </c>
      <c r="J156" s="17"/>
      <c r="K156" s="32"/>
    </row>
    <row r="160" spans="1:22">
      <c r="A160" s="90" t="s">
        <v>122</v>
      </c>
      <c r="B160" s="1" t="s">
        <v>6</v>
      </c>
      <c r="C160" s="1" t="s">
        <v>7</v>
      </c>
      <c r="D160" s="1" t="s">
        <v>8</v>
      </c>
      <c r="E160" s="1" t="s">
        <v>9</v>
      </c>
      <c r="F160" s="1" t="s">
        <v>7</v>
      </c>
      <c r="G160" s="1"/>
      <c r="H160" s="1" t="s">
        <v>8</v>
      </c>
      <c r="I160" s="1"/>
      <c r="J160" s="1" t="s">
        <v>3</v>
      </c>
      <c r="K160" s="1" t="s">
        <v>4</v>
      </c>
      <c r="L160" s="90" t="s">
        <v>103</v>
      </c>
      <c r="M160" s="1" t="s">
        <v>1</v>
      </c>
      <c r="N160" s="1"/>
      <c r="O160" s="1"/>
      <c r="P160" s="1" t="s">
        <v>2</v>
      </c>
      <c r="Q160" s="1"/>
      <c r="R160" s="1"/>
      <c r="S160" s="1"/>
      <c r="T160" s="1"/>
      <c r="U160" s="1"/>
      <c r="V160" s="1"/>
    </row>
    <row r="161" ht="14.4" spans="1:22">
      <c r="A161" s="22" t="s">
        <v>104</v>
      </c>
      <c r="B161" s="83"/>
      <c r="C161" s="4">
        <f>AVERAGE(B170:B172)</f>
        <v>39247</v>
      </c>
      <c r="D161" s="23">
        <f>STDEVP(B170:B172)</f>
        <v>5678.03845237655</v>
      </c>
      <c r="E161" s="83"/>
      <c r="F161" s="24">
        <f>AVERAGE(E170:E172)</f>
        <v>81567.6666666667</v>
      </c>
      <c r="G161" s="10" t="e">
        <f t="shared" ref="G161:G196" si="18">E161/B161</f>
        <v>#DIV/0!</v>
      </c>
      <c r="H161" s="24">
        <f>STDEVP(E170:E172)</f>
        <v>10044.4590474328</v>
      </c>
      <c r="I161" s="24"/>
      <c r="J161" s="30">
        <f>F161/C161</f>
        <v>2.07831596470219</v>
      </c>
      <c r="K161" s="17"/>
      <c r="L161" s="3"/>
      <c r="M161" s="120">
        <v>32775</v>
      </c>
      <c r="N161" s="4">
        <f>AVERAGE(M161:M163)</f>
        <v>38534.6666666667</v>
      </c>
      <c r="O161" s="5">
        <f>STDEVP(M161:M163)</f>
        <v>4094.47532929705</v>
      </c>
      <c r="P161" s="120">
        <v>60287</v>
      </c>
      <c r="Q161" s="6">
        <f>AVERAGE(P161:P163)</f>
        <v>71633.3333333333</v>
      </c>
      <c r="R161" s="7">
        <f t="shared" ref="R161:R166" si="19">P161/M161</f>
        <v>1.83942028985507</v>
      </c>
      <c r="S161" s="6">
        <f>STDEVP(P161:P163)</f>
        <v>8047.18859119272</v>
      </c>
      <c r="T161" s="6"/>
      <c r="U161" s="17">
        <f>Q161/N161</f>
        <v>1.85893221687831</v>
      </c>
      <c r="V161" s="17"/>
    </row>
    <row r="162" ht="14.4" spans="1:22">
      <c r="A162" s="25"/>
      <c r="B162" s="83"/>
      <c r="C162" s="8"/>
      <c r="D162" s="26"/>
      <c r="E162" s="83"/>
      <c r="F162" s="24"/>
      <c r="G162" s="10" t="e">
        <f t="shared" si="18"/>
        <v>#DIV/0!</v>
      </c>
      <c r="H162" s="24"/>
      <c r="I162" s="24"/>
      <c r="J162" s="31"/>
      <c r="K162" s="17"/>
      <c r="L162" s="3"/>
      <c r="M162" s="83">
        <v>40898</v>
      </c>
      <c r="N162" s="8"/>
      <c r="O162" s="9"/>
      <c r="P162" s="83">
        <v>76544</v>
      </c>
      <c r="Q162" s="10"/>
      <c r="R162" s="7">
        <f t="shared" si="19"/>
        <v>1.87158296249205</v>
      </c>
      <c r="S162" s="10"/>
      <c r="T162" s="10"/>
      <c r="U162" s="17"/>
      <c r="V162" s="17"/>
    </row>
    <row r="163" ht="14.4" spans="1:22">
      <c r="A163" s="25"/>
      <c r="B163" s="83"/>
      <c r="C163" s="8"/>
      <c r="D163" s="26"/>
      <c r="E163" s="83"/>
      <c r="F163" s="24"/>
      <c r="G163" s="10" t="e">
        <f t="shared" si="18"/>
        <v>#DIV/0!</v>
      </c>
      <c r="H163" s="24"/>
      <c r="I163" s="24"/>
      <c r="J163" s="31"/>
      <c r="K163" s="17"/>
      <c r="L163" s="3"/>
      <c r="M163" s="83">
        <v>41931</v>
      </c>
      <c r="N163" s="11"/>
      <c r="O163" s="12"/>
      <c r="P163" s="83">
        <v>78069</v>
      </c>
      <c r="Q163" s="10"/>
      <c r="R163" s="7">
        <f t="shared" si="19"/>
        <v>1.86184445875367</v>
      </c>
      <c r="S163" s="10"/>
      <c r="T163" s="10"/>
      <c r="U163" s="17"/>
      <c r="V163" s="17"/>
    </row>
    <row r="164" ht="14.4" spans="1:22">
      <c r="A164" s="25"/>
      <c r="B164" s="1"/>
      <c r="C164" s="8"/>
      <c r="D164" s="26"/>
      <c r="E164" s="1"/>
      <c r="F164" s="24"/>
      <c r="G164" s="10" t="e">
        <f t="shared" si="18"/>
        <v>#DIV/0!</v>
      </c>
      <c r="H164" s="24"/>
      <c r="I164" s="24"/>
      <c r="J164" s="31"/>
      <c r="K164" s="17"/>
      <c r="L164" s="3" t="s">
        <v>118</v>
      </c>
      <c r="M164" s="120">
        <v>35343</v>
      </c>
      <c r="N164" s="13">
        <f>AVERAGE(M164:M166)</f>
        <v>36867.3333333333</v>
      </c>
      <c r="O164" s="14">
        <f>STDEVP(M164:M166)</f>
        <v>1301.54685748237</v>
      </c>
      <c r="P164" s="120">
        <v>47250</v>
      </c>
      <c r="Q164" s="10">
        <f>AVERAGE(P164:P166)</f>
        <v>50147.3333333333</v>
      </c>
      <c r="R164" s="7">
        <f t="shared" si="19"/>
        <v>1.33689839572193</v>
      </c>
      <c r="S164" s="10">
        <f>STDEVP(P164:P166)</f>
        <v>2096.14794855283</v>
      </c>
      <c r="T164" s="93">
        <f>(U161-R164)/U161</f>
        <v>0.2808245596136</v>
      </c>
      <c r="U164" s="17">
        <f>Q164/N164</f>
        <v>1.3602104844397</v>
      </c>
      <c r="V164" s="94">
        <f>AVERAGE(T164:T166)</f>
        <v>0.268383530019866</v>
      </c>
    </row>
    <row r="165" ht="14.4" spans="1:22">
      <c r="A165" s="25"/>
      <c r="B165" s="1"/>
      <c r="C165" s="8"/>
      <c r="D165" s="26"/>
      <c r="E165" s="1"/>
      <c r="F165" s="24"/>
      <c r="G165" s="10" t="e">
        <f t="shared" si="18"/>
        <v>#DIV/0!</v>
      </c>
      <c r="H165" s="24"/>
      <c r="I165" s="24"/>
      <c r="J165" s="31"/>
      <c r="K165" s="17"/>
      <c r="L165" s="3"/>
      <c r="M165" s="83">
        <v>36736</v>
      </c>
      <c r="N165" s="13"/>
      <c r="O165" s="14"/>
      <c r="P165" s="83">
        <v>51053</v>
      </c>
      <c r="Q165" s="10"/>
      <c r="R165" s="7">
        <f t="shared" si="19"/>
        <v>1.38972669860627</v>
      </c>
      <c r="S165" s="10"/>
      <c r="T165" s="93">
        <f>(U161-R165)/U161</f>
        <v>0.252405931755796</v>
      </c>
      <c r="U165" s="17"/>
      <c r="V165" s="94"/>
    </row>
    <row r="166" ht="14.4" spans="1:22">
      <c r="A166" s="25"/>
      <c r="B166" s="1"/>
      <c r="C166" s="8"/>
      <c r="D166" s="26"/>
      <c r="E166" s="1"/>
      <c r="F166" s="24"/>
      <c r="G166" s="10" t="e">
        <f t="shared" si="18"/>
        <v>#DIV/0!</v>
      </c>
      <c r="H166" s="24"/>
      <c r="I166" s="24"/>
      <c r="J166" s="31"/>
      <c r="K166" s="17"/>
      <c r="L166" s="3"/>
      <c r="M166" s="83">
        <v>38523</v>
      </c>
      <c r="N166" s="13"/>
      <c r="O166" s="14"/>
      <c r="P166" s="83">
        <v>52139</v>
      </c>
      <c r="Q166" s="10"/>
      <c r="R166" s="7">
        <f t="shared" si="19"/>
        <v>1.35345118500636</v>
      </c>
      <c r="S166" s="10"/>
      <c r="T166" s="93">
        <f>(U161-R166)/U161</f>
        <v>0.271920098690204</v>
      </c>
      <c r="U166" s="17"/>
      <c r="V166" s="94"/>
    </row>
    <row r="167" ht="14.4" spans="1:22">
      <c r="A167" s="25"/>
      <c r="B167" s="1"/>
      <c r="C167" s="8"/>
      <c r="D167" s="26"/>
      <c r="E167" s="1"/>
      <c r="F167" s="24"/>
      <c r="G167" s="10" t="e">
        <f t="shared" si="18"/>
        <v>#DIV/0!</v>
      </c>
      <c r="H167" s="24"/>
      <c r="I167" s="24"/>
      <c r="J167" s="31"/>
      <c r="K167" s="17"/>
      <c r="V167" s="114">
        <v>0.1052</v>
      </c>
    </row>
    <row r="168" ht="14.4" spans="1:15">
      <c r="A168" s="25"/>
      <c r="B168" s="1"/>
      <c r="C168" s="8"/>
      <c r="D168" s="26"/>
      <c r="E168" s="1"/>
      <c r="F168" s="24"/>
      <c r="G168" s="10" t="e">
        <f t="shared" si="18"/>
        <v>#DIV/0!</v>
      </c>
      <c r="H168" s="24"/>
      <c r="I168" s="24"/>
      <c r="J168" s="31"/>
      <c r="K168" s="17"/>
      <c r="M168">
        <v>0.58531</v>
      </c>
      <c r="N168">
        <f t="shared" ref="N168:N170" si="20">M168*2</f>
        <v>1.17062</v>
      </c>
      <c r="O168">
        <f t="shared" ref="O168:O170" si="21">N168*0.1</f>
        <v>0.117062</v>
      </c>
    </row>
    <row r="169" ht="14.4" spans="1:19">
      <c r="A169" s="25"/>
      <c r="B169" s="1"/>
      <c r="C169" s="8"/>
      <c r="D169" s="26"/>
      <c r="E169" s="1"/>
      <c r="F169" s="24"/>
      <c r="G169" s="10" t="e">
        <f t="shared" si="18"/>
        <v>#DIV/0!</v>
      </c>
      <c r="H169" s="24"/>
      <c r="I169" s="24"/>
      <c r="J169" s="31"/>
      <c r="K169" s="17"/>
      <c r="M169">
        <v>0.45184</v>
      </c>
      <c r="N169">
        <f t="shared" si="20"/>
        <v>0.90368</v>
      </c>
      <c r="O169">
        <f t="shared" si="21"/>
        <v>0.090368</v>
      </c>
      <c r="R169">
        <f>STDEV(O168:O170)</f>
        <v>0.0136379230579049</v>
      </c>
      <c r="S169">
        <f>R169/V167</f>
        <v>0.129638051881226</v>
      </c>
    </row>
    <row r="170" ht="14.4" spans="1:15">
      <c r="A170" s="25"/>
      <c r="B170" s="83">
        <v>38883</v>
      </c>
      <c r="C170" s="8"/>
      <c r="D170" s="26"/>
      <c r="E170" s="83">
        <v>75962</v>
      </c>
      <c r="F170" s="24"/>
      <c r="G170" s="10">
        <f t="shared" si="18"/>
        <v>1.95360440295245</v>
      </c>
      <c r="H170" s="24"/>
      <c r="I170" s="24"/>
      <c r="J170" s="31"/>
      <c r="K170" s="32"/>
      <c r="M170">
        <v>0.54284</v>
      </c>
      <c r="N170">
        <f t="shared" si="20"/>
        <v>1.08568</v>
      </c>
      <c r="O170">
        <f t="shared" si="21"/>
        <v>0.108568</v>
      </c>
    </row>
    <row r="171" ht="14.4" spans="1:11">
      <c r="A171" s="25"/>
      <c r="B171" s="83">
        <v>32482</v>
      </c>
      <c r="C171" s="8"/>
      <c r="D171" s="26"/>
      <c r="E171" s="83">
        <v>73067</v>
      </c>
      <c r="F171" s="24"/>
      <c r="G171" s="7">
        <f t="shared" si="18"/>
        <v>2.24946124007142</v>
      </c>
      <c r="H171" s="24"/>
      <c r="I171" s="24"/>
      <c r="J171" s="31"/>
      <c r="K171" s="32"/>
    </row>
    <row r="172" ht="14.4" spans="1:11">
      <c r="A172" s="27"/>
      <c r="B172" s="83">
        <v>46376</v>
      </c>
      <c r="C172" s="11"/>
      <c r="D172" s="28"/>
      <c r="E172" s="83">
        <v>95674</v>
      </c>
      <c r="F172" s="6"/>
      <c r="G172" s="7">
        <f t="shared" si="18"/>
        <v>2.06300672761773</v>
      </c>
      <c r="H172" s="6"/>
      <c r="I172" s="6"/>
      <c r="J172" s="34"/>
      <c r="K172" s="32"/>
    </row>
    <row r="173" ht="14.4" spans="1:11">
      <c r="A173" s="3">
        <v>0.05</v>
      </c>
      <c r="B173" s="83">
        <v>47018</v>
      </c>
      <c r="C173" s="13">
        <f>AVERAGE(B173:B175)</f>
        <v>50833</v>
      </c>
      <c r="D173" s="29">
        <f>STDEVP(B173:B175)</f>
        <v>2710.99477437096</v>
      </c>
      <c r="E173" s="83">
        <v>90071</v>
      </c>
      <c r="F173" s="101">
        <f>AVERAGE(E174:E175)</f>
        <v>80115</v>
      </c>
      <c r="G173" s="7">
        <f t="shared" si="18"/>
        <v>1.9156705942405</v>
      </c>
      <c r="H173" s="10">
        <f>STDEVP(E173:E175)</f>
        <v>5068.52913137091</v>
      </c>
      <c r="I173" s="7">
        <f>(J161-G173)/J161</f>
        <v>0.0782582500563086</v>
      </c>
      <c r="J173" s="17">
        <f>F173/C173</f>
        <v>1.57604312159424</v>
      </c>
      <c r="K173" s="102">
        <f>AVERAGE(I173:I175)</f>
        <v>0.205556069158307</v>
      </c>
    </row>
    <row r="174" ht="14.4" spans="1:11">
      <c r="A174" s="3"/>
      <c r="B174" s="120">
        <v>53070</v>
      </c>
      <c r="C174" s="13"/>
      <c r="D174" s="29"/>
      <c r="E174" s="120">
        <v>82459</v>
      </c>
      <c r="F174" s="101"/>
      <c r="G174" s="7">
        <f t="shared" si="18"/>
        <v>1.55377802901828</v>
      </c>
      <c r="H174" s="10"/>
      <c r="I174" s="7">
        <f>(J161-G174)/J161</f>
        <v>0.252386039751695</v>
      </c>
      <c r="J174" s="17"/>
      <c r="K174" s="102"/>
    </row>
    <row r="175" ht="14.4" spans="1:15">
      <c r="A175" s="3"/>
      <c r="B175" s="120">
        <v>52411</v>
      </c>
      <c r="C175" s="13"/>
      <c r="D175" s="29"/>
      <c r="E175" s="120">
        <v>77771</v>
      </c>
      <c r="F175" s="101"/>
      <c r="G175" s="7">
        <f t="shared" si="18"/>
        <v>1.48386789032837</v>
      </c>
      <c r="H175" s="10"/>
      <c r="I175" s="7">
        <f>(J161-G175)/J161</f>
        <v>0.286023917666918</v>
      </c>
      <c r="J175" s="17"/>
      <c r="K175" s="102"/>
      <c r="L175" t="s">
        <v>98</v>
      </c>
      <c r="M175" t="s">
        <v>18</v>
      </c>
      <c r="O175" t="s">
        <v>120</v>
      </c>
    </row>
    <row r="176" ht="14.4" spans="1:15">
      <c r="A176" s="3">
        <v>0.1</v>
      </c>
      <c r="B176" s="83">
        <v>44428</v>
      </c>
      <c r="C176" s="13">
        <f>AVERAGE(B176:B177)</f>
        <v>48532.5</v>
      </c>
      <c r="D176" s="29">
        <f>STDEVP(B176:B178)</f>
        <v>3399.46567696879</v>
      </c>
      <c r="E176" s="83">
        <v>76478</v>
      </c>
      <c r="F176" s="101">
        <f>AVERAGE(E176:E177)</f>
        <v>82900.5</v>
      </c>
      <c r="G176" s="7">
        <f t="shared" si="18"/>
        <v>1.72139191500855</v>
      </c>
      <c r="H176" s="10">
        <f>STDEVP(E176:E178)</f>
        <v>5251.63519508184</v>
      </c>
      <c r="I176" s="7">
        <f>(J161-G176)/J161</f>
        <v>0.171737144763154</v>
      </c>
      <c r="J176" s="17">
        <f>F176/C176</f>
        <v>1.70814402719827</v>
      </c>
      <c r="K176" s="78">
        <f>AVERAGE(I176:I178)</f>
        <v>0.172820043980951</v>
      </c>
      <c r="L176" s="119">
        <f>STDEV.P(I174:I175)</f>
        <v>0.0168189389576116</v>
      </c>
      <c r="M176" s="119">
        <f>L176/K173</f>
        <v>0.081821660758937</v>
      </c>
      <c r="N176" s="119"/>
      <c r="O176" s="119">
        <f>L176*100</f>
        <v>1.68189389576116</v>
      </c>
    </row>
    <row r="177" ht="14.4" spans="1:15">
      <c r="A177" s="3"/>
      <c r="B177" s="120">
        <v>52637</v>
      </c>
      <c r="C177" s="13"/>
      <c r="D177" s="29"/>
      <c r="E177" s="120">
        <v>89323</v>
      </c>
      <c r="F177" s="101"/>
      <c r="G177" s="7">
        <f t="shared" si="18"/>
        <v>1.69696221289207</v>
      </c>
      <c r="H177" s="10"/>
      <c r="I177" s="7">
        <f>(J161-G177)/J161</f>
        <v>0.183491710734542</v>
      </c>
      <c r="J177" s="17"/>
      <c r="K177" s="78"/>
      <c r="L177">
        <f>STDEV.P(I176:I178)</f>
        <v>0.0083066560634847</v>
      </c>
      <c r="M177">
        <f>L177/K176</f>
        <v>0.0480653509404285</v>
      </c>
      <c r="O177">
        <f t="shared" ref="O177:O183" si="22">L177*100</f>
        <v>0.83066560634847</v>
      </c>
    </row>
    <row r="178" ht="14.4" spans="1:15">
      <c r="A178" s="3"/>
      <c r="B178" s="120">
        <v>47323</v>
      </c>
      <c r="C178" s="13"/>
      <c r="D178" s="29"/>
      <c r="E178" s="120">
        <v>82298</v>
      </c>
      <c r="F178" s="101"/>
      <c r="G178" s="7">
        <f t="shared" si="18"/>
        <v>1.7390697969275</v>
      </c>
      <c r="H178" s="10"/>
      <c r="I178" s="7">
        <f>(J161-G178)/J161</f>
        <v>0.163231276445158</v>
      </c>
      <c r="J178" s="17"/>
      <c r="K178" s="78"/>
      <c r="L178">
        <f>STDEV.P(I179:I180)</f>
        <v>0.00782118033356667</v>
      </c>
      <c r="M178">
        <f>L178/K179</f>
        <v>0.0346170429906073</v>
      </c>
      <c r="O178">
        <f t="shared" si="22"/>
        <v>0.782118033356667</v>
      </c>
    </row>
    <row r="179" ht="14.4" spans="1:15">
      <c r="A179" s="3">
        <v>0.4</v>
      </c>
      <c r="B179" s="83">
        <v>48025</v>
      </c>
      <c r="C179" s="13">
        <f>AVERAGE(B179:B181)</f>
        <v>41868</v>
      </c>
      <c r="D179" s="29">
        <f>STDEVP(B179:B181)</f>
        <v>6472.27816666332</v>
      </c>
      <c r="E179" s="83">
        <v>78041</v>
      </c>
      <c r="F179" s="101">
        <f>AVERAGE(E179:E181)</f>
        <v>75054.6666666667</v>
      </c>
      <c r="G179" s="7">
        <f t="shared" si="18"/>
        <v>1.62500780843311</v>
      </c>
      <c r="H179" s="10">
        <f>STDEVP(E179:E181)</f>
        <v>2907.8964141722</v>
      </c>
      <c r="I179" s="7">
        <f>(J161-G179)/J161</f>
        <v>0.218113205098742</v>
      </c>
      <c r="J179" s="17">
        <f>F179/C179</f>
        <v>1.79264991560778</v>
      </c>
      <c r="K179" s="78">
        <f>AVERAGE(I179:I180)</f>
        <v>0.225934385432309</v>
      </c>
      <c r="L179">
        <f>STDEV.P(I183:I184)</f>
        <v>0.0197375004931797</v>
      </c>
      <c r="M179">
        <f>L179/K182</f>
        <v>0.0429818572534443</v>
      </c>
      <c r="O179">
        <f t="shared" si="22"/>
        <v>1.97375004931797</v>
      </c>
    </row>
    <row r="180" ht="14.4" spans="1:15">
      <c r="A180" s="3"/>
      <c r="B180" s="120">
        <v>44655</v>
      </c>
      <c r="C180" s="13"/>
      <c r="D180" s="29"/>
      <c r="E180" s="120">
        <v>71113</v>
      </c>
      <c r="F180" s="101"/>
      <c r="G180" s="7">
        <f t="shared" si="18"/>
        <v>1.59249804053297</v>
      </c>
      <c r="H180" s="10"/>
      <c r="I180" s="7">
        <f>(J161-G180)/J161</f>
        <v>0.233755565765875</v>
      </c>
      <c r="J180" s="17"/>
      <c r="K180" s="78"/>
      <c r="L180">
        <f>STDEV.P(I185:I187)</f>
        <v>0.0224710486880389</v>
      </c>
      <c r="M180">
        <f>L180/K185</f>
        <v>0.03894608393946</v>
      </c>
      <c r="O180">
        <f t="shared" si="22"/>
        <v>2.24710486880389</v>
      </c>
    </row>
    <row r="181" ht="14.4" spans="1:15">
      <c r="A181" s="3"/>
      <c r="B181" s="120">
        <v>32924</v>
      </c>
      <c r="C181" s="13"/>
      <c r="D181" s="29"/>
      <c r="E181" s="120">
        <v>76010</v>
      </c>
      <c r="F181" s="101"/>
      <c r="G181" s="7">
        <f t="shared" si="18"/>
        <v>2.30865022476005</v>
      </c>
      <c r="H181" s="10"/>
      <c r="I181" s="7">
        <f>(J161-G181)/J161</f>
        <v>-0.110827354439763</v>
      </c>
      <c r="J181" s="17"/>
      <c r="K181" s="78"/>
      <c r="L181">
        <f>STDEV.P(I188:I190)</f>
        <v>0.0117435457398959</v>
      </c>
      <c r="M181">
        <f>L181/K188</f>
        <v>0.0158892372684111</v>
      </c>
      <c r="O181">
        <f t="shared" si="22"/>
        <v>1.17435457398959</v>
      </c>
    </row>
    <row r="182" ht="14.4" spans="1:15">
      <c r="A182" s="3">
        <v>1.6</v>
      </c>
      <c r="B182" s="83">
        <v>33600</v>
      </c>
      <c r="C182" s="13">
        <f>AVERAGE(B182:B183)</f>
        <v>39738.5</v>
      </c>
      <c r="D182" s="29">
        <f>STDEVP(B182:B184)</f>
        <v>6270.55887992982</v>
      </c>
      <c r="E182" s="83">
        <v>48894</v>
      </c>
      <c r="F182" s="101">
        <f>AVERAGE(E182:E183)</f>
        <v>51169.5</v>
      </c>
      <c r="G182" s="7">
        <f t="shared" si="18"/>
        <v>1.45517857142857</v>
      </c>
      <c r="H182" s="10">
        <f>STDEVP(E182:E184)</f>
        <v>1874.06990264504</v>
      </c>
      <c r="I182" s="7">
        <f>(J161-G182)/J161</f>
        <v>0.299828035706259</v>
      </c>
      <c r="J182" s="17">
        <f>F182/C182</f>
        <v>1.287655548146</v>
      </c>
      <c r="K182" s="32">
        <f>AVERAGE(I183:I184)</f>
        <v>0.459205389306392</v>
      </c>
      <c r="L182">
        <f>STDEV.P(I191:I193)</f>
        <v>0.00151455924538311</v>
      </c>
      <c r="M182">
        <f>L182/K191</f>
        <v>0.00168909850243458</v>
      </c>
      <c r="O182">
        <f t="shared" si="22"/>
        <v>0.151455924538311</v>
      </c>
    </row>
    <row r="183" ht="14.4" spans="1:15">
      <c r="A183" s="3"/>
      <c r="B183" s="120">
        <v>45877</v>
      </c>
      <c r="C183" s="13"/>
      <c r="D183" s="29"/>
      <c r="E183" s="120">
        <v>53445</v>
      </c>
      <c r="F183" s="101"/>
      <c r="G183" s="7">
        <f t="shared" si="18"/>
        <v>1.16496283540772</v>
      </c>
      <c r="H183" s="10"/>
      <c r="I183" s="7">
        <f>(J161-G183)/J161</f>
        <v>0.439467888813213</v>
      </c>
      <c r="J183" s="17"/>
      <c r="K183" s="32"/>
      <c r="L183">
        <f>STDEV.P(I194:I196)</f>
        <v>0.00371980978983695</v>
      </c>
      <c r="M183">
        <f>L183/K194</f>
        <v>0.00383296217589993</v>
      </c>
      <c r="O183">
        <f t="shared" si="22"/>
        <v>0.371980978983695</v>
      </c>
    </row>
    <row r="184" ht="14.4" spans="1:11">
      <c r="A184" s="3"/>
      <c r="B184" s="120">
        <v>47732</v>
      </c>
      <c r="C184" s="13"/>
      <c r="D184" s="29"/>
      <c r="E184" s="120">
        <v>51690</v>
      </c>
      <c r="F184" s="101"/>
      <c r="G184" s="7">
        <f t="shared" si="18"/>
        <v>1.08292131065114</v>
      </c>
      <c r="H184" s="10"/>
      <c r="I184" s="7">
        <f>(J161-G184)/J161</f>
        <v>0.478942889799572</v>
      </c>
      <c r="J184" s="17"/>
      <c r="K184" s="32"/>
    </row>
    <row r="185" ht="14.4" spans="1:11">
      <c r="A185" s="3">
        <v>3.1</v>
      </c>
      <c r="B185" s="83">
        <v>49892</v>
      </c>
      <c r="C185" s="13">
        <f>AVERAGE(B185:B185)</f>
        <v>49892</v>
      </c>
      <c r="D185" s="29">
        <f>STDEVP(B185:B187)</f>
        <v>5301.64819236014</v>
      </c>
      <c r="E185" s="83">
        <v>41814</v>
      </c>
      <c r="F185" s="13">
        <f>AVERAGE(E185:E187)</f>
        <v>37415.3333333333</v>
      </c>
      <c r="G185" s="7">
        <f t="shared" si="18"/>
        <v>0.838090274993987</v>
      </c>
      <c r="H185" s="10">
        <f>STDEVP(E185:E187)</f>
        <v>3112.00110682642</v>
      </c>
      <c r="I185" s="7">
        <f>(J161-G185)/J161</f>
        <v>0.596745495281762</v>
      </c>
      <c r="J185" s="17">
        <f>F185/C185</f>
        <v>0.749926507923782</v>
      </c>
      <c r="K185" s="32">
        <f>AVERAGE(I185:I187)</f>
        <v>0.576978386914823</v>
      </c>
    </row>
    <row r="186" ht="14.4" spans="1:11">
      <c r="A186" s="3"/>
      <c r="B186" s="83">
        <v>41338</v>
      </c>
      <c r="C186" s="13"/>
      <c r="D186" s="29"/>
      <c r="E186" s="83">
        <v>35341</v>
      </c>
      <c r="F186" s="13"/>
      <c r="G186" s="7">
        <f t="shared" si="18"/>
        <v>0.854927669456674</v>
      </c>
      <c r="H186" s="10"/>
      <c r="I186" s="7">
        <f>(J161-G186)/J161</f>
        <v>0.588644034893327</v>
      </c>
      <c r="J186" s="17"/>
      <c r="K186" s="32"/>
    </row>
    <row r="187" ht="14.4" spans="1:11">
      <c r="A187" s="3"/>
      <c r="B187" s="83">
        <v>37153</v>
      </c>
      <c r="C187" s="13"/>
      <c r="D187" s="29"/>
      <c r="E187" s="83">
        <v>35091</v>
      </c>
      <c r="F187" s="13"/>
      <c r="G187" s="7">
        <f t="shared" si="18"/>
        <v>0.944499771216322</v>
      </c>
      <c r="H187" s="10"/>
      <c r="I187" s="7">
        <f>(J161-G187)/J161</f>
        <v>0.54554563056938</v>
      </c>
      <c r="J187" s="17"/>
      <c r="K187" s="32"/>
    </row>
    <row r="188" ht="14.4" spans="1:11">
      <c r="A188" s="3">
        <v>6.2</v>
      </c>
      <c r="B188" s="83">
        <v>42802</v>
      </c>
      <c r="C188" s="13">
        <f>AVERAGE(B188:B190)</f>
        <v>42165.3333333333</v>
      </c>
      <c r="D188" s="29">
        <f>STDEVP(B188:B190)</f>
        <v>1900.99137878693</v>
      </c>
      <c r="E188" s="83">
        <v>24687</v>
      </c>
      <c r="F188" s="13">
        <f>AVERAGE(E188:E190)</f>
        <v>22875</v>
      </c>
      <c r="G188" s="10">
        <f t="shared" si="18"/>
        <v>0.576772113452642</v>
      </c>
      <c r="H188" s="10">
        <f>STDEVP(E188:E190)</f>
        <v>1600.65257525381</v>
      </c>
      <c r="I188" s="7">
        <f>(J161-G188)/J161</f>
        <v>0.722481026346111</v>
      </c>
      <c r="J188" s="17">
        <f>F188/C188</f>
        <v>0.542507272957248</v>
      </c>
      <c r="K188" s="32">
        <f>AVERAGE(I188:I190)</f>
        <v>0.739088072102926</v>
      </c>
    </row>
    <row r="189" ht="14.4" spans="1:11">
      <c r="A189" s="3"/>
      <c r="B189" s="83">
        <v>44109</v>
      </c>
      <c r="C189" s="13"/>
      <c r="D189" s="29"/>
      <c r="E189" s="83">
        <v>23144</v>
      </c>
      <c r="F189" s="13"/>
      <c r="G189" s="10">
        <f t="shared" si="18"/>
        <v>0.524700174567549</v>
      </c>
      <c r="H189" s="10"/>
      <c r="I189" s="7">
        <f>(J161-G189)/J161</f>
        <v>0.747535897582957</v>
      </c>
      <c r="J189" s="17"/>
      <c r="K189" s="32"/>
    </row>
    <row r="190" ht="14.4" spans="1:11">
      <c r="A190" s="3"/>
      <c r="B190" s="83">
        <v>39585</v>
      </c>
      <c r="C190" s="13"/>
      <c r="D190" s="29"/>
      <c r="E190" s="83">
        <v>20794</v>
      </c>
      <c r="F190" s="13"/>
      <c r="G190" s="10">
        <f t="shared" si="18"/>
        <v>0.525299987368953</v>
      </c>
      <c r="H190" s="10"/>
      <c r="I190" s="7">
        <f>(J161-G190)/J161</f>
        <v>0.74724729237971</v>
      </c>
      <c r="J190" s="17"/>
      <c r="K190" s="32"/>
    </row>
    <row r="191" ht="14.4" spans="1:11">
      <c r="A191" s="3">
        <v>25</v>
      </c>
      <c r="B191" s="83">
        <v>38043</v>
      </c>
      <c r="C191" s="13">
        <f>AVERAGE(B191:B192)</f>
        <v>39787.5</v>
      </c>
      <c r="D191" s="29">
        <f>STDEVP(B191:B193)</f>
        <v>2558.48970206166</v>
      </c>
      <c r="E191" s="83">
        <v>8001</v>
      </c>
      <c r="F191" s="13">
        <f>AVERAGE(E191:E193)</f>
        <v>8222</v>
      </c>
      <c r="G191" s="10">
        <f t="shared" si="18"/>
        <v>0.210314643955524</v>
      </c>
      <c r="H191" s="10">
        <f>STDEVP(E191:E193)</f>
        <v>568.542581225599</v>
      </c>
      <c r="I191" s="7">
        <f>(J161-G191)/J161</f>
        <v>0.898805259870262</v>
      </c>
      <c r="J191" s="17">
        <f>F191/C191</f>
        <v>0.206647816525291</v>
      </c>
      <c r="K191" s="32">
        <f>AVERAGE(I191:I193)</f>
        <v>0.896667212243755</v>
      </c>
    </row>
    <row r="192" ht="14.4" spans="1:11">
      <c r="A192" s="3"/>
      <c r="B192" s="83">
        <v>41532</v>
      </c>
      <c r="C192" s="13"/>
      <c r="D192" s="29"/>
      <c r="E192" s="83">
        <v>9002</v>
      </c>
      <c r="F192" s="13"/>
      <c r="G192" s="10">
        <f t="shared" si="18"/>
        <v>0.21674853125301</v>
      </c>
      <c r="H192" s="10"/>
      <c r="I192" s="7">
        <f>(J161-G192)/J161</f>
        <v>0.895709538427152</v>
      </c>
      <c r="J192" s="17"/>
      <c r="K192" s="32"/>
    </row>
    <row r="193" ht="14.4" spans="1:11">
      <c r="A193" s="3"/>
      <c r="B193" s="83">
        <v>35279</v>
      </c>
      <c r="C193" s="13"/>
      <c r="D193" s="29"/>
      <c r="E193" s="83">
        <v>7663</v>
      </c>
      <c r="F193" s="13"/>
      <c r="G193" s="10">
        <f t="shared" si="18"/>
        <v>0.217211372204428</v>
      </c>
      <c r="H193" s="10"/>
      <c r="I193" s="7">
        <f>(J161-G193)/J161</f>
        <v>0.89548683843385</v>
      </c>
      <c r="J193" s="17"/>
      <c r="K193" s="32"/>
    </row>
    <row r="194" ht="14.4" spans="1:11">
      <c r="A194" s="3">
        <v>100</v>
      </c>
      <c r="B194" s="83">
        <v>39085</v>
      </c>
      <c r="C194" s="13">
        <f>AVERAGE(B194:B196)</f>
        <v>38560</v>
      </c>
      <c r="D194" s="29">
        <f>STDEVP(B194:B196)</f>
        <v>4381.15517491297</v>
      </c>
      <c r="E194" s="83">
        <v>2825</v>
      </c>
      <c r="F194" s="13">
        <f>AVERAGE(E194:E196)</f>
        <v>2367.33333333333</v>
      </c>
      <c r="G194" s="10">
        <f t="shared" si="18"/>
        <v>0.0722783676602277</v>
      </c>
      <c r="H194" s="10">
        <f>STDEVP(E194:E196)</f>
        <v>398.358576605996</v>
      </c>
      <c r="I194" s="7">
        <f>(J161-G194)/J161</f>
        <v>0.965222627893067</v>
      </c>
      <c r="J194" s="17">
        <f>F194/C194</f>
        <v>0.0613934993084371</v>
      </c>
      <c r="K194" s="32">
        <f>AVERAGE(I194:I196)</f>
        <v>0.97047912792502</v>
      </c>
    </row>
    <row r="195" ht="14.4" spans="1:11">
      <c r="A195" s="3"/>
      <c r="B195" s="83">
        <v>43644</v>
      </c>
      <c r="C195" s="13"/>
      <c r="D195" s="29"/>
      <c r="E195" s="83">
        <v>2423</v>
      </c>
      <c r="F195" s="13"/>
      <c r="G195" s="10">
        <f t="shared" si="18"/>
        <v>0.0555173677939694</v>
      </c>
      <c r="H195" s="10"/>
      <c r="I195" s="7">
        <f>(J161-G195)/J161</f>
        <v>0.973287330349731</v>
      </c>
      <c r="J195" s="17"/>
      <c r="K195" s="32"/>
    </row>
    <row r="196" ht="14.4" spans="1:11">
      <c r="A196" s="3"/>
      <c r="B196" s="83">
        <v>32951</v>
      </c>
      <c r="C196" s="13"/>
      <c r="D196" s="29"/>
      <c r="E196" s="83">
        <v>1854</v>
      </c>
      <c r="F196" s="13"/>
      <c r="G196" s="10">
        <f t="shared" si="18"/>
        <v>0.0562653637218901</v>
      </c>
      <c r="H196" s="10"/>
      <c r="I196" s="7">
        <f>(J161-G196)/J161</f>
        <v>0.972927425532261</v>
      </c>
      <c r="J196" s="17"/>
      <c r="K196" s="32"/>
    </row>
    <row r="200" spans="1:22">
      <c r="A200" s="90" t="s">
        <v>123</v>
      </c>
      <c r="B200" s="1" t="s">
        <v>6</v>
      </c>
      <c r="C200" s="1" t="s">
        <v>7</v>
      </c>
      <c r="D200" s="1" t="s">
        <v>8</v>
      </c>
      <c r="E200" s="1" t="s">
        <v>9</v>
      </c>
      <c r="F200" s="1" t="s">
        <v>7</v>
      </c>
      <c r="G200" s="1"/>
      <c r="H200" s="1" t="s">
        <v>8</v>
      </c>
      <c r="I200" s="1"/>
      <c r="J200" s="1" t="s">
        <v>3</v>
      </c>
      <c r="K200" s="1" t="s">
        <v>4</v>
      </c>
      <c r="L200" s="90" t="s">
        <v>103</v>
      </c>
      <c r="M200" s="1" t="s">
        <v>1</v>
      </c>
      <c r="N200" s="1"/>
      <c r="O200" s="1"/>
      <c r="P200" s="1" t="s">
        <v>2</v>
      </c>
      <c r="Q200" s="1"/>
      <c r="R200" s="1"/>
      <c r="S200" s="1"/>
      <c r="T200" s="1"/>
      <c r="U200" s="1"/>
      <c r="V200" s="1"/>
    </row>
    <row r="201" ht="14.4" spans="1:22">
      <c r="A201" s="22" t="s">
        <v>104</v>
      </c>
      <c r="B201" s="83"/>
      <c r="C201" s="4">
        <f>AVERAGE(B210:B212)</f>
        <v>30145</v>
      </c>
      <c r="D201" s="23">
        <f>STDEVP(B210:B212)</f>
        <v>2380.36817880484</v>
      </c>
      <c r="E201" s="83"/>
      <c r="F201" s="24">
        <f>AVERAGE(E210:E212)</f>
        <v>69190.6666666667</v>
      </c>
      <c r="G201" s="10" t="e">
        <f t="shared" ref="G201:G236" si="23">E201/B201</f>
        <v>#DIV/0!</v>
      </c>
      <c r="H201" s="24">
        <f>STDEVP(E210:E212)</f>
        <v>2517.1255210833</v>
      </c>
      <c r="I201" s="24"/>
      <c r="J201" s="30">
        <f>F201/C201</f>
        <v>2.29526179023608</v>
      </c>
      <c r="K201" s="17"/>
      <c r="L201" s="3"/>
      <c r="M201" s="83">
        <v>47439</v>
      </c>
      <c r="N201" s="4">
        <f>AVERAGE(M201:M203)</f>
        <v>49100.6666666667</v>
      </c>
      <c r="O201" s="5">
        <f>STDEVP(M201:M203)</f>
        <v>2110.02596087241</v>
      </c>
      <c r="P201" s="83">
        <v>83101</v>
      </c>
      <c r="Q201" s="6">
        <f>AVERAGE(P201:P203)</f>
        <v>101627.666666667</v>
      </c>
      <c r="R201" s="7">
        <f t="shared" ref="R201:R206" si="24">P201/M201</f>
        <v>1.75174434536984</v>
      </c>
      <c r="S201" s="6">
        <f>STDEVP(P201:P203)</f>
        <v>14554.9500705277</v>
      </c>
      <c r="T201" s="6"/>
      <c r="U201" s="17">
        <f>Q201/N201</f>
        <v>2.06978180880097</v>
      </c>
      <c r="V201" s="17"/>
    </row>
    <row r="202" ht="14.4" spans="1:22">
      <c r="A202" s="25"/>
      <c r="B202" s="83"/>
      <c r="C202" s="8"/>
      <c r="D202" s="26"/>
      <c r="E202" s="83"/>
      <c r="F202" s="24"/>
      <c r="G202" s="10" t="e">
        <f t="shared" si="23"/>
        <v>#DIV/0!</v>
      </c>
      <c r="H202" s="24"/>
      <c r="I202" s="24"/>
      <c r="J202" s="31"/>
      <c r="K202" s="17"/>
      <c r="L202" s="3"/>
      <c r="M202" s="83">
        <v>52078</v>
      </c>
      <c r="N202" s="8"/>
      <c r="O202" s="9"/>
      <c r="P202" s="83">
        <v>118659</v>
      </c>
      <c r="Q202" s="10"/>
      <c r="R202" s="7">
        <f t="shared" si="24"/>
        <v>2.27848611697838</v>
      </c>
      <c r="S202" s="10"/>
      <c r="T202" s="10"/>
      <c r="U202" s="17"/>
      <c r="V202" s="17"/>
    </row>
    <row r="203" ht="14.4" spans="1:22">
      <c r="A203" s="25"/>
      <c r="B203" s="83"/>
      <c r="C203" s="8"/>
      <c r="D203" s="26"/>
      <c r="E203" s="83"/>
      <c r="F203" s="24"/>
      <c r="G203" s="10" t="e">
        <f t="shared" si="23"/>
        <v>#DIV/0!</v>
      </c>
      <c r="H203" s="24"/>
      <c r="I203" s="24"/>
      <c r="J203" s="31"/>
      <c r="K203" s="17"/>
      <c r="L203" s="3"/>
      <c r="M203" s="83">
        <v>47785</v>
      </c>
      <c r="N203" s="11"/>
      <c r="O203" s="12"/>
      <c r="P203" s="83">
        <v>103123</v>
      </c>
      <c r="Q203" s="10"/>
      <c r="R203" s="7">
        <f t="shared" si="24"/>
        <v>2.15806215339542</v>
      </c>
      <c r="S203" s="10"/>
      <c r="T203" s="10"/>
      <c r="U203" s="17"/>
      <c r="V203" s="17"/>
    </row>
    <row r="204" ht="14.4" spans="1:22">
      <c r="A204" s="25"/>
      <c r="B204" s="1"/>
      <c r="C204" s="8"/>
      <c r="D204" s="26"/>
      <c r="E204" s="1"/>
      <c r="F204" s="24"/>
      <c r="G204" s="10" t="e">
        <f t="shared" si="23"/>
        <v>#DIV/0!</v>
      </c>
      <c r="H204" s="24"/>
      <c r="I204" s="24"/>
      <c r="J204" s="31"/>
      <c r="K204" s="17"/>
      <c r="L204" s="3" t="s">
        <v>118</v>
      </c>
      <c r="M204" s="83">
        <v>49977</v>
      </c>
      <c r="N204" s="13">
        <f>AVERAGE(M204:M206)</f>
        <v>45493.3333333333</v>
      </c>
      <c r="O204" s="14">
        <f>STDEVP(M204:M206)</f>
        <v>8352.0569256255</v>
      </c>
      <c r="P204" s="83">
        <v>84458</v>
      </c>
      <c r="Q204" s="10">
        <f>AVERAGE(P204:P206)</f>
        <v>76031</v>
      </c>
      <c r="R204" s="7">
        <f t="shared" si="24"/>
        <v>1.68993737119075</v>
      </c>
      <c r="S204" s="10">
        <f>STDEVP(P204:P206)</f>
        <v>14118.1218533722</v>
      </c>
      <c r="T204" s="93">
        <f>(U201-R204)/U201</f>
        <v>0.183519072394527</v>
      </c>
      <c r="U204" s="17">
        <f>Q204/N204</f>
        <v>1.67125586166471</v>
      </c>
      <c r="V204" s="94">
        <f>AVERAGE(T204:T206)</f>
        <v>0.192947214587492</v>
      </c>
    </row>
    <row r="205" ht="14.4" spans="1:22">
      <c r="A205" s="25"/>
      <c r="B205" s="1"/>
      <c r="C205" s="8"/>
      <c r="D205" s="26"/>
      <c r="E205" s="1"/>
      <c r="F205" s="24"/>
      <c r="G205" s="10" t="e">
        <f t="shared" si="23"/>
        <v>#DIV/0!</v>
      </c>
      <c r="H205" s="24"/>
      <c r="I205" s="24"/>
      <c r="J205" s="31"/>
      <c r="K205" s="17"/>
      <c r="L205" s="3"/>
      <c r="M205" s="83">
        <v>52715</v>
      </c>
      <c r="N205" s="13"/>
      <c r="O205" s="14"/>
      <c r="P205" s="83">
        <v>87493</v>
      </c>
      <c r="Q205" s="10"/>
      <c r="R205" s="7">
        <f t="shared" si="24"/>
        <v>1.65973631793607</v>
      </c>
      <c r="S205" s="10"/>
      <c r="T205" s="93">
        <f>(U201-R205)/U201</f>
        <v>0.198110491222472</v>
      </c>
      <c r="U205" s="17"/>
      <c r="V205" s="94"/>
    </row>
    <row r="206" ht="14.4" spans="1:22">
      <c r="A206" s="25"/>
      <c r="B206" s="1"/>
      <c r="C206" s="8"/>
      <c r="D206" s="26"/>
      <c r="E206" s="1"/>
      <c r="F206" s="24"/>
      <c r="G206" s="10" t="e">
        <f t="shared" si="23"/>
        <v>#DIV/0!</v>
      </c>
      <c r="H206" s="24"/>
      <c r="I206" s="24"/>
      <c r="J206" s="31"/>
      <c r="K206" s="17"/>
      <c r="L206" s="3"/>
      <c r="M206" s="83">
        <v>33788</v>
      </c>
      <c r="N206" s="13"/>
      <c r="O206" s="14"/>
      <c r="P206" s="83">
        <v>56142</v>
      </c>
      <c r="Q206" s="10"/>
      <c r="R206" s="7">
        <f t="shared" si="24"/>
        <v>1.66159583284006</v>
      </c>
      <c r="S206" s="10"/>
      <c r="T206" s="93">
        <f>(U201-R206)/U201</f>
        <v>0.197212080145476</v>
      </c>
      <c r="U206" s="17"/>
      <c r="V206" s="94"/>
    </row>
    <row r="207" ht="14.4" spans="1:22">
      <c r="A207" s="25"/>
      <c r="B207" s="1"/>
      <c r="C207" s="8"/>
      <c r="D207" s="26"/>
      <c r="E207" s="1"/>
      <c r="F207" s="24"/>
      <c r="G207" s="10" t="e">
        <f t="shared" si="23"/>
        <v>#DIV/0!</v>
      </c>
      <c r="H207" s="24"/>
      <c r="I207" s="24"/>
      <c r="J207" s="31"/>
      <c r="K207" s="17"/>
      <c r="V207" s="114">
        <v>0.0706</v>
      </c>
    </row>
    <row r="208" ht="14.4" spans="1:15">
      <c r="A208" s="25"/>
      <c r="B208" s="1"/>
      <c r="C208" s="8"/>
      <c r="D208" s="26"/>
      <c r="E208" s="1"/>
      <c r="F208" s="24"/>
      <c r="G208" s="10" t="e">
        <f t="shared" si="23"/>
        <v>#DIV/0!</v>
      </c>
      <c r="H208" s="24"/>
      <c r="I208" s="24"/>
      <c r="J208" s="31"/>
      <c r="K208" s="17"/>
      <c r="M208">
        <v>0.32474</v>
      </c>
      <c r="N208">
        <f t="shared" ref="N208:N210" si="25">M208*2</f>
        <v>0.64948</v>
      </c>
      <c r="O208">
        <f t="shared" ref="O208:O210" si="26">N208*0.1</f>
        <v>0.064948</v>
      </c>
    </row>
    <row r="209" ht="14.4" spans="1:19">
      <c r="A209" s="25"/>
      <c r="B209" s="1"/>
      <c r="C209" s="8"/>
      <c r="D209" s="26"/>
      <c r="E209" s="1"/>
      <c r="F209" s="24"/>
      <c r="G209" s="10" t="e">
        <f t="shared" si="23"/>
        <v>#DIV/0!</v>
      </c>
      <c r="H209" s="24"/>
      <c r="I209" s="24"/>
      <c r="J209" s="31"/>
      <c r="K209" s="17"/>
      <c r="M209">
        <v>0.36948</v>
      </c>
      <c r="N209">
        <f t="shared" si="25"/>
        <v>0.73896</v>
      </c>
      <c r="O209">
        <f t="shared" si="26"/>
        <v>0.073896</v>
      </c>
      <c r="R209">
        <f>STDEV(O208:O210)</f>
        <v>0.00498704601943877</v>
      </c>
      <c r="S209">
        <f>R209/V207</f>
        <v>0.0706380456011157</v>
      </c>
    </row>
    <row r="210" ht="14.4" spans="1:15">
      <c r="A210" s="25"/>
      <c r="B210" s="83">
        <v>31048</v>
      </c>
      <c r="C210" s="8"/>
      <c r="D210" s="26"/>
      <c r="E210" s="83">
        <v>70258</v>
      </c>
      <c r="F210" s="24"/>
      <c r="G210" s="10">
        <f t="shared" si="23"/>
        <v>2.2628832775058</v>
      </c>
      <c r="H210" s="24"/>
      <c r="I210" s="24"/>
      <c r="J210" s="31"/>
      <c r="K210" s="32"/>
      <c r="M210">
        <v>0.36619</v>
      </c>
      <c r="N210">
        <f t="shared" si="25"/>
        <v>0.73238</v>
      </c>
      <c r="O210">
        <f t="shared" si="26"/>
        <v>0.073238</v>
      </c>
    </row>
    <row r="211" ht="14.4" spans="1:11">
      <c r="A211" s="25"/>
      <c r="B211" s="83">
        <v>26885</v>
      </c>
      <c r="C211" s="8"/>
      <c r="D211" s="26"/>
      <c r="E211" s="83">
        <v>65716</v>
      </c>
      <c r="F211" s="24"/>
      <c r="G211" s="7">
        <f t="shared" si="23"/>
        <v>2.44433699088711</v>
      </c>
      <c r="H211" s="24"/>
      <c r="I211" s="24"/>
      <c r="J211" s="31"/>
      <c r="K211" s="32"/>
    </row>
    <row r="212" ht="14.4" spans="1:11">
      <c r="A212" s="27"/>
      <c r="B212" s="83">
        <v>32502</v>
      </c>
      <c r="C212" s="11"/>
      <c r="D212" s="28"/>
      <c r="E212" s="83">
        <v>71598</v>
      </c>
      <c r="F212" s="6"/>
      <c r="G212" s="7">
        <f t="shared" si="23"/>
        <v>2.20287982278014</v>
      </c>
      <c r="H212" s="6"/>
      <c r="I212" s="6"/>
      <c r="J212" s="34"/>
      <c r="K212" s="32"/>
    </row>
    <row r="213" ht="14.4" spans="1:11">
      <c r="A213" s="3">
        <v>0.05</v>
      </c>
      <c r="B213" s="83">
        <v>28864</v>
      </c>
      <c r="C213" s="13">
        <f>AVERAGE(B213:B215)</f>
        <v>31482.6666666667</v>
      </c>
      <c r="D213" s="29">
        <f>STDEVP(B213:B215)</f>
        <v>2158.69440995143</v>
      </c>
      <c r="E213" s="83">
        <v>74828</v>
      </c>
      <c r="F213" s="101">
        <f>AVERAGE(E214:E215)</f>
        <v>71191</v>
      </c>
      <c r="G213" s="7">
        <f t="shared" si="23"/>
        <v>2.59243348115299</v>
      </c>
      <c r="H213" s="10">
        <f>STDEVP(E213:E215)</f>
        <v>2783.10154723507</v>
      </c>
      <c r="I213" s="7">
        <f>(J201-G213)/J201</f>
        <v>-0.129471806737281</v>
      </c>
      <c r="J213" s="17">
        <f>F213/C213</f>
        <v>2.26127604607827</v>
      </c>
      <c r="K213" s="78">
        <f>AVERAGE(I214:I215)</f>
        <v>0.0539977651405446</v>
      </c>
    </row>
    <row r="214" ht="14.4" spans="1:11">
      <c r="A214" s="3"/>
      <c r="B214" s="83">
        <v>34151</v>
      </c>
      <c r="C214" s="13"/>
      <c r="D214" s="29"/>
      <c r="E214" s="83">
        <v>73876</v>
      </c>
      <c r="F214" s="101"/>
      <c r="G214" s="7">
        <f t="shared" si="23"/>
        <v>2.16321630406137</v>
      </c>
      <c r="H214" s="10"/>
      <c r="I214" s="7">
        <f>(J201-G214)/J201</f>
        <v>0.0575295971624767</v>
      </c>
      <c r="J214" s="17"/>
      <c r="K214" s="78"/>
    </row>
    <row r="215" ht="14.4" spans="1:19">
      <c r="A215" s="3"/>
      <c r="B215" s="83">
        <v>31433</v>
      </c>
      <c r="C215" s="13"/>
      <c r="D215" s="29"/>
      <c r="E215" s="83">
        <v>68506</v>
      </c>
      <c r="F215" s="101"/>
      <c r="G215" s="7">
        <f t="shared" si="23"/>
        <v>2.17942926224032</v>
      </c>
      <c r="H215" s="10"/>
      <c r="I215" s="7">
        <f>(J201-G215)/J201</f>
        <v>0.0504659331186124</v>
      </c>
      <c r="J215" s="17"/>
      <c r="K215" s="78"/>
      <c r="L215" t="s">
        <v>98</v>
      </c>
      <c r="M215" t="s">
        <v>18</v>
      </c>
      <c r="O215" t="s">
        <v>120</v>
      </c>
      <c r="S215" t="s">
        <v>124</v>
      </c>
    </row>
    <row r="216" ht="14.4" spans="1:20">
      <c r="A216" s="3">
        <v>0.1</v>
      </c>
      <c r="B216" s="83">
        <v>37969</v>
      </c>
      <c r="C216" s="13">
        <f>AVERAGE(B216:B217)</f>
        <v>36173</v>
      </c>
      <c r="D216" s="29">
        <f>STDEVP(B216:B218)</f>
        <v>3211.10738946343</v>
      </c>
      <c r="E216" s="83">
        <v>77889</v>
      </c>
      <c r="F216" s="101">
        <f>AVERAGE(E216:E217)</f>
        <v>77519</v>
      </c>
      <c r="G216" s="7">
        <f t="shared" si="23"/>
        <v>2.0513840238089</v>
      </c>
      <c r="H216" s="10">
        <f>STDEVP(E216:E218)</f>
        <v>7051.61486627157</v>
      </c>
      <c r="I216" s="7">
        <f>(J201-G216)/J201</f>
        <v>0.106252701746105</v>
      </c>
      <c r="J216" s="17">
        <f>F216/C216</f>
        <v>2.14300721532635</v>
      </c>
      <c r="K216" s="78">
        <f>AVERAGE(I216+I218)/2</f>
        <v>0.100460564049746</v>
      </c>
      <c r="L216">
        <f>STDEV.P(I214:I215)</f>
        <v>0.00353183202193217</v>
      </c>
      <c r="M216">
        <f>L216/K213</f>
        <v>0.0654070036554211</v>
      </c>
      <c r="O216">
        <f>L216*100</f>
        <v>0.353183202193217</v>
      </c>
      <c r="R216" t="s">
        <v>125</v>
      </c>
      <c r="S216" t="s">
        <v>110</v>
      </c>
      <c r="T216" t="s">
        <v>95</v>
      </c>
    </row>
    <row r="217" ht="14.4" spans="1:20">
      <c r="A217" s="3"/>
      <c r="B217" s="83">
        <v>34377</v>
      </c>
      <c r="C217" s="13"/>
      <c r="D217" s="29"/>
      <c r="E217" s="83">
        <v>77149</v>
      </c>
      <c r="F217" s="101"/>
      <c r="G217" s="7">
        <f t="shared" si="23"/>
        <v>2.24420397358699</v>
      </c>
      <c r="H217" s="10"/>
      <c r="I217" s="7">
        <f>(J201-G217)/J201</f>
        <v>0.0222448771927836</v>
      </c>
      <c r="J217" s="17"/>
      <c r="K217" s="78"/>
      <c r="L217">
        <f>STDEV.P(I216,I218)</f>
        <v>0.00579213769635843</v>
      </c>
      <c r="M217">
        <f>L217/K216</f>
        <v>0.057655834915383</v>
      </c>
      <c r="O217">
        <f t="shared" ref="O217:O223" si="27">L217*100</f>
        <v>0.579213769635843</v>
      </c>
      <c r="R217">
        <v>0.01</v>
      </c>
      <c r="S217" s="33">
        <v>0.0706</v>
      </c>
      <c r="T217">
        <v>0.004987</v>
      </c>
    </row>
    <row r="218" ht="14.4" spans="1:20">
      <c r="A218" s="3"/>
      <c r="B218" s="83">
        <v>30113</v>
      </c>
      <c r="C218" s="13"/>
      <c r="D218" s="29"/>
      <c r="E218" s="83">
        <v>62574</v>
      </c>
      <c r="F218" s="101"/>
      <c r="G218" s="7">
        <f t="shared" si="23"/>
        <v>2.07797296848537</v>
      </c>
      <c r="H218" s="10"/>
      <c r="I218" s="7">
        <f>(J201-G218)/J201</f>
        <v>0.0946684263533878</v>
      </c>
      <c r="J218" s="17"/>
      <c r="K218" s="78"/>
      <c r="L218">
        <f>STDEV.P(I220:I221)</f>
        <v>0.0158396929744552</v>
      </c>
      <c r="M218">
        <f>L218/K219</f>
        <v>0.0700486402544699</v>
      </c>
      <c r="O218">
        <f t="shared" si="27"/>
        <v>1.58396929744552</v>
      </c>
      <c r="R218">
        <v>0.02</v>
      </c>
      <c r="S218" s="33">
        <v>0.2526</v>
      </c>
      <c r="T218">
        <v>0.00907</v>
      </c>
    </row>
    <row r="219" ht="14.4" spans="1:20">
      <c r="A219" s="3">
        <v>0.4</v>
      </c>
      <c r="B219" s="83">
        <v>25609</v>
      </c>
      <c r="C219" s="13">
        <f>AVERAGE(B219:B221)</f>
        <v>32646</v>
      </c>
      <c r="D219" s="29">
        <f>STDEVP(B219:B221)</f>
        <v>5002.89163051396</v>
      </c>
      <c r="E219" s="83">
        <v>71345</v>
      </c>
      <c r="F219" s="101">
        <f>AVERAGE(E219:E221)</f>
        <v>66591</v>
      </c>
      <c r="G219" s="7">
        <f t="shared" si="23"/>
        <v>2.78593463235581</v>
      </c>
      <c r="H219" s="10">
        <f>STDEVP(E219:E221)</f>
        <v>3365.01441304491</v>
      </c>
      <c r="I219" s="7">
        <f>(J201-G219)/J201</f>
        <v>-0.213776417229192</v>
      </c>
      <c r="J219" s="17">
        <f>F219/C219</f>
        <v>2.03979047969123</v>
      </c>
      <c r="K219" s="78">
        <f>AVERAGE(I220:I221)</f>
        <v>0.226124203366595</v>
      </c>
      <c r="L219">
        <f>STDEV.P(I223:I224)</f>
        <v>0.0126004471080628</v>
      </c>
      <c r="M219">
        <f>L219/K222</f>
        <v>0.0327581213949554</v>
      </c>
      <c r="O219">
        <f t="shared" si="27"/>
        <v>1.26004471080628</v>
      </c>
      <c r="R219">
        <v>0.03</v>
      </c>
      <c r="S219" s="33">
        <v>0.219</v>
      </c>
      <c r="T219">
        <v>0.0188</v>
      </c>
    </row>
    <row r="220" ht="14.4" spans="1:20">
      <c r="A220" s="3"/>
      <c r="B220" s="83">
        <v>35529</v>
      </c>
      <c r="C220" s="13"/>
      <c r="D220" s="29"/>
      <c r="E220" s="83">
        <v>64400</v>
      </c>
      <c r="F220" s="101"/>
      <c r="G220" s="7">
        <f t="shared" si="23"/>
        <v>1.8126037884545</v>
      </c>
      <c r="H220" s="10"/>
      <c r="I220" s="7">
        <f>(J201-G220)/J201</f>
        <v>0.210284510392139</v>
      </c>
      <c r="J220" s="17"/>
      <c r="K220" s="78"/>
      <c r="L220">
        <f>STDEV.P(I225:I227)</f>
        <v>0.0270561411644297</v>
      </c>
      <c r="M220">
        <f>L220/K225</f>
        <v>0.0484455624589873</v>
      </c>
      <c r="O220">
        <f t="shared" si="27"/>
        <v>2.70561411644297</v>
      </c>
      <c r="R220">
        <v>0.04</v>
      </c>
      <c r="S220" s="33">
        <v>0.1372</v>
      </c>
      <c r="T220">
        <v>0.02019</v>
      </c>
    </row>
    <row r="221" ht="14.4" spans="1:15">
      <c r="A221" s="3"/>
      <c r="B221" s="83">
        <v>36800</v>
      </c>
      <c r="C221" s="13"/>
      <c r="D221" s="29"/>
      <c r="E221" s="83">
        <v>64028</v>
      </c>
      <c r="F221" s="101"/>
      <c r="G221" s="7">
        <f t="shared" si="23"/>
        <v>1.73989130434783</v>
      </c>
      <c r="H221" s="10"/>
      <c r="I221" s="7">
        <f>(J201-G221)/J201</f>
        <v>0.24196389634105</v>
      </c>
      <c r="J221" s="17"/>
      <c r="K221" s="78"/>
      <c r="L221">
        <f>STDEV.P(I228:I230)</f>
        <v>0.0253252877196706</v>
      </c>
      <c r="M221">
        <f>L221/K228</f>
        <v>0.0359479854878034</v>
      </c>
      <c r="O221">
        <f t="shared" si="27"/>
        <v>2.53252877196706</v>
      </c>
    </row>
    <row r="222" ht="14.4" spans="1:15">
      <c r="A222" s="3">
        <v>1.6</v>
      </c>
      <c r="B222" s="83">
        <v>28464</v>
      </c>
      <c r="C222" s="13">
        <f>AVERAGE(B222:B223)</f>
        <v>28850.5</v>
      </c>
      <c r="D222" s="29">
        <f>STDEVP(B222:B224)</f>
        <v>1220.25926206961</v>
      </c>
      <c r="E222" s="83">
        <v>39327</v>
      </c>
      <c r="F222" s="101">
        <f>AVERAGE(E222:E223)</f>
        <v>40958</v>
      </c>
      <c r="G222" s="7">
        <f t="shared" si="23"/>
        <v>1.38163996627319</v>
      </c>
      <c r="H222" s="10">
        <f>STDEVP(E222:E224)</f>
        <v>1907.47605198306</v>
      </c>
      <c r="I222" s="7">
        <f>(J201-G222)/J201</f>
        <v>0.398046892885767</v>
      </c>
      <c r="J222" s="17">
        <f>F222/C222</f>
        <v>1.41966343737544</v>
      </c>
      <c r="K222" s="32">
        <f>AVERAGE(I222:I224)</f>
        <v>0.384651090217988</v>
      </c>
      <c r="L222">
        <f>STDEV.P(I231:I233)</f>
        <v>0.0121649647596642</v>
      </c>
      <c r="M222">
        <f>L222/K231</f>
        <v>0.0140019405731669</v>
      </c>
      <c r="O222">
        <f t="shared" si="27"/>
        <v>1.21649647596642</v>
      </c>
    </row>
    <row r="223" ht="14.4" spans="1:15">
      <c r="A223" s="3"/>
      <c r="B223" s="83">
        <v>29237</v>
      </c>
      <c r="C223" s="13"/>
      <c r="D223" s="29"/>
      <c r="E223" s="83">
        <v>42589</v>
      </c>
      <c r="F223" s="101"/>
      <c r="G223" s="7">
        <f t="shared" si="23"/>
        <v>1.45668160207956</v>
      </c>
      <c r="H223" s="10"/>
      <c r="I223" s="7">
        <f>(J201-G223)/J201</f>
        <v>0.365352741776036</v>
      </c>
      <c r="J223" s="17"/>
      <c r="K223" s="32"/>
      <c r="L223">
        <f>STDEV.P(I234:I236)</f>
        <v>0.0004444727533872</v>
      </c>
      <c r="M223">
        <f>L223/K234</f>
        <v>0.000445383703702195</v>
      </c>
      <c r="O223">
        <f t="shared" si="27"/>
        <v>0.04444727533872</v>
      </c>
    </row>
    <row r="224" ht="14.4" spans="1:11">
      <c r="A224" s="3"/>
      <c r="B224" s="83">
        <v>31351</v>
      </c>
      <c r="C224" s="13"/>
      <c r="D224" s="29"/>
      <c r="E224" s="83">
        <v>43855</v>
      </c>
      <c r="F224" s="101"/>
      <c r="G224" s="7">
        <f t="shared" si="23"/>
        <v>1.3988389525055</v>
      </c>
      <c r="H224" s="10"/>
      <c r="I224" s="7">
        <f>(J201-G224)/J201</f>
        <v>0.390553635992161</v>
      </c>
      <c r="J224" s="17"/>
      <c r="K224" s="32"/>
    </row>
    <row r="225" ht="14.4" spans="1:20">
      <c r="A225" s="3">
        <v>3.1</v>
      </c>
      <c r="B225" s="83">
        <v>31980</v>
      </c>
      <c r="C225" s="13">
        <f>AVERAGE(B225:B225)</f>
        <v>31980</v>
      </c>
      <c r="D225" s="29">
        <f>STDEVP(B225:B227)</f>
        <v>2203.24220689016</v>
      </c>
      <c r="E225" s="83">
        <v>32427</v>
      </c>
      <c r="F225" s="13">
        <f>AVERAGE(E225:E227)</f>
        <v>30909</v>
      </c>
      <c r="G225" s="7">
        <f t="shared" si="23"/>
        <v>1.01397748592871</v>
      </c>
      <c r="H225" s="10">
        <f>STDEVP(E225:E227)</f>
        <v>1083.73797571184</v>
      </c>
      <c r="I225" s="7">
        <f>(J201-G225)/J201</f>
        <v>0.558230137301936</v>
      </c>
      <c r="J225" s="17">
        <f>F225/C225</f>
        <v>0.966510318949343</v>
      </c>
      <c r="K225" s="32">
        <f>AVERAGE(I225:I227)</f>
        <v>0.558485437904341</v>
      </c>
      <c r="R225" t="s">
        <v>125</v>
      </c>
      <c r="S225" t="s">
        <v>26</v>
      </c>
      <c r="T225" t="s">
        <v>98</v>
      </c>
    </row>
    <row r="226" ht="14.4" spans="1:20">
      <c r="A226" s="3"/>
      <c r="B226" s="83">
        <v>27514</v>
      </c>
      <c r="C226" s="13"/>
      <c r="D226" s="29"/>
      <c r="E226" s="83">
        <v>29967</v>
      </c>
      <c r="F226" s="13"/>
      <c r="G226" s="7">
        <f t="shared" si="23"/>
        <v>1.08915461219743</v>
      </c>
      <c r="H226" s="10"/>
      <c r="I226" s="7">
        <f>(J201-G226)/J201</f>
        <v>0.525476955687307</v>
      </c>
      <c r="J226" s="17"/>
      <c r="K226" s="32"/>
      <c r="R226">
        <v>0.01</v>
      </c>
      <c r="S226" s="33">
        <v>0.19295</v>
      </c>
      <c r="T226">
        <f>STDEV.P(T204:T206)</f>
        <v>0.00667678488115801</v>
      </c>
    </row>
    <row r="227" ht="14.4" spans="1:20">
      <c r="A227" s="3"/>
      <c r="B227" s="83">
        <v>32371</v>
      </c>
      <c r="C227" s="13"/>
      <c r="D227" s="29"/>
      <c r="E227" s="83">
        <v>30333</v>
      </c>
      <c r="F227" s="13"/>
      <c r="G227" s="7">
        <f t="shared" si="23"/>
        <v>0.937042414506812</v>
      </c>
      <c r="H227" s="10"/>
      <c r="I227" s="7">
        <f>(J201-G227)/J201</f>
        <v>0.59174922072378</v>
      </c>
      <c r="J227" s="17"/>
      <c r="K227" s="32"/>
      <c r="R227">
        <v>0.02</v>
      </c>
      <c r="S227" s="33">
        <v>0.41454</v>
      </c>
      <c r="T227">
        <f>STDEV.P(T244:T246)</f>
        <v>0.00648170024084872</v>
      </c>
    </row>
    <row r="228" ht="14.4" spans="1:20">
      <c r="A228" s="3">
        <v>6.2</v>
      </c>
      <c r="B228" s="83">
        <v>32206</v>
      </c>
      <c r="C228" s="13">
        <f>AVERAGE(B228:B230)</f>
        <v>33127</v>
      </c>
      <c r="D228" s="29">
        <f>STDEVP(B228:B230)</f>
        <v>1069.81026355144</v>
      </c>
      <c r="E228" s="83">
        <v>25603</v>
      </c>
      <c r="F228" s="13">
        <f>AVERAGE(E228:E230)</f>
        <v>23705.6666666667</v>
      </c>
      <c r="G228" s="10">
        <f t="shared" si="23"/>
        <v>0.794976091411538</v>
      </c>
      <c r="H228" s="10">
        <f>STDEVP(E228:E230)</f>
        <v>1342.69910586434</v>
      </c>
      <c r="I228" s="7">
        <f>(J201-G228)/J201</f>
        <v>0.65364469761431</v>
      </c>
      <c r="J228" s="17">
        <f>F228/C228</f>
        <v>0.71559956128435</v>
      </c>
      <c r="K228" s="32">
        <f>AVERAGE(I229:I230)</f>
        <v>0.704498106806656</v>
      </c>
      <c r="R228">
        <v>0.03</v>
      </c>
      <c r="S228" s="33">
        <v>0.40437</v>
      </c>
      <c r="T228">
        <f>STDEV.P(T284:T286)</f>
        <v>0.0130447801081979</v>
      </c>
    </row>
    <row r="229" ht="14.4" spans="1:20">
      <c r="A229" s="3"/>
      <c r="B229" s="83">
        <v>34627</v>
      </c>
      <c r="C229" s="13"/>
      <c r="D229" s="29"/>
      <c r="E229" s="83">
        <v>22691</v>
      </c>
      <c r="F229" s="13"/>
      <c r="G229" s="10">
        <f t="shared" si="23"/>
        <v>0.655297888930603</v>
      </c>
      <c r="H229" s="10"/>
      <c r="I229" s="7">
        <f>(J201-G229)/J201</f>
        <v>0.714499717758469</v>
      </c>
      <c r="J229" s="17"/>
      <c r="K229" s="32"/>
      <c r="R229">
        <v>0.04</v>
      </c>
      <c r="S229" s="33">
        <v>0.3856</v>
      </c>
      <c r="T229">
        <f>STDEV.P(T324:T326)</f>
        <v>0.0162602895967275</v>
      </c>
    </row>
    <row r="230" ht="14.4" spans="1:11">
      <c r="A230" s="3"/>
      <c r="B230" s="83">
        <v>32548</v>
      </c>
      <c r="C230" s="13"/>
      <c r="D230" s="29"/>
      <c r="E230" s="83">
        <v>22823</v>
      </c>
      <c r="F230" s="13"/>
      <c r="G230" s="10">
        <f t="shared" si="23"/>
        <v>0.70121051984761</v>
      </c>
      <c r="H230" s="10"/>
      <c r="I230" s="7">
        <f>(J201-G230)/J201</f>
        <v>0.694496495854843</v>
      </c>
      <c r="J230" s="17"/>
      <c r="K230" s="32"/>
    </row>
    <row r="231" ht="14.4" spans="1:11">
      <c r="A231" s="3">
        <v>25</v>
      </c>
      <c r="B231" s="83">
        <v>31675</v>
      </c>
      <c r="C231" s="13">
        <f>AVERAGE(B231:B232)</f>
        <v>32285</v>
      </c>
      <c r="D231" s="29">
        <f>STDEVP(B231:B233)</f>
        <v>972.138650376352</v>
      </c>
      <c r="E231" s="83">
        <v>8808</v>
      </c>
      <c r="F231" s="13">
        <f>AVERAGE(E231:E233)</f>
        <v>9566.33333333333</v>
      </c>
      <c r="G231" s="10">
        <f t="shared" si="23"/>
        <v>0.278074191002368</v>
      </c>
      <c r="H231" s="10">
        <f>STDEVP(E231:E233)</f>
        <v>1154.71737763932</v>
      </c>
      <c r="I231" s="7">
        <f>(J201-G231)/J201</f>
        <v>0.878848594881298</v>
      </c>
      <c r="J231" s="17">
        <f>F231/C231</f>
        <v>0.296308915388984</v>
      </c>
      <c r="K231" s="32">
        <f>AVERAGE(I231:I233)</f>
        <v>0.868805627055502</v>
      </c>
    </row>
    <row r="232" ht="14.4" spans="1:11">
      <c r="A232" s="3"/>
      <c r="B232" s="83">
        <v>32895</v>
      </c>
      <c r="C232" s="13"/>
      <c r="D232" s="29"/>
      <c r="E232" s="83">
        <v>11198</v>
      </c>
      <c r="F232" s="13"/>
      <c r="G232" s="10">
        <f t="shared" si="23"/>
        <v>0.340416476668187</v>
      </c>
      <c r="H232" s="10"/>
      <c r="I232" s="7">
        <f>(J201-G232)/J201</f>
        <v>0.851687298539844</v>
      </c>
      <c r="J232" s="17"/>
      <c r="K232" s="32"/>
    </row>
    <row r="233" ht="14.4" spans="1:11">
      <c r="A233" s="3"/>
      <c r="B233" s="83">
        <v>30514</v>
      </c>
      <c r="C233" s="13"/>
      <c r="D233" s="29"/>
      <c r="E233" s="83">
        <v>8693</v>
      </c>
      <c r="F233" s="13"/>
      <c r="G233" s="10">
        <f t="shared" si="23"/>
        <v>0.284885626269909</v>
      </c>
      <c r="H233" s="10"/>
      <c r="I233" s="7">
        <f>(J201-G233)/J201</f>
        <v>0.875880987745364</v>
      </c>
      <c r="J233" s="17"/>
      <c r="K233" s="32"/>
    </row>
    <row r="234" ht="14.4" spans="1:11">
      <c r="A234" s="3">
        <v>100</v>
      </c>
      <c r="B234" s="83">
        <v>29901</v>
      </c>
      <c r="C234" s="13">
        <f>AVERAGE(B234:B236)</f>
        <v>29142.6666666667</v>
      </c>
      <c r="D234" s="29">
        <f>STDEVP(B234:B236)</f>
        <v>548.017234116674</v>
      </c>
      <c r="E234" s="83">
        <v>163</v>
      </c>
      <c r="F234" s="13">
        <f>AVERAGE(E234:E236)</f>
        <v>137</v>
      </c>
      <c r="G234" s="10">
        <f t="shared" si="23"/>
        <v>0.00545132269823752</v>
      </c>
      <c r="H234" s="10">
        <f>STDEVP(E234:E236)</f>
        <v>30.6267856622271</v>
      </c>
      <c r="I234" s="7">
        <f>(J201-G234)/J201</f>
        <v>0.997624966911649</v>
      </c>
      <c r="J234" s="17">
        <f>F234/C234</f>
        <v>0.00470101111771972</v>
      </c>
      <c r="K234" s="113">
        <f>AVERAGE(I234:I236)</f>
        <v>0.997954684225259</v>
      </c>
    </row>
    <row r="235" ht="14.4" spans="1:11">
      <c r="A235" s="3"/>
      <c r="B235" s="83">
        <v>28902</v>
      </c>
      <c r="C235" s="13"/>
      <c r="D235" s="29"/>
      <c r="E235" s="83">
        <v>94</v>
      </c>
      <c r="F235" s="13"/>
      <c r="G235" s="10">
        <f t="shared" si="23"/>
        <v>0.00325237007819528</v>
      </c>
      <c r="H235" s="10"/>
      <c r="I235" s="7">
        <f>(J201-G235)/J201</f>
        <v>0.998583006917977</v>
      </c>
      <c r="J235" s="17"/>
      <c r="K235" s="113"/>
    </row>
    <row r="236" ht="14.4" spans="1:11">
      <c r="A236" s="3"/>
      <c r="B236" s="83">
        <v>28625</v>
      </c>
      <c r="C236" s="13"/>
      <c r="D236" s="29"/>
      <c r="E236" s="83">
        <v>154</v>
      </c>
      <c r="F236" s="13"/>
      <c r="G236" s="10">
        <f t="shared" si="23"/>
        <v>0.00537991266375546</v>
      </c>
      <c r="H236" s="10"/>
      <c r="I236" s="7">
        <f>(J201-G236)/J201</f>
        <v>0.997656078846151</v>
      </c>
      <c r="J236" s="17"/>
      <c r="K236" s="113"/>
    </row>
    <row r="240" spans="1:22">
      <c r="A240" s="90" t="s">
        <v>126</v>
      </c>
      <c r="B240" s="1" t="s">
        <v>6</v>
      </c>
      <c r="C240" s="1" t="s">
        <v>7</v>
      </c>
      <c r="D240" s="1" t="s">
        <v>8</v>
      </c>
      <c r="E240" s="1" t="s">
        <v>9</v>
      </c>
      <c r="F240" s="1" t="s">
        <v>7</v>
      </c>
      <c r="G240" s="1"/>
      <c r="H240" s="1" t="s">
        <v>8</v>
      </c>
      <c r="I240" s="1"/>
      <c r="J240" s="1" t="s">
        <v>3</v>
      </c>
      <c r="K240" s="1" t="s">
        <v>4</v>
      </c>
      <c r="L240" s="90" t="s">
        <v>103</v>
      </c>
      <c r="M240" s="1" t="s">
        <v>1</v>
      </c>
      <c r="N240" s="1"/>
      <c r="O240" s="1"/>
      <c r="P240" s="1" t="s">
        <v>2</v>
      </c>
      <c r="Q240" s="1"/>
      <c r="R240" s="1"/>
      <c r="S240" s="1"/>
      <c r="T240" s="1"/>
      <c r="U240" s="1"/>
      <c r="V240" s="1"/>
    </row>
    <row r="241" ht="14.4" spans="1:22">
      <c r="A241" s="121" t="s">
        <v>104</v>
      </c>
      <c r="B241" s="83"/>
      <c r="C241" s="4">
        <f>AVERAGE(B250:B252)</f>
        <v>56362.6666666667</v>
      </c>
      <c r="D241" s="23">
        <f>STDEVP(B250:B252)</f>
        <v>1305.32303366723</v>
      </c>
      <c r="E241" s="83"/>
      <c r="F241" s="24">
        <f>AVERAGE(E250:E252)</f>
        <v>136289.666666667</v>
      </c>
      <c r="G241" s="10" t="e">
        <f t="shared" ref="G241:G276" si="28">E241/B241</f>
        <v>#DIV/0!</v>
      </c>
      <c r="H241" s="24">
        <f>STDEVP(E250:E252)</f>
        <v>2346.44587029452</v>
      </c>
      <c r="I241" s="24"/>
      <c r="J241" s="30">
        <f>F241/C241</f>
        <v>2.41808407456472</v>
      </c>
      <c r="K241" s="17"/>
      <c r="L241" s="3"/>
      <c r="M241" s="83">
        <v>33371</v>
      </c>
      <c r="N241" s="4">
        <f>AVERAGE(M241:M243)</f>
        <v>30267</v>
      </c>
      <c r="O241" s="5">
        <f>STDEVP(M241:M243)</f>
        <v>4797.68951336648</v>
      </c>
      <c r="P241" s="83">
        <v>70365</v>
      </c>
      <c r="Q241" s="6">
        <f>AVERAGE(P241:P243)</f>
        <v>73603.3333333333</v>
      </c>
      <c r="R241" s="7">
        <f t="shared" ref="R241:R246" si="29">P241/M241</f>
        <v>2.10856731892961</v>
      </c>
      <c r="S241" s="6">
        <f>STDEVP(P241:P243)</f>
        <v>5700.40608689903</v>
      </c>
      <c r="T241" s="6"/>
      <c r="U241" s="17">
        <f>Q241/N241</f>
        <v>2.43180141187872</v>
      </c>
      <c r="V241" s="17"/>
    </row>
    <row r="242" ht="14.4" spans="1:22">
      <c r="A242" s="122"/>
      <c r="B242" s="83"/>
      <c r="C242" s="8"/>
      <c r="D242" s="26"/>
      <c r="E242" s="83"/>
      <c r="F242" s="24"/>
      <c r="G242" s="10" t="e">
        <f t="shared" si="28"/>
        <v>#DIV/0!</v>
      </c>
      <c r="H242" s="24"/>
      <c r="I242" s="24"/>
      <c r="J242" s="31"/>
      <c r="K242" s="17"/>
      <c r="L242" s="3"/>
      <c r="M242" s="83">
        <v>23490</v>
      </c>
      <c r="N242" s="8"/>
      <c r="O242" s="9"/>
      <c r="P242" s="83">
        <v>68829</v>
      </c>
      <c r="Q242" s="10"/>
      <c r="R242" s="7">
        <f t="shared" si="29"/>
        <v>2.9301404853129</v>
      </c>
      <c r="S242" s="10"/>
      <c r="T242" s="10"/>
      <c r="U242" s="17"/>
      <c r="V242" s="17"/>
    </row>
    <row r="243" ht="14.4" spans="1:22">
      <c r="A243" s="122"/>
      <c r="B243" s="83"/>
      <c r="C243" s="8"/>
      <c r="D243" s="26"/>
      <c r="E243" s="83"/>
      <c r="F243" s="24"/>
      <c r="G243" s="10" t="e">
        <f t="shared" si="28"/>
        <v>#DIV/0!</v>
      </c>
      <c r="H243" s="24"/>
      <c r="I243" s="24"/>
      <c r="J243" s="31"/>
      <c r="K243" s="17"/>
      <c r="L243" s="3"/>
      <c r="M243" s="83">
        <v>33940</v>
      </c>
      <c r="N243" s="11"/>
      <c r="O243" s="12"/>
      <c r="P243" s="83">
        <v>81616</v>
      </c>
      <c r="Q243" s="10"/>
      <c r="R243" s="7">
        <f t="shared" si="29"/>
        <v>2.40471420153212</v>
      </c>
      <c r="S243" s="10"/>
      <c r="T243" s="10"/>
      <c r="U243" s="17"/>
      <c r="V243" s="17"/>
    </row>
    <row r="244" ht="14.4" spans="1:22">
      <c r="A244" s="122"/>
      <c r="B244" s="1"/>
      <c r="C244" s="8"/>
      <c r="D244" s="26"/>
      <c r="E244" s="1"/>
      <c r="F244" s="24"/>
      <c r="G244" s="10" t="e">
        <f t="shared" si="28"/>
        <v>#DIV/0!</v>
      </c>
      <c r="H244" s="24"/>
      <c r="I244" s="24"/>
      <c r="J244" s="31"/>
      <c r="K244" s="17"/>
      <c r="L244" s="3" t="s">
        <v>118</v>
      </c>
      <c r="M244" s="83">
        <v>33120</v>
      </c>
      <c r="N244" s="13">
        <f>AVERAGE(M244:M246)</f>
        <v>32261.3333333333</v>
      </c>
      <c r="O244" s="14">
        <f>STDEVP(M244:M246)</f>
        <v>1286.41681511951</v>
      </c>
      <c r="P244" s="83">
        <v>47157</v>
      </c>
      <c r="Q244" s="10">
        <f>AVERAGE(P244:P246)</f>
        <v>45913.6666666667</v>
      </c>
      <c r="R244" s="7">
        <f t="shared" si="29"/>
        <v>1.42382246376812</v>
      </c>
      <c r="S244" s="10">
        <f>STDEVP(P244:P246)</f>
        <v>1418.2565196591</v>
      </c>
      <c r="T244" s="93">
        <f>(U241-R244)/U241</f>
        <v>0.414498874450393</v>
      </c>
      <c r="U244" s="17">
        <f>Q244/N244</f>
        <v>1.42317945114895</v>
      </c>
      <c r="V244" s="94">
        <f>AVERAGE(T244:T246)</f>
        <v>0.414535930220437</v>
      </c>
    </row>
    <row r="245" ht="14.4" spans="1:22">
      <c r="A245" s="122"/>
      <c r="B245" s="1"/>
      <c r="C245" s="8"/>
      <c r="D245" s="26"/>
      <c r="E245" s="1"/>
      <c r="F245" s="24"/>
      <c r="G245" s="10" t="e">
        <f t="shared" si="28"/>
        <v>#DIV/0!</v>
      </c>
      <c r="H245" s="24"/>
      <c r="I245" s="24"/>
      <c r="J245" s="31"/>
      <c r="K245" s="17"/>
      <c r="L245" s="3"/>
      <c r="M245" s="83">
        <v>33221</v>
      </c>
      <c r="N245" s="13"/>
      <c r="O245" s="14"/>
      <c r="P245" s="83">
        <v>46655</v>
      </c>
      <c r="Q245" s="10"/>
      <c r="R245" s="7">
        <f t="shared" si="29"/>
        <v>1.40438276993468</v>
      </c>
      <c r="S245" s="10"/>
      <c r="T245" s="93">
        <f>(U241-R245)/U241</f>
        <v>0.422492822368376</v>
      </c>
      <c r="U245" s="17"/>
      <c r="V245" s="94"/>
    </row>
    <row r="246" ht="14.4" spans="1:22">
      <c r="A246" s="122"/>
      <c r="B246" s="1"/>
      <c r="C246" s="8"/>
      <c r="D246" s="26"/>
      <c r="E246" s="1"/>
      <c r="F246" s="24"/>
      <c r="G246" s="10" t="e">
        <f t="shared" si="28"/>
        <v>#DIV/0!</v>
      </c>
      <c r="H246" s="24"/>
      <c r="I246" s="24"/>
      <c r="J246" s="31"/>
      <c r="K246" s="17"/>
      <c r="L246" s="3"/>
      <c r="M246" s="83">
        <v>30443</v>
      </c>
      <c r="N246" s="13"/>
      <c r="O246" s="14"/>
      <c r="P246" s="83">
        <v>43929</v>
      </c>
      <c r="Q246" s="10"/>
      <c r="R246" s="7">
        <f t="shared" si="29"/>
        <v>1.44299182077982</v>
      </c>
      <c r="S246" s="10"/>
      <c r="T246" s="93">
        <f>(U241-R246)/U241</f>
        <v>0.406616093842542</v>
      </c>
      <c r="U246" s="17"/>
      <c r="V246" s="94"/>
    </row>
    <row r="247" ht="14.4" spans="1:22">
      <c r="A247" s="122"/>
      <c r="B247" s="1"/>
      <c r="C247" s="8"/>
      <c r="D247" s="26"/>
      <c r="E247" s="1"/>
      <c r="F247" s="24"/>
      <c r="G247" s="10" t="e">
        <f t="shared" si="28"/>
        <v>#DIV/0!</v>
      </c>
      <c r="H247" s="24"/>
      <c r="I247" s="24"/>
      <c r="J247" s="31"/>
      <c r="K247" s="17"/>
      <c r="V247" s="114">
        <v>0.2526</v>
      </c>
    </row>
    <row r="248" ht="14.4" spans="1:15">
      <c r="A248" s="122"/>
      <c r="B248" s="1"/>
      <c r="C248" s="8"/>
      <c r="D248" s="26"/>
      <c r="E248" s="1"/>
      <c r="F248" s="24"/>
      <c r="G248" s="10" t="e">
        <f t="shared" si="28"/>
        <v>#DIV/0!</v>
      </c>
      <c r="H248" s="24"/>
      <c r="I248" s="24"/>
      <c r="J248" s="31"/>
      <c r="K248" s="17"/>
      <c r="M248">
        <v>1.25974</v>
      </c>
      <c r="N248">
        <f>M248*2</f>
        <v>2.51948</v>
      </c>
      <c r="O248">
        <f>N248*0.1</f>
        <v>0.251948</v>
      </c>
    </row>
    <row r="249" ht="14.4" spans="1:19">
      <c r="A249" s="122"/>
      <c r="B249" s="1"/>
      <c r="C249" s="8"/>
      <c r="D249" s="26"/>
      <c r="E249" s="1"/>
      <c r="F249" s="24"/>
      <c r="G249" s="10" t="e">
        <f t="shared" si="28"/>
        <v>#DIV/0!</v>
      </c>
      <c r="H249" s="24"/>
      <c r="I249" s="24"/>
      <c r="J249" s="31"/>
      <c r="K249" s="17"/>
      <c r="M249">
        <v>1.3085</v>
      </c>
      <c r="N249">
        <f>M249*2</f>
        <v>2.617</v>
      </c>
      <c r="O249">
        <f>N249*0.1</f>
        <v>0.2617</v>
      </c>
      <c r="R249">
        <f>STDEV(O248:O250)</f>
        <v>0.00907659495625975</v>
      </c>
      <c r="S249">
        <f>R249/V247</f>
        <v>0.0359326799535224</v>
      </c>
    </row>
    <row r="250" ht="14.4" spans="1:15">
      <c r="A250" s="122"/>
      <c r="B250" s="83">
        <v>58196</v>
      </c>
      <c r="C250" s="8"/>
      <c r="D250" s="26"/>
      <c r="E250" s="83">
        <v>136526</v>
      </c>
      <c r="F250" s="24"/>
      <c r="G250" s="10">
        <f t="shared" si="28"/>
        <v>2.34596879510619</v>
      </c>
      <c r="H250" s="24"/>
      <c r="I250" s="24"/>
      <c r="J250" s="31"/>
      <c r="K250" s="32"/>
      <c r="M250">
        <v>1.21782</v>
      </c>
      <c r="N250">
        <f>M250*2</f>
        <v>2.43564</v>
      </c>
      <c r="O250">
        <f>N250*0.1</f>
        <v>0.243564</v>
      </c>
    </row>
    <row r="251" ht="14.4" spans="1:11">
      <c r="A251" s="122"/>
      <c r="B251" s="83">
        <v>55259</v>
      </c>
      <c r="C251" s="8"/>
      <c r="D251" s="26"/>
      <c r="E251" s="83">
        <v>139038</v>
      </c>
      <c r="F251" s="24"/>
      <c r="G251" s="7">
        <f t="shared" si="28"/>
        <v>2.51611502198737</v>
      </c>
      <c r="H251" s="24"/>
      <c r="I251" s="24"/>
      <c r="J251" s="31"/>
      <c r="K251" s="32"/>
    </row>
    <row r="252" ht="14.4" spans="1:11">
      <c r="A252" s="123"/>
      <c r="B252" s="83">
        <v>55633</v>
      </c>
      <c r="C252" s="11"/>
      <c r="D252" s="28"/>
      <c r="E252" s="83">
        <v>133305</v>
      </c>
      <c r="F252" s="6"/>
      <c r="G252" s="7">
        <f t="shared" si="28"/>
        <v>2.39614976722449</v>
      </c>
      <c r="H252" s="6"/>
      <c r="I252" s="6"/>
      <c r="J252" s="34"/>
      <c r="K252" s="32"/>
    </row>
    <row r="253" ht="14.4" spans="1:11">
      <c r="A253" s="3">
        <v>0.05</v>
      </c>
      <c r="B253" s="83">
        <v>65126</v>
      </c>
      <c r="C253" s="13">
        <f>AVERAGE(B253:B255)</f>
        <v>63918.3333333333</v>
      </c>
      <c r="D253" s="29">
        <f>STDEVP(B253:B255)</f>
        <v>1327.30914091464</v>
      </c>
      <c r="E253" s="83">
        <v>146031</v>
      </c>
      <c r="F253" s="7">
        <f>AVERAGE(E254:E255)</f>
        <v>152251</v>
      </c>
      <c r="G253" s="7">
        <f t="shared" si="28"/>
        <v>2.24228418757485</v>
      </c>
      <c r="H253" s="10">
        <f>STDEVP(E253:E255)</f>
        <v>3217.68678124864</v>
      </c>
      <c r="I253" s="7">
        <f>(J241-G253)/J241</f>
        <v>0.0727021400285738</v>
      </c>
      <c r="J253" s="17">
        <f>F253/C253</f>
        <v>2.38196135693985</v>
      </c>
      <c r="K253" s="102">
        <f>AVERAGE(I253:I255)</f>
        <v>0.0278127700106817</v>
      </c>
    </row>
    <row r="254" ht="14.4" spans="1:11">
      <c r="A254" s="3"/>
      <c r="B254" s="83">
        <v>62070</v>
      </c>
      <c r="C254" s="13"/>
      <c r="D254" s="29"/>
      <c r="E254" s="83">
        <v>150628</v>
      </c>
      <c r="F254" s="7"/>
      <c r="G254" s="7">
        <f t="shared" si="28"/>
        <v>2.42674399871113</v>
      </c>
      <c r="H254" s="10"/>
      <c r="I254" s="7">
        <f>(J241-G254)/J241</f>
        <v>-0.00358131639734974</v>
      </c>
      <c r="J254" s="17"/>
      <c r="K254" s="102"/>
    </row>
    <row r="255" ht="14.4" spans="1:15">
      <c r="A255" s="3"/>
      <c r="B255" s="83">
        <v>64559</v>
      </c>
      <c r="C255" s="13"/>
      <c r="D255" s="29"/>
      <c r="E255" s="83">
        <v>153874</v>
      </c>
      <c r="F255" s="7"/>
      <c r="G255" s="7">
        <f t="shared" si="28"/>
        <v>2.3834631887111</v>
      </c>
      <c r="H255" s="10"/>
      <c r="I255" s="7">
        <f>(J241-G255)/J241</f>
        <v>0.014317486400821</v>
      </c>
      <c r="J255" s="17"/>
      <c r="K255" s="102"/>
      <c r="L255" t="s">
        <v>98</v>
      </c>
      <c r="M255" t="s">
        <v>18</v>
      </c>
      <c r="O255" t="s">
        <v>120</v>
      </c>
    </row>
    <row r="256" ht="14.4" spans="1:15">
      <c r="A256" s="3">
        <v>0.1</v>
      </c>
      <c r="B256" s="83">
        <v>65977</v>
      </c>
      <c r="C256" s="13">
        <f>AVERAGE(B256:B257)</f>
        <v>64002</v>
      </c>
      <c r="D256" s="29">
        <f>STDEVP(B256:B258)</f>
        <v>2847.7014512683</v>
      </c>
      <c r="E256" s="83">
        <v>145684</v>
      </c>
      <c r="F256" s="7">
        <f>AVERAGE(E256:E257)</f>
        <v>147926.5</v>
      </c>
      <c r="G256" s="7">
        <f t="shared" si="28"/>
        <v>2.20810282371129</v>
      </c>
      <c r="H256" s="10">
        <f>STDEVP(E256:E258)</f>
        <v>1964.06466288664</v>
      </c>
      <c r="I256" s="7">
        <f>(J241-G256)/J241</f>
        <v>0.0868378618684832</v>
      </c>
      <c r="J256" s="17">
        <f>F256/C256</f>
        <v>2.31127933502078</v>
      </c>
      <c r="K256" s="78">
        <f>AVERAGE(I256+I258)/2</f>
        <v>0.0954802742637014</v>
      </c>
      <c r="L256" s="119">
        <f>STDEV.P(I254:I255)</f>
        <v>0.00894940139908539</v>
      </c>
      <c r="M256" s="119">
        <f>L256/K253</f>
        <v>0.321773106225964</v>
      </c>
      <c r="N256" s="119"/>
      <c r="O256" s="119">
        <f>L256*100</f>
        <v>0.894940139908539</v>
      </c>
    </row>
    <row r="257" ht="14.4" spans="1:15">
      <c r="A257" s="3"/>
      <c r="B257" s="83">
        <v>62027</v>
      </c>
      <c r="C257" s="13"/>
      <c r="D257" s="29"/>
      <c r="E257" s="83">
        <v>150169</v>
      </c>
      <c r="F257" s="7"/>
      <c r="G257" s="7">
        <f t="shared" si="28"/>
        <v>2.42102632724459</v>
      </c>
      <c r="H257" s="10"/>
      <c r="I257" s="7">
        <f>(J241-G257)/J241</f>
        <v>-0.00121677021523451</v>
      </c>
      <c r="J257" s="17"/>
      <c r="K257" s="78"/>
      <c r="L257">
        <f>STDEV.P(I256,I258)</f>
        <v>0.00864241239521822</v>
      </c>
      <c r="M257">
        <f>L257/K256</f>
        <v>0.0905151609781644</v>
      </c>
      <c r="O257">
        <f t="shared" ref="O257:O263" si="30">L257*100</f>
        <v>0.864241239521822</v>
      </c>
    </row>
    <row r="258" ht="14.4" spans="1:15">
      <c r="A258" s="3"/>
      <c r="B258" s="83">
        <v>68981</v>
      </c>
      <c r="C258" s="13"/>
      <c r="D258" s="29"/>
      <c r="E258" s="83">
        <v>149434</v>
      </c>
      <c r="F258" s="7"/>
      <c r="G258" s="7">
        <f t="shared" si="28"/>
        <v>2.1663066641539</v>
      </c>
      <c r="H258" s="10"/>
      <c r="I258" s="7">
        <f>(J241-G258)/J241</f>
        <v>0.10412268665892</v>
      </c>
      <c r="J258" s="17"/>
      <c r="K258" s="78"/>
      <c r="L258">
        <f>STDEV.P(I259:I261)</f>
        <v>0.0216197116928754</v>
      </c>
      <c r="M258">
        <f>L258/K259</f>
        <v>0.0874286129130337</v>
      </c>
      <c r="O258">
        <f t="shared" si="30"/>
        <v>2.16197116928754</v>
      </c>
    </row>
    <row r="259" ht="14.4" spans="1:15">
      <c r="A259" s="3">
        <v>0.4</v>
      </c>
      <c r="B259" s="83">
        <v>64465</v>
      </c>
      <c r="C259" s="13">
        <f>AVERAGE(B259:B261)</f>
        <v>59731.6666666667</v>
      </c>
      <c r="D259" s="29">
        <f>STDEVP(B259:B261)</f>
        <v>4058.32924024434</v>
      </c>
      <c r="E259" s="83">
        <v>114875</v>
      </c>
      <c r="F259" s="7">
        <f>AVERAGE(E259:E261)</f>
        <v>108526.333333333</v>
      </c>
      <c r="G259" s="7">
        <f t="shared" si="28"/>
        <v>1.78197471496161</v>
      </c>
      <c r="H259" s="10">
        <f>STDEVP(E259:E261)</f>
        <v>4783.70514234405</v>
      </c>
      <c r="I259" s="7">
        <f>(J241-G259)/J241</f>
        <v>0.263063375791688</v>
      </c>
      <c r="J259" s="17">
        <f>F259/C259</f>
        <v>1.81689779290717</v>
      </c>
      <c r="K259" s="78">
        <f>AVERAGE(I259:I261)</f>
        <v>0.247284166733616</v>
      </c>
      <c r="L259">
        <f>STDEV.P(I262:I264)</f>
        <v>0.00780193752543979</v>
      </c>
      <c r="M259">
        <f>L259/K262</f>
        <v>0.0165772724844139</v>
      </c>
      <c r="O259">
        <f t="shared" si="30"/>
        <v>0.780193752543979</v>
      </c>
    </row>
    <row r="260" ht="14.4" spans="1:15">
      <c r="A260" s="3"/>
      <c r="B260" s="83">
        <v>54554</v>
      </c>
      <c r="C260" s="13"/>
      <c r="D260" s="29"/>
      <c r="E260" s="83">
        <v>103328</v>
      </c>
      <c r="F260" s="7"/>
      <c r="G260" s="7">
        <f t="shared" si="28"/>
        <v>1.89404993217729</v>
      </c>
      <c r="H260" s="10"/>
      <c r="I260" s="7">
        <f>(J241-G260)/J241</f>
        <v>0.216714608023612</v>
      </c>
      <c r="J260" s="17"/>
      <c r="K260" s="78"/>
      <c r="L260">
        <f>STDEV.P(I265:I267)</f>
        <v>0.0140313696765852</v>
      </c>
      <c r="M260">
        <f>L260/K265</f>
        <v>0.0224191800404404</v>
      </c>
      <c r="O260">
        <f t="shared" si="30"/>
        <v>1.40313696765852</v>
      </c>
    </row>
    <row r="261" ht="14.4" spans="1:15">
      <c r="A261" s="3"/>
      <c r="B261" s="83">
        <v>60176</v>
      </c>
      <c r="C261" s="13"/>
      <c r="D261" s="29"/>
      <c r="E261" s="83">
        <v>107376</v>
      </c>
      <c r="F261" s="7"/>
      <c r="G261" s="7">
        <f t="shared" si="28"/>
        <v>1.78436586014358</v>
      </c>
      <c r="H261" s="10"/>
      <c r="I261" s="7">
        <f>(J241-G261)/J241</f>
        <v>0.262074516385548</v>
      </c>
      <c r="J261" s="17"/>
      <c r="K261" s="78"/>
      <c r="L261">
        <f>STDEV.P(I268:I270)</f>
        <v>0.017000082665936</v>
      </c>
      <c r="M261">
        <f>L261/K268</f>
        <v>0.0216590831004078</v>
      </c>
      <c r="O261">
        <f t="shared" si="30"/>
        <v>1.7000082665936</v>
      </c>
    </row>
    <row r="262" ht="14.4" spans="1:15">
      <c r="A262" s="3">
        <v>1.6</v>
      </c>
      <c r="B262" s="83">
        <v>56986</v>
      </c>
      <c r="C262" s="13">
        <f>AVERAGE(B262:B263)</f>
        <v>54830.5</v>
      </c>
      <c r="D262" s="29">
        <f>STDEVP(B262:B264)</f>
        <v>2963.36321694718</v>
      </c>
      <c r="E262" s="83">
        <v>71983</v>
      </c>
      <c r="F262" s="7">
        <f>AVERAGE(E262:E263)</f>
        <v>69455</v>
      </c>
      <c r="G262" s="7">
        <f t="shared" si="28"/>
        <v>1.26316990137929</v>
      </c>
      <c r="H262" s="10">
        <f>STDEVP(E262:E264)</f>
        <v>4625.49247828452</v>
      </c>
      <c r="I262" s="7">
        <f>(J241-G262)/J241</f>
        <v>0.477615392009615</v>
      </c>
      <c r="J262" s="17">
        <f>F262/C262</f>
        <v>1.26672198867419</v>
      </c>
      <c r="K262" s="32">
        <f>AVERAGE(I262:I264)</f>
        <v>0.47064060343915</v>
      </c>
      <c r="L262">
        <f>STDEV.P(I271:I273)</f>
        <v>0.0143127648277565</v>
      </c>
      <c r="M262">
        <f>L262/K271</f>
        <v>0.0155628028159661</v>
      </c>
      <c r="O262">
        <f t="shared" si="30"/>
        <v>1.43127648277565</v>
      </c>
    </row>
    <row r="263" ht="14.4" spans="1:15">
      <c r="A263" s="3"/>
      <c r="B263" s="83">
        <v>52675</v>
      </c>
      <c r="C263" s="13"/>
      <c r="D263" s="29"/>
      <c r="E263" s="83">
        <v>66927</v>
      </c>
      <c r="F263" s="7"/>
      <c r="G263" s="7">
        <f t="shared" si="28"/>
        <v>1.27056478405316</v>
      </c>
      <c r="H263" s="10"/>
      <c r="I263" s="7">
        <f>(J241-G263)/J241</f>
        <v>0.474557234209539</v>
      </c>
      <c r="J263" s="17"/>
      <c r="K263" s="32"/>
      <c r="L263">
        <f>STDEV.P(I274:I276)</f>
        <v>0.00760273771613929</v>
      </c>
      <c r="M263">
        <f>L263/K274</f>
        <v>0.00799211416807736</v>
      </c>
      <c r="O263">
        <f t="shared" si="30"/>
        <v>0.76027377161393</v>
      </c>
    </row>
    <row r="264" ht="14.4" spans="1:11">
      <c r="A264" s="3"/>
      <c r="B264" s="83">
        <v>59888</v>
      </c>
      <c r="C264" s="13"/>
      <c r="D264" s="29"/>
      <c r="E264" s="83">
        <v>78236</v>
      </c>
      <c r="F264" s="7"/>
      <c r="G264" s="7">
        <f t="shared" si="28"/>
        <v>1.30637189420251</v>
      </c>
      <c r="H264" s="10"/>
      <c r="I264" s="7">
        <f>(J241-G264)/J241</f>
        <v>0.459749184098295</v>
      </c>
      <c r="J264" s="17"/>
      <c r="K264" s="32"/>
    </row>
    <row r="265" ht="14.4" spans="1:11">
      <c r="A265" s="3">
        <v>3.1</v>
      </c>
      <c r="B265" s="83">
        <v>50249</v>
      </c>
      <c r="C265" s="13">
        <f>AVERAGE(B265:B265)</f>
        <v>50249</v>
      </c>
      <c r="D265" s="29">
        <f>STDEVP(B265:B267)</f>
        <v>1907.24344422928</v>
      </c>
      <c r="E265" s="83">
        <v>46899</v>
      </c>
      <c r="F265" s="10">
        <f>AVERAGE(E265:E267)</f>
        <v>47182.3333333333</v>
      </c>
      <c r="G265" s="7">
        <f t="shared" si="28"/>
        <v>0.933332006607097</v>
      </c>
      <c r="H265" s="10">
        <f>STDEVP(E265:E267)</f>
        <v>353.701694778084</v>
      </c>
      <c r="I265" s="7">
        <f>(J241-G265)/J241</f>
        <v>0.61402003494229</v>
      </c>
      <c r="J265" s="17">
        <f>F265/C265</f>
        <v>0.938970593112964</v>
      </c>
      <c r="K265" s="32">
        <f>AVERAGE(I265:I267)</f>
        <v>0.62586453435295</v>
      </c>
    </row>
    <row r="266" ht="14.4" spans="1:12">
      <c r="A266" s="3"/>
      <c r="B266" s="83">
        <v>54802</v>
      </c>
      <c r="C266" s="13"/>
      <c r="D266" s="29"/>
      <c r="E266" s="83">
        <v>46967</v>
      </c>
      <c r="F266" s="10"/>
      <c r="G266" s="7">
        <f t="shared" si="28"/>
        <v>0.857030765300536</v>
      </c>
      <c r="H266" s="10"/>
      <c r="I266" s="7">
        <f>(J241-G266)/J241</f>
        <v>0.645574455282408</v>
      </c>
      <c r="J266" s="17"/>
      <c r="K266" s="32"/>
      <c r="L266" t="s">
        <v>127</v>
      </c>
    </row>
    <row r="267" ht="14.4" spans="1:11">
      <c r="A267" s="3"/>
      <c r="B267" s="83">
        <v>51619</v>
      </c>
      <c r="C267" s="13"/>
      <c r="D267" s="29"/>
      <c r="E267" s="83">
        <v>47681</v>
      </c>
      <c r="F267" s="10"/>
      <c r="G267" s="7">
        <f t="shared" si="28"/>
        <v>0.923710261725334</v>
      </c>
      <c r="H267" s="10"/>
      <c r="I267" s="7">
        <f>(J241-G267)/J241</f>
        <v>0.617999112834152</v>
      </c>
      <c r="J267" s="17"/>
      <c r="K267" s="32"/>
    </row>
    <row r="268" ht="14.4" spans="1:11">
      <c r="A268" s="3">
        <v>6.2</v>
      </c>
      <c r="B268" s="83">
        <v>47766</v>
      </c>
      <c r="C268" s="13">
        <f>AVERAGE(B268:B270)</f>
        <v>50428.6666666667</v>
      </c>
      <c r="D268" s="29">
        <f>STDEVP(B268:B270)</f>
        <v>1957.71879719455</v>
      </c>
      <c r="E268" s="83">
        <v>27192</v>
      </c>
      <c r="F268" s="10">
        <f>AVERAGE(E268:E270)</f>
        <v>26153</v>
      </c>
      <c r="G268" s="10">
        <f t="shared" si="28"/>
        <v>0.569275216681321</v>
      </c>
      <c r="H268" s="10">
        <f>STDEVP(E268:E270)</f>
        <v>1139.9406417295</v>
      </c>
      <c r="I268" s="7">
        <f>(J241-G268)/J241</f>
        <v>0.764575920800522</v>
      </c>
      <c r="J268" s="17">
        <f>F268/C268</f>
        <v>0.518613751437674</v>
      </c>
      <c r="K268" s="32">
        <f>AVERAGE(I268:I270)</f>
        <v>0.784893921276654</v>
      </c>
    </row>
    <row r="269" ht="14.4" spans="1:11">
      <c r="A269" s="3"/>
      <c r="B269" s="83">
        <v>51103</v>
      </c>
      <c r="C269" s="13"/>
      <c r="D269" s="29"/>
      <c r="E269" s="83">
        <v>26701</v>
      </c>
      <c r="F269" s="10"/>
      <c r="G269" s="10">
        <f t="shared" si="28"/>
        <v>0.522493787057511</v>
      </c>
      <c r="H269" s="10"/>
      <c r="I269" s="7">
        <f>(J241-G269)/J241</f>
        <v>0.783922406770921</v>
      </c>
      <c r="J269" s="17"/>
      <c r="K269" s="32"/>
    </row>
    <row r="270" ht="14.4" spans="1:11">
      <c r="A270" s="3"/>
      <c r="B270" s="83">
        <v>52417</v>
      </c>
      <c r="C270" s="13"/>
      <c r="D270" s="29"/>
      <c r="E270" s="83">
        <v>24566</v>
      </c>
      <c r="F270" s="10"/>
      <c r="G270" s="10">
        <f t="shared" si="28"/>
        <v>0.468664746170136</v>
      </c>
      <c r="H270" s="10"/>
      <c r="I270" s="7">
        <f>(J241-G270)/J241</f>
        <v>0.806183436258518</v>
      </c>
      <c r="J270" s="17"/>
      <c r="K270" s="32"/>
    </row>
    <row r="271" ht="14.4" spans="1:11">
      <c r="A271" s="3">
        <v>25</v>
      </c>
      <c r="B271" s="83">
        <v>54228</v>
      </c>
      <c r="C271" s="13">
        <f>AVERAGE(B271:B272)</f>
        <v>57274.5</v>
      </c>
      <c r="D271" s="29">
        <f>STDEVP(B271:B273)</f>
        <v>2718.49995401876</v>
      </c>
      <c r="E271" s="83">
        <v>9730</v>
      </c>
      <c r="F271" s="10">
        <f>AVERAGE(E271:E273)</f>
        <v>10918</v>
      </c>
      <c r="G271" s="10">
        <f t="shared" si="28"/>
        <v>0.179427601976839</v>
      </c>
      <c r="H271" s="10">
        <f>STDEVP(E271:E273)</f>
        <v>1683.62248341683</v>
      </c>
      <c r="I271" s="7">
        <f>(J241-G271)/J241</f>
        <v>0.925797616441795</v>
      </c>
      <c r="J271" s="17">
        <f>F271/C271</f>
        <v>0.19062584570795</v>
      </c>
      <c r="K271" s="32">
        <f>AVERAGE(I271:I273)</f>
        <v>0.919677836762976</v>
      </c>
    </row>
    <row r="272" ht="14.4" spans="1:11">
      <c r="A272" s="3"/>
      <c r="B272" s="83">
        <v>60321</v>
      </c>
      <c r="C272" s="13"/>
      <c r="D272" s="29"/>
      <c r="E272" s="83">
        <v>9725</v>
      </c>
      <c r="F272" s="10"/>
      <c r="G272" s="10">
        <f t="shared" si="28"/>
        <v>0.161220802042406</v>
      </c>
      <c r="H272" s="10"/>
      <c r="I272" s="7">
        <f>(J241-G272)/J241</f>
        <v>0.933327048576081</v>
      </c>
      <c r="J272" s="17"/>
      <c r="K272" s="32"/>
    </row>
    <row r="273" ht="14.4" spans="1:11">
      <c r="A273" s="3"/>
      <c r="B273" s="83">
        <v>54948</v>
      </c>
      <c r="C273" s="13"/>
      <c r="D273" s="29"/>
      <c r="E273" s="83">
        <v>13299</v>
      </c>
      <c r="F273" s="10"/>
      <c r="G273" s="10">
        <f t="shared" si="28"/>
        <v>0.242028827254859</v>
      </c>
      <c r="H273" s="10"/>
      <c r="I273" s="7">
        <f>(J241-G273)/J241</f>
        <v>0.899908845271054</v>
      </c>
      <c r="J273" s="17"/>
      <c r="K273" s="32"/>
    </row>
    <row r="274" ht="14.4" spans="1:11">
      <c r="A274" s="3">
        <v>100</v>
      </c>
      <c r="B274" s="83">
        <v>50074</v>
      </c>
      <c r="C274" s="13">
        <f>AVERAGE(B274:B276)</f>
        <v>52696</v>
      </c>
      <c r="D274" s="29">
        <f>STDEVP(B274:B276)</f>
        <v>4195.15943280666</v>
      </c>
      <c r="E274" s="83">
        <v>4618</v>
      </c>
      <c r="F274" s="10">
        <f>AVERAGE(E274:E276)</f>
        <v>6229.33333333333</v>
      </c>
      <c r="G274" s="10">
        <f t="shared" si="28"/>
        <v>0.0922235092063746</v>
      </c>
      <c r="H274" s="10">
        <f>STDEVP(E274:E276)</f>
        <v>1182.17097842157</v>
      </c>
      <c r="I274" s="7">
        <f>(J241-G274)/J241</f>
        <v>0.961860917005967</v>
      </c>
      <c r="J274" s="17">
        <f>F274/C274</f>
        <v>0.118212641060675</v>
      </c>
      <c r="K274" s="32">
        <f>AVERAGE(I274:I276)</f>
        <v>0.951279918711205</v>
      </c>
    </row>
    <row r="275" ht="14.4" spans="1:11">
      <c r="A275" s="3"/>
      <c r="B275" s="83">
        <v>58616</v>
      </c>
      <c r="C275" s="13"/>
      <c r="D275" s="29"/>
      <c r="E275" s="83">
        <v>7421</v>
      </c>
      <c r="F275" s="10"/>
      <c r="G275" s="10">
        <f t="shared" si="28"/>
        <v>0.126603657704381</v>
      </c>
      <c r="H275" s="10"/>
      <c r="I275" s="7">
        <f>(J241-G275)/J241</f>
        <v>0.947642987671067</v>
      </c>
      <c r="J275" s="17"/>
      <c r="K275" s="32"/>
    </row>
    <row r="276" ht="14.4" spans="1:11">
      <c r="A276" s="3"/>
      <c r="B276" s="83">
        <v>49398</v>
      </c>
      <c r="C276" s="13"/>
      <c r="D276" s="29"/>
      <c r="E276" s="83">
        <v>6649</v>
      </c>
      <c r="F276" s="10"/>
      <c r="G276" s="10">
        <f t="shared" si="28"/>
        <v>0.134600591117049</v>
      </c>
      <c r="H276" s="10"/>
      <c r="I276" s="7">
        <f>(J241-G276)/J241</f>
        <v>0.94433585145658</v>
      </c>
      <c r="J276" s="17"/>
      <c r="K276" s="32"/>
    </row>
    <row r="280" spans="1:22">
      <c r="A280" s="90" t="s">
        <v>128</v>
      </c>
      <c r="B280" s="1" t="s">
        <v>6</v>
      </c>
      <c r="C280" s="1" t="s">
        <v>7</v>
      </c>
      <c r="D280" s="1" t="s">
        <v>8</v>
      </c>
      <c r="E280" s="1" t="s">
        <v>9</v>
      </c>
      <c r="F280" s="1" t="s">
        <v>7</v>
      </c>
      <c r="G280" s="1"/>
      <c r="H280" s="1" t="s">
        <v>8</v>
      </c>
      <c r="I280" s="1"/>
      <c r="J280" s="1" t="s">
        <v>3</v>
      </c>
      <c r="K280" s="1" t="s">
        <v>4</v>
      </c>
      <c r="L280" s="90" t="s">
        <v>103</v>
      </c>
      <c r="M280" s="1" t="s">
        <v>1</v>
      </c>
      <c r="N280" s="1"/>
      <c r="O280" s="1"/>
      <c r="P280" s="1" t="s">
        <v>2</v>
      </c>
      <c r="Q280" s="1"/>
      <c r="R280" s="1"/>
      <c r="S280" s="1"/>
      <c r="T280" s="1"/>
      <c r="U280" s="1"/>
      <c r="V280" s="1"/>
    </row>
    <row r="281" ht="14.4" spans="1:22">
      <c r="A281" s="22" t="s">
        <v>104</v>
      </c>
      <c r="B281" s="83"/>
      <c r="C281" s="4">
        <f>AVERAGE(B290:B292)</f>
        <v>27266.3333333333</v>
      </c>
      <c r="D281" s="23">
        <f>STDEVP(B290:B292)</f>
        <v>727.366177076963</v>
      </c>
      <c r="E281" s="83"/>
      <c r="F281" s="24">
        <f>AVERAGE(E290:E292)</f>
        <v>70805</v>
      </c>
      <c r="G281" s="10" t="e">
        <f t="shared" ref="G281:G316" si="31">E281/B281</f>
        <v>#DIV/0!</v>
      </c>
      <c r="H281" s="24">
        <f>STDEVP(E290:E292)</f>
        <v>1500.56056192344</v>
      </c>
      <c r="I281" s="24"/>
      <c r="J281" s="30">
        <f>F281/C281</f>
        <v>2.59679213682319</v>
      </c>
      <c r="K281" s="17"/>
      <c r="L281" s="3"/>
      <c r="M281" s="83">
        <v>22449</v>
      </c>
      <c r="N281" s="4">
        <f>AVERAGE(M281:M283)</f>
        <v>24413.6666666667</v>
      </c>
      <c r="O281" s="5">
        <f>STDEVP(M281:M283)</f>
        <v>1982.96500781588</v>
      </c>
      <c r="P281" s="83">
        <v>49079</v>
      </c>
      <c r="Q281" s="6">
        <f>AVERAGE(P281:P283)</f>
        <v>51708.6666666667</v>
      </c>
      <c r="R281" s="7">
        <f t="shared" ref="R281:R286" si="32">P281/M281</f>
        <v>2.18624437614148</v>
      </c>
      <c r="S281" s="6">
        <f>STDEVP(P281:P283)</f>
        <v>5182.41001422654</v>
      </c>
      <c r="T281" s="6"/>
      <c r="U281" s="17">
        <f>Q281/N281</f>
        <v>2.11802132685245</v>
      </c>
      <c r="V281" s="17"/>
    </row>
    <row r="282" ht="14.4" spans="1:22">
      <c r="A282" s="25"/>
      <c r="B282" s="83"/>
      <c r="C282" s="8"/>
      <c r="D282" s="26"/>
      <c r="E282" s="83"/>
      <c r="F282" s="24"/>
      <c r="G282" s="10" t="e">
        <f t="shared" si="31"/>
        <v>#DIV/0!</v>
      </c>
      <c r="H282" s="24"/>
      <c r="I282" s="24"/>
      <c r="J282" s="31"/>
      <c r="K282" s="17"/>
      <c r="L282" s="3"/>
      <c r="M282" s="83">
        <v>23663</v>
      </c>
      <c r="N282" s="8"/>
      <c r="O282" s="9"/>
      <c r="P282" s="83">
        <v>47099</v>
      </c>
      <c r="Q282" s="10"/>
      <c r="R282" s="7">
        <f t="shared" si="32"/>
        <v>1.99040696445928</v>
      </c>
      <c r="S282" s="10"/>
      <c r="T282" s="10"/>
      <c r="U282" s="17"/>
      <c r="V282" s="17"/>
    </row>
    <row r="283" ht="14.4" spans="1:22">
      <c r="A283" s="25"/>
      <c r="B283" s="83"/>
      <c r="C283" s="8"/>
      <c r="D283" s="26"/>
      <c r="E283" s="83"/>
      <c r="F283" s="24"/>
      <c r="G283" s="10" t="e">
        <f t="shared" si="31"/>
        <v>#DIV/0!</v>
      </c>
      <c r="H283" s="24"/>
      <c r="I283" s="24"/>
      <c r="J283" s="31"/>
      <c r="K283" s="17"/>
      <c r="L283" s="3"/>
      <c r="M283" s="83">
        <v>27129</v>
      </c>
      <c r="N283" s="11"/>
      <c r="O283" s="12"/>
      <c r="P283" s="83">
        <v>58948</v>
      </c>
      <c r="Q283" s="10"/>
      <c r="R283" s="7">
        <f t="shared" si="32"/>
        <v>2.17287773231597</v>
      </c>
      <c r="S283" s="10"/>
      <c r="T283" s="10"/>
      <c r="U283" s="17"/>
      <c r="V283" s="17"/>
    </row>
    <row r="284" ht="14.4" spans="1:22">
      <c r="A284" s="25"/>
      <c r="B284" s="1"/>
      <c r="C284" s="8"/>
      <c r="D284" s="26"/>
      <c r="E284" s="1"/>
      <c r="F284" s="24"/>
      <c r="G284" s="10" t="e">
        <f t="shared" si="31"/>
        <v>#DIV/0!</v>
      </c>
      <c r="H284" s="24"/>
      <c r="I284" s="24"/>
      <c r="J284" s="31"/>
      <c r="K284" s="17"/>
      <c r="L284" s="3" t="s">
        <v>118</v>
      </c>
      <c r="M284" s="83">
        <v>22058</v>
      </c>
      <c r="N284" s="13">
        <f>AVERAGE(M284:M286)</f>
        <v>22935.6666666667</v>
      </c>
      <c r="O284" s="14">
        <f>STDEVP(M284:M286)</f>
        <v>882.540398823507</v>
      </c>
      <c r="P284" s="83">
        <v>28575</v>
      </c>
      <c r="Q284" s="10">
        <f>AVERAGE(P284:P286)</f>
        <v>28928.3333333333</v>
      </c>
      <c r="R284" s="7">
        <f t="shared" si="32"/>
        <v>1.29544836340557</v>
      </c>
      <c r="S284" s="10">
        <f>STDEVP(P284:P286)</f>
        <v>1130.23104815884</v>
      </c>
      <c r="T284" s="93">
        <f>(U281-R284)/U281</f>
        <v>0.388368593374501</v>
      </c>
      <c r="U284" s="17">
        <f>Q284/N284</f>
        <v>1.26128155565567</v>
      </c>
      <c r="V284" s="94">
        <f>AVERAGE(T284:T286)</f>
        <v>0.404371438011961</v>
      </c>
    </row>
    <row r="285" ht="14.4" spans="1:22">
      <c r="A285" s="25"/>
      <c r="B285" s="1"/>
      <c r="C285" s="8"/>
      <c r="D285" s="26"/>
      <c r="E285" s="1"/>
      <c r="F285" s="24"/>
      <c r="G285" s="10" t="e">
        <f t="shared" si="31"/>
        <v>#DIV/0!</v>
      </c>
      <c r="H285" s="24"/>
      <c r="I285" s="24"/>
      <c r="J285" s="31"/>
      <c r="K285" s="17"/>
      <c r="L285" s="3"/>
      <c r="M285" s="83">
        <v>22606</v>
      </c>
      <c r="N285" s="13"/>
      <c r="O285" s="14"/>
      <c r="P285" s="83">
        <v>27755</v>
      </c>
      <c r="Q285" s="10"/>
      <c r="R285" s="7">
        <f t="shared" si="32"/>
        <v>1.22777138812705</v>
      </c>
      <c r="S285" s="10"/>
      <c r="T285" s="93">
        <f>(U281-R285)/U281</f>
        <v>0.420321517748069</v>
      </c>
      <c r="U285" s="17"/>
      <c r="V285" s="94"/>
    </row>
    <row r="286" ht="14.4" spans="1:22">
      <c r="A286" s="25"/>
      <c r="B286" s="1"/>
      <c r="C286" s="8"/>
      <c r="D286" s="26"/>
      <c r="E286" s="1"/>
      <c r="F286" s="24"/>
      <c r="G286" s="10" t="e">
        <f t="shared" si="31"/>
        <v>#DIV/0!</v>
      </c>
      <c r="H286" s="24"/>
      <c r="I286" s="24"/>
      <c r="J286" s="31"/>
      <c r="K286" s="17"/>
      <c r="L286" s="3"/>
      <c r="M286" s="83">
        <v>24143</v>
      </c>
      <c r="N286" s="13"/>
      <c r="O286" s="14"/>
      <c r="P286" s="83">
        <v>30455</v>
      </c>
      <c r="Q286" s="10"/>
      <c r="R286" s="7">
        <f t="shared" si="32"/>
        <v>1.26144223998675</v>
      </c>
      <c r="S286" s="10"/>
      <c r="T286" s="93">
        <f>(U281-R286)/U281</f>
        <v>0.404424202913314</v>
      </c>
      <c r="U286" s="17"/>
      <c r="V286" s="94"/>
    </row>
    <row r="287" ht="14.4" spans="1:22">
      <c r="A287" s="25"/>
      <c r="B287" s="1"/>
      <c r="C287" s="8"/>
      <c r="D287" s="26"/>
      <c r="E287" s="1"/>
      <c r="F287" s="24"/>
      <c r="G287" s="10" t="e">
        <f t="shared" si="31"/>
        <v>#DIV/0!</v>
      </c>
      <c r="H287" s="24"/>
      <c r="I287" s="24"/>
      <c r="J287" s="31"/>
      <c r="K287" s="17"/>
      <c r="V287" s="114">
        <v>0.219</v>
      </c>
    </row>
    <row r="288" ht="14.4" spans="1:17">
      <c r="A288" s="25"/>
      <c r="B288" s="1"/>
      <c r="C288" s="8"/>
      <c r="D288" s="26"/>
      <c r="E288" s="1"/>
      <c r="F288" s="24"/>
      <c r="G288" s="10" t="e">
        <f t="shared" si="31"/>
        <v>#DIV/0!</v>
      </c>
      <c r="H288" s="24"/>
      <c r="I288" s="24"/>
      <c r="J288" s="31"/>
      <c r="K288" s="17"/>
      <c r="Q288">
        <v>0.200398</v>
      </c>
    </row>
    <row r="289" ht="14.4" spans="1:19">
      <c r="A289" s="25"/>
      <c r="B289" s="1"/>
      <c r="C289" s="8"/>
      <c r="D289" s="26"/>
      <c r="E289" s="1"/>
      <c r="F289" s="24"/>
      <c r="G289" s="10" t="e">
        <f t="shared" si="31"/>
        <v>#DIV/0!</v>
      </c>
      <c r="H289" s="24"/>
      <c r="I289" s="24"/>
      <c r="J289" s="31"/>
      <c r="K289" s="17"/>
      <c r="Q289">
        <v>0.238022</v>
      </c>
      <c r="R289">
        <f>STDEV(Q288:Q290)</f>
        <v>0.0188156968867309</v>
      </c>
      <c r="S289">
        <f>R289/V287</f>
        <v>0.0859164241403236</v>
      </c>
    </row>
    <row r="290" ht="14.4" spans="1:17">
      <c r="A290" s="25"/>
      <c r="B290" s="83">
        <v>27238</v>
      </c>
      <c r="C290" s="8"/>
      <c r="D290" s="26"/>
      <c r="E290" s="83">
        <v>70899</v>
      </c>
      <c r="F290" s="24"/>
      <c r="G290" s="10">
        <f t="shared" si="31"/>
        <v>2.60294441588957</v>
      </c>
      <c r="H290" s="24"/>
      <c r="I290" s="24"/>
      <c r="J290" s="31"/>
      <c r="K290" s="32"/>
      <c r="Q290">
        <v>0.218564</v>
      </c>
    </row>
    <row r="291" ht="14.4" spans="1:11">
      <c r="A291" s="25"/>
      <c r="B291" s="83">
        <v>26390</v>
      </c>
      <c r="C291" s="8"/>
      <c r="D291" s="26"/>
      <c r="E291" s="83">
        <v>72594</v>
      </c>
      <c r="F291" s="24"/>
      <c r="G291" s="7">
        <f t="shared" si="31"/>
        <v>2.75081470253884</v>
      </c>
      <c r="H291" s="24"/>
      <c r="I291" s="24"/>
      <c r="J291" s="31"/>
      <c r="K291" s="32"/>
    </row>
    <row r="292" ht="14.4" spans="1:11">
      <c r="A292" s="27"/>
      <c r="B292" s="83">
        <v>28171</v>
      </c>
      <c r="C292" s="11"/>
      <c r="D292" s="28"/>
      <c r="E292" s="83">
        <v>68922</v>
      </c>
      <c r="F292" s="6"/>
      <c r="G292" s="7">
        <f t="shared" si="31"/>
        <v>2.44655851762451</v>
      </c>
      <c r="H292" s="6"/>
      <c r="I292" s="6"/>
      <c r="J292" s="34"/>
      <c r="K292" s="32"/>
    </row>
    <row r="293" ht="14.4" spans="1:11">
      <c r="A293" s="3">
        <v>0.05</v>
      </c>
      <c r="B293" s="83">
        <v>28072</v>
      </c>
      <c r="C293" s="13">
        <f>AVERAGE(B293:B295)</f>
        <v>30484.3333333333</v>
      </c>
      <c r="D293" s="29">
        <f>STDEVP(B293:B295)</f>
        <v>1723.33288201155</v>
      </c>
      <c r="E293" s="83">
        <v>71132</v>
      </c>
      <c r="F293" s="7">
        <f>AVERAGE(E294:E295)</f>
        <v>77953</v>
      </c>
      <c r="G293" s="7">
        <f t="shared" si="31"/>
        <v>2.53391279566828</v>
      </c>
      <c r="H293" s="10">
        <f>STDEVP(E293:E295)</f>
        <v>3359.75488523923</v>
      </c>
      <c r="I293" s="7">
        <f>(J281-G293)/J281</f>
        <v>0.0242142373520243</v>
      </c>
      <c r="J293" s="17">
        <f>F293/C293</f>
        <v>2.55714957409817</v>
      </c>
      <c r="K293" s="78">
        <f>AVERAGE(I293:I295)</f>
        <v>0.0430868194821567</v>
      </c>
    </row>
    <row r="294" ht="14.4" spans="1:11">
      <c r="A294" s="3"/>
      <c r="B294" s="83">
        <v>31991</v>
      </c>
      <c r="C294" s="13"/>
      <c r="D294" s="29"/>
      <c r="E294" s="83">
        <v>76760</v>
      </c>
      <c r="F294" s="7"/>
      <c r="G294" s="7">
        <f t="shared" si="31"/>
        <v>2.39942483823575</v>
      </c>
      <c r="H294" s="10"/>
      <c r="I294" s="7">
        <f>(J281-G294)/J281</f>
        <v>0.0760042730369963</v>
      </c>
      <c r="J294" s="17"/>
      <c r="K294" s="78"/>
    </row>
    <row r="295" ht="14.4" spans="1:15">
      <c r="A295" s="3"/>
      <c r="B295" s="83">
        <v>31390</v>
      </c>
      <c r="C295" s="13"/>
      <c r="D295" s="29"/>
      <c r="E295" s="83">
        <v>79146</v>
      </c>
      <c r="F295" s="7"/>
      <c r="G295" s="7">
        <f t="shared" si="31"/>
        <v>2.52137623446958</v>
      </c>
      <c r="H295" s="10"/>
      <c r="I295" s="7">
        <f>(J281-G295)/J281</f>
        <v>0.0290419480574495</v>
      </c>
      <c r="J295" s="17"/>
      <c r="K295" s="78"/>
      <c r="L295" t="s">
        <v>98</v>
      </c>
      <c r="M295" t="s">
        <v>18</v>
      </c>
      <c r="O295" t="s">
        <v>120</v>
      </c>
    </row>
    <row r="296" ht="14.4" spans="1:15">
      <c r="A296" s="3">
        <v>0.1</v>
      </c>
      <c r="B296" s="83">
        <v>26779</v>
      </c>
      <c r="C296" s="13">
        <f>AVERAGE(B296:B297)</f>
        <v>31467</v>
      </c>
      <c r="D296" s="29">
        <f>STDEVP(B296:B298)</f>
        <v>3847.82538873871</v>
      </c>
      <c r="E296" s="83">
        <v>61227</v>
      </c>
      <c r="F296" s="7">
        <f>AVERAGE(E296:E297)</f>
        <v>70285</v>
      </c>
      <c r="G296" s="7">
        <f t="shared" si="31"/>
        <v>2.28638111953396</v>
      </c>
      <c r="H296" s="10">
        <f>STDEVP(E296:E298)</f>
        <v>8992.68833862019</v>
      </c>
      <c r="I296" s="7">
        <f>(J281-G296)/J281</f>
        <v>0.119536335961403</v>
      </c>
      <c r="J296" s="17">
        <f>F296/C296</f>
        <v>2.23360981345537</v>
      </c>
      <c r="K296" s="78">
        <f>AVERAGE(I296:I297)</f>
        <v>0.137223069373116</v>
      </c>
      <c r="L296" s="119">
        <f>STDEV.P(I293:I295)</f>
        <v>0.0233594486102888</v>
      </c>
      <c r="M296" s="119">
        <f>L296/K293</f>
        <v>0.542148362098588</v>
      </c>
      <c r="N296" s="119"/>
      <c r="O296" s="119">
        <f>L296*100</f>
        <v>2.33594486102888</v>
      </c>
    </row>
    <row r="297" ht="14.4" spans="1:15">
      <c r="A297" s="3"/>
      <c r="B297" s="83">
        <v>36155</v>
      </c>
      <c r="C297" s="13"/>
      <c r="D297" s="29"/>
      <c r="E297" s="83">
        <v>79343</v>
      </c>
      <c r="F297" s="7"/>
      <c r="G297" s="7">
        <f t="shared" si="31"/>
        <v>2.19452357903471</v>
      </c>
      <c r="H297" s="10"/>
      <c r="I297" s="7">
        <f>(J281-G297)/J281</f>
        <v>0.15490980278483</v>
      </c>
      <c r="J297" s="17"/>
      <c r="K297" s="78"/>
      <c r="L297">
        <f>STDEV.P(I296:I297)</f>
        <v>0.0176867334117136</v>
      </c>
      <c r="M297">
        <f>L297/K296</f>
        <v>0.128890378946579</v>
      </c>
      <c r="O297">
        <f t="shared" ref="O297:O303" si="33">L297*100</f>
        <v>1.76867334117136</v>
      </c>
    </row>
    <row r="298" ht="14.4" spans="1:15">
      <c r="A298" s="3"/>
      <c r="B298" s="83">
        <v>32300</v>
      </c>
      <c r="C298" s="13"/>
      <c r="D298" s="29"/>
      <c r="E298" s="83">
        <v>81137</v>
      </c>
      <c r="F298" s="7"/>
      <c r="G298" s="7">
        <f t="shared" si="31"/>
        <v>2.51198142414861</v>
      </c>
      <c r="H298" s="10"/>
      <c r="I298" s="7">
        <f>(J281-G298)/J281</f>
        <v>0.0326598003251564</v>
      </c>
      <c r="J298" s="17"/>
      <c r="K298" s="78"/>
      <c r="L298">
        <f>STDEV.P(I299:I301)</f>
        <v>0.0315325632486439</v>
      </c>
      <c r="M298">
        <f>L298/K299</f>
        <v>0.121931991009578</v>
      </c>
      <c r="O298">
        <f t="shared" si="33"/>
        <v>3.15325632486439</v>
      </c>
    </row>
    <row r="299" ht="14.4" spans="1:15">
      <c r="A299" s="3">
        <v>0.4</v>
      </c>
      <c r="B299" s="83">
        <v>38220</v>
      </c>
      <c r="C299" s="13">
        <f>AVERAGE(B299:B301)</f>
        <v>37342.3333333333</v>
      </c>
      <c r="D299" s="29">
        <f>STDEVP(B299:B301)</f>
        <v>640.803835471945</v>
      </c>
      <c r="E299" s="83">
        <v>69371</v>
      </c>
      <c r="F299" s="7">
        <f>AVERAGE(E299:E301)</f>
        <v>71848.6666666667</v>
      </c>
      <c r="G299" s="7">
        <f t="shared" si="31"/>
        <v>1.81504447933019</v>
      </c>
      <c r="H299" s="10">
        <f>STDEVP(E299:E301)</f>
        <v>2149.14313674595</v>
      </c>
      <c r="I299" s="7">
        <f>(J281-G299)/J281</f>
        <v>0.301043601606617</v>
      </c>
      <c r="J299" s="17">
        <f>F299/C299</f>
        <v>1.92405402269096</v>
      </c>
      <c r="K299" s="78">
        <f>AVERAGE(I299:I301)</f>
        <v>0.258607794292205</v>
      </c>
      <c r="L299">
        <f>STDEV.P(I302:I304)</f>
        <v>0.0203357264908549</v>
      </c>
      <c r="M299">
        <f>L299/K302</f>
        <v>0.0446055778049646</v>
      </c>
      <c r="O299">
        <f t="shared" si="33"/>
        <v>2.03357264908549</v>
      </c>
    </row>
    <row r="300" ht="14.4" spans="1:15">
      <c r="A300" s="3"/>
      <c r="B300" s="83">
        <v>36708</v>
      </c>
      <c r="C300" s="13"/>
      <c r="D300" s="29"/>
      <c r="E300" s="83">
        <v>71563</v>
      </c>
      <c r="F300" s="7"/>
      <c r="G300" s="7">
        <f t="shared" si="31"/>
        <v>1.94952054048164</v>
      </c>
      <c r="H300" s="10"/>
      <c r="I300" s="7">
        <f>(J281-G300)/J281</f>
        <v>0.249258147066556</v>
      </c>
      <c r="J300" s="17"/>
      <c r="K300" s="78"/>
      <c r="L300">
        <f>STDEV.P(I305:I307)</f>
        <v>0.0105180266519422</v>
      </c>
      <c r="M300">
        <f>L300/K305</f>
        <v>0.0178439894327265</v>
      </c>
      <c r="O300">
        <f t="shared" si="33"/>
        <v>1.05180266519422</v>
      </c>
    </row>
    <row r="301" ht="14.4" spans="1:15">
      <c r="A301" s="3"/>
      <c r="B301" s="83">
        <v>37099</v>
      </c>
      <c r="C301" s="13"/>
      <c r="D301" s="29"/>
      <c r="E301" s="83">
        <v>74612</v>
      </c>
      <c r="F301" s="7"/>
      <c r="G301" s="7">
        <f t="shared" si="31"/>
        <v>2.01115933044017</v>
      </c>
      <c r="H301" s="10"/>
      <c r="I301" s="7">
        <f>(J281-G301)/J281</f>
        <v>0.225521634203443</v>
      </c>
      <c r="J301" s="17"/>
      <c r="K301" s="78"/>
      <c r="L301">
        <f>STDEV.P(I308:I310)</f>
        <v>0.00506704585024181</v>
      </c>
      <c r="M301">
        <f>L301/K308</f>
        <v>0.00751627735093803</v>
      </c>
      <c r="O301">
        <f t="shared" si="33"/>
        <v>0.506704585024181</v>
      </c>
    </row>
    <row r="302" ht="14.4" spans="1:15">
      <c r="A302" s="3">
        <v>1.6</v>
      </c>
      <c r="B302" s="83">
        <v>40796</v>
      </c>
      <c r="C302" s="13">
        <f>AVERAGE(B302:B303)</f>
        <v>38277</v>
      </c>
      <c r="D302" s="29">
        <f>STDEVP(B302:B304)</f>
        <v>2138.85265192969</v>
      </c>
      <c r="E302" s="83">
        <v>60489</v>
      </c>
      <c r="F302" s="7">
        <f>AVERAGE(E302:E303)</f>
        <v>54471</v>
      </c>
      <c r="G302" s="7">
        <f t="shared" si="31"/>
        <v>1.48271889400922</v>
      </c>
      <c r="H302" s="10">
        <f>STDEVP(E302:E304)</f>
        <v>4931.91810781791</v>
      </c>
      <c r="I302" s="7">
        <f>(J281-G302)/J281</f>
        <v>0.429019029677471</v>
      </c>
      <c r="J302" s="17">
        <f>F302/C302</f>
        <v>1.42307390861353</v>
      </c>
      <c r="K302" s="32">
        <f>AVERAGE(I302:I304)</f>
        <v>0.455900976774064</v>
      </c>
      <c r="L302">
        <f>STDEV.P(I311:I313)</f>
        <v>0.0256644526578519</v>
      </c>
      <c r="M302">
        <f>L302/K311</f>
        <v>0.0273370185891754</v>
      </c>
      <c r="O302">
        <f t="shared" si="33"/>
        <v>2.56644526578519</v>
      </c>
    </row>
    <row r="303" ht="14.4" spans="1:15">
      <c r="A303" s="3"/>
      <c r="B303" s="83">
        <v>35758</v>
      </c>
      <c r="C303" s="13"/>
      <c r="D303" s="29"/>
      <c r="E303" s="83">
        <v>48453</v>
      </c>
      <c r="F303" s="7"/>
      <c r="G303" s="7">
        <f t="shared" si="31"/>
        <v>1.35502544885061</v>
      </c>
      <c r="H303" s="10"/>
      <c r="I303" s="7">
        <f>(J281-G303)/J281</f>
        <v>0.478192563187483</v>
      </c>
      <c r="J303" s="17"/>
      <c r="K303" s="32"/>
      <c r="L303">
        <f>STDEV.P(I314:I316)</f>
        <v>0.00159164998170062</v>
      </c>
      <c r="M303">
        <f>L303/K314</f>
        <v>0.00160798809896063</v>
      </c>
      <c r="O303">
        <f t="shared" si="33"/>
        <v>0.159164998170062</v>
      </c>
    </row>
    <row r="304" ht="14.4" spans="1:11">
      <c r="A304" s="3"/>
      <c r="B304" s="83">
        <v>39522</v>
      </c>
      <c r="C304" s="13"/>
      <c r="D304" s="29"/>
      <c r="E304" s="83">
        <v>55370</v>
      </c>
      <c r="F304" s="7"/>
      <c r="G304" s="7">
        <f t="shared" si="31"/>
        <v>1.40099185263904</v>
      </c>
      <c r="H304" s="10"/>
      <c r="I304" s="7">
        <f>(J281-G304)/J281</f>
        <v>0.460491337457239</v>
      </c>
      <c r="J304" s="17"/>
      <c r="K304" s="32"/>
    </row>
    <row r="305" ht="14.4" spans="1:11">
      <c r="A305" s="3">
        <v>3.1</v>
      </c>
      <c r="B305" s="83">
        <v>31778</v>
      </c>
      <c r="C305" s="13">
        <f>AVERAGE(B305:B305)</f>
        <v>31778</v>
      </c>
      <c r="D305" s="29">
        <f>STDEVP(B305:B307)</f>
        <v>2147.73787972369</v>
      </c>
      <c r="E305" s="83">
        <v>33751</v>
      </c>
      <c r="F305" s="10">
        <f>AVERAGE(E305:E307)</f>
        <v>37124.3333333333</v>
      </c>
      <c r="G305" s="7">
        <f t="shared" si="31"/>
        <v>1.06208697841274</v>
      </c>
      <c r="H305" s="10">
        <f>STDEVP(E305:E307)</f>
        <v>2595.12842756492</v>
      </c>
      <c r="I305" s="7">
        <f>(J281-G305)/J281</f>
        <v>0.591000387226968</v>
      </c>
      <c r="J305" s="17">
        <f>F305/C305</f>
        <v>1.16824008223719</v>
      </c>
      <c r="K305" s="32">
        <f>AVERAGE(I305:I307)</f>
        <v>0.589443671864757</v>
      </c>
    </row>
    <row r="306" ht="14.4" spans="1:11">
      <c r="A306" s="3"/>
      <c r="B306" s="83">
        <v>36293</v>
      </c>
      <c r="C306" s="13"/>
      <c r="D306" s="29"/>
      <c r="E306" s="83">
        <v>37559</v>
      </c>
      <c r="F306" s="10"/>
      <c r="G306" s="7">
        <f t="shared" si="31"/>
        <v>1.03488275976084</v>
      </c>
      <c r="H306" s="10"/>
      <c r="I306" s="7">
        <f>(J281-G306)/J281</f>
        <v>0.601476473574481</v>
      </c>
      <c r="J306" s="17"/>
      <c r="K306" s="32"/>
    </row>
    <row r="307" ht="14.4" spans="1:11">
      <c r="A307" s="3"/>
      <c r="B307" s="83">
        <v>36374</v>
      </c>
      <c r="C307" s="13"/>
      <c r="D307" s="29"/>
      <c r="E307" s="83">
        <v>40063</v>
      </c>
      <c r="F307" s="10"/>
      <c r="G307" s="7">
        <f t="shared" si="31"/>
        <v>1.10141859570023</v>
      </c>
      <c r="H307" s="10"/>
      <c r="I307" s="7">
        <f>(J281-G307)/J281</f>
        <v>0.575854154792822</v>
      </c>
      <c r="J307" s="17"/>
      <c r="K307" s="32"/>
    </row>
    <row r="308" ht="14.4" spans="1:11">
      <c r="A308" s="3">
        <v>6.2</v>
      </c>
      <c r="B308" s="83">
        <v>28081</v>
      </c>
      <c r="C308" s="13">
        <f>AVERAGE(B308:B310)</f>
        <v>27363</v>
      </c>
      <c r="D308" s="29">
        <f>STDEVP(B308:B310)</f>
        <v>608.585244645317</v>
      </c>
      <c r="E308" s="83">
        <v>23544</v>
      </c>
      <c r="F308" s="10">
        <f>AVERAGE(E308:E310)</f>
        <v>23155.3333333333</v>
      </c>
      <c r="G308" s="10">
        <f t="shared" si="31"/>
        <v>0.838431679783484</v>
      </c>
      <c r="H308" s="10">
        <f>STDEVP(E308:E310)</f>
        <v>667.49348727576</v>
      </c>
      <c r="I308" s="7">
        <f>(J281-G308)/J281</f>
        <v>0.677127919522589</v>
      </c>
      <c r="J308" s="17">
        <f>F308/C308</f>
        <v>0.846227874623884</v>
      </c>
      <c r="K308" s="32">
        <f>AVERAGE(I308:I310)</f>
        <v>0.674143011714362</v>
      </c>
    </row>
    <row r="309" ht="14.4" spans="1:11">
      <c r="A309" s="3"/>
      <c r="B309" s="83">
        <v>27415</v>
      </c>
      <c r="C309" s="13"/>
      <c r="D309" s="29"/>
      <c r="E309" s="83">
        <v>23706</v>
      </c>
      <c r="F309" s="10"/>
      <c r="G309" s="10">
        <f t="shared" si="31"/>
        <v>0.864709100857195</v>
      </c>
      <c r="H309" s="10"/>
      <c r="I309" s="7">
        <f>(J281-G309)/J281</f>
        <v>0.667008734124155</v>
      </c>
      <c r="J309" s="17"/>
      <c r="K309" s="32"/>
    </row>
    <row r="310" ht="14.4" spans="1:11">
      <c r="A310" s="3"/>
      <c r="B310" s="83">
        <v>26593</v>
      </c>
      <c r="C310" s="13"/>
      <c r="D310" s="29"/>
      <c r="E310" s="83">
        <v>22216</v>
      </c>
      <c r="F310" s="10"/>
      <c r="G310" s="10">
        <f t="shared" si="31"/>
        <v>0.835407814086414</v>
      </c>
      <c r="H310" s="10"/>
      <c r="I310" s="7">
        <f>(J281-G310)/J281</f>
        <v>0.678292381496342</v>
      </c>
      <c r="J310" s="17"/>
      <c r="K310" s="32"/>
    </row>
    <row r="311" ht="14.4" spans="1:11">
      <c r="A311" s="3">
        <v>25</v>
      </c>
      <c r="B311" s="83">
        <v>24139</v>
      </c>
      <c r="C311" s="13">
        <f>AVERAGE(B311:B312)</f>
        <v>23199</v>
      </c>
      <c r="D311" s="29">
        <f>STDEVP(B311:B313)</f>
        <v>1137.86583860606</v>
      </c>
      <c r="E311" s="83">
        <v>3796</v>
      </c>
      <c r="F311" s="10">
        <f>AVERAGE(E311:E313)</f>
        <v>3854</v>
      </c>
      <c r="G311" s="10">
        <f t="shared" si="31"/>
        <v>0.157255892953312</v>
      </c>
      <c r="H311" s="10">
        <f>STDEVP(E311:E313)</f>
        <v>1751.8652916249</v>
      </c>
      <c r="I311" s="7">
        <f>(J281-G311)/J281</f>
        <v>0.939442248486746</v>
      </c>
      <c r="J311" s="17">
        <f>F311/C311</f>
        <v>0.166127850338377</v>
      </c>
      <c r="K311" s="32">
        <f>AVERAGE(I311:I313)</f>
        <v>0.938816812599095</v>
      </c>
    </row>
    <row r="312" ht="14.4" spans="1:11">
      <c r="A312" s="3"/>
      <c r="B312" s="83">
        <v>22259</v>
      </c>
      <c r="C312" s="13"/>
      <c r="D312" s="29"/>
      <c r="E312" s="83">
        <v>1738</v>
      </c>
      <c r="F312" s="10"/>
      <c r="G312" s="10">
        <f t="shared" si="31"/>
        <v>0.0780807763151983</v>
      </c>
      <c r="H312" s="10"/>
      <c r="I312" s="7">
        <f>(J281-G312)/J281</f>
        <v>0.969931834278149</v>
      </c>
      <c r="J312" s="17"/>
      <c r="K312" s="32"/>
    </row>
    <row r="313" ht="14.4" spans="1:11">
      <c r="A313" s="3"/>
      <c r="B313" s="83">
        <v>24981</v>
      </c>
      <c r="C313" s="13"/>
      <c r="D313" s="29"/>
      <c r="E313" s="83">
        <v>6028</v>
      </c>
      <c r="F313" s="10"/>
      <c r="G313" s="10">
        <f t="shared" si="31"/>
        <v>0.241303390576838</v>
      </c>
      <c r="H313" s="10"/>
      <c r="I313" s="7">
        <f>(J281-G313)/J281</f>
        <v>0.90707635503239</v>
      </c>
      <c r="J313" s="17"/>
      <c r="K313" s="32"/>
    </row>
    <row r="314" ht="14.4" spans="1:11">
      <c r="A314" s="3">
        <v>100</v>
      </c>
      <c r="B314" s="83">
        <v>26235</v>
      </c>
      <c r="C314" s="13">
        <f>AVERAGE(B314:B316)</f>
        <v>25997</v>
      </c>
      <c r="D314" s="29">
        <f>STDEVP(B314:B316)</f>
        <v>187.41042304703</v>
      </c>
      <c r="E314" s="83">
        <v>844</v>
      </c>
      <c r="F314" s="10">
        <f>AVERAGE(E314:E316)</f>
        <v>686.666666666667</v>
      </c>
      <c r="G314" s="10">
        <f t="shared" si="31"/>
        <v>0.0321707642462359</v>
      </c>
      <c r="H314" s="10">
        <f>STDEVP(E314:E316)</f>
        <v>112.565042925808</v>
      </c>
      <c r="I314" s="7">
        <f>(J281-G314)/J281</f>
        <v>0.987611344092565</v>
      </c>
      <c r="J314" s="17">
        <f>F314/C314</f>
        <v>0.0264133040991909</v>
      </c>
      <c r="K314" s="32">
        <f>AVERAGE(I314:I316)</f>
        <v>0.989839404115883</v>
      </c>
    </row>
    <row r="315" ht="14.4" spans="1:11">
      <c r="A315" s="3"/>
      <c r="B315" s="83">
        <v>25979</v>
      </c>
      <c r="C315" s="13"/>
      <c r="D315" s="29"/>
      <c r="E315" s="83">
        <v>629</v>
      </c>
      <c r="F315" s="10"/>
      <c r="G315" s="10">
        <f t="shared" si="31"/>
        <v>0.0242118634281535</v>
      </c>
      <c r="H315" s="10"/>
      <c r="I315" s="7">
        <f>(J281-G315)/J281</f>
        <v>0.990676241242099</v>
      </c>
      <c r="J315" s="17"/>
      <c r="K315" s="32"/>
    </row>
    <row r="316" ht="14.4" spans="1:11">
      <c r="A316" s="3"/>
      <c r="B316" s="83">
        <v>25777</v>
      </c>
      <c r="C316" s="13"/>
      <c r="D316" s="29"/>
      <c r="E316" s="83">
        <v>587</v>
      </c>
      <c r="F316" s="10"/>
      <c r="G316" s="10">
        <f t="shared" si="31"/>
        <v>0.0227722388175505</v>
      </c>
      <c r="H316" s="10"/>
      <c r="I316" s="7">
        <f>(J281-G316)/J281</f>
        <v>0.991230627012985</v>
      </c>
      <c r="J316" s="17"/>
      <c r="K316" s="32"/>
    </row>
    <row r="320" spans="1:22">
      <c r="A320" s="90" t="s">
        <v>129</v>
      </c>
      <c r="B320" s="1" t="s">
        <v>6</v>
      </c>
      <c r="C320" s="1" t="s">
        <v>7</v>
      </c>
      <c r="D320" s="1" t="s">
        <v>8</v>
      </c>
      <c r="E320" s="1" t="s">
        <v>9</v>
      </c>
      <c r="F320" s="1" t="s">
        <v>7</v>
      </c>
      <c r="G320" s="1"/>
      <c r="H320" s="1" t="s">
        <v>8</v>
      </c>
      <c r="I320" s="1"/>
      <c r="J320" s="1" t="s">
        <v>3</v>
      </c>
      <c r="K320" s="1" t="s">
        <v>4</v>
      </c>
      <c r="L320" s="90" t="s">
        <v>103</v>
      </c>
      <c r="M320" s="1" t="s">
        <v>1</v>
      </c>
      <c r="N320" s="1"/>
      <c r="O320" s="1"/>
      <c r="P320" s="1" t="s">
        <v>2</v>
      </c>
      <c r="Q320" s="1"/>
      <c r="R320" s="1"/>
      <c r="S320" s="1"/>
      <c r="T320" s="1"/>
      <c r="U320" s="1"/>
      <c r="V320" s="1"/>
    </row>
    <row r="321" ht="14.4" spans="1:22">
      <c r="A321" s="22" t="s">
        <v>104</v>
      </c>
      <c r="B321" s="83"/>
      <c r="C321" s="4">
        <f>AVERAGE(B330:B332)</f>
        <v>31003.6666666667</v>
      </c>
      <c r="D321" s="23">
        <f>STDEVP(B330:B332)</f>
        <v>2737.23002727615</v>
      </c>
      <c r="E321" s="83"/>
      <c r="F321" s="24">
        <f>AVERAGE(E330:E332)</f>
        <v>84374</v>
      </c>
      <c r="G321" s="10" t="e">
        <f t="shared" ref="G321:G356" si="34">E321/B321</f>
        <v>#DIV/0!</v>
      </c>
      <c r="H321" s="24">
        <f>STDEVP(E330:E332)</f>
        <v>3620.82651706301</v>
      </c>
      <c r="I321" s="24"/>
      <c r="J321" s="30">
        <f>F321/C321</f>
        <v>2.7214200470912</v>
      </c>
      <c r="K321" s="17"/>
      <c r="L321" s="3"/>
      <c r="M321" s="83">
        <v>14912</v>
      </c>
      <c r="N321" s="4">
        <f>AVERAGE(M321:M323)</f>
        <v>12552</v>
      </c>
      <c r="O321" s="5">
        <f>STDEVP(M321:M323)</f>
        <v>3121.59798821053</v>
      </c>
      <c r="P321" s="83">
        <v>59717</v>
      </c>
      <c r="Q321" s="6">
        <f>AVERAGE(P321:P323)</f>
        <v>56547.6666666667</v>
      </c>
      <c r="R321" s="7">
        <f t="shared" ref="R321:R326" si="35">P321/M321</f>
        <v>4.00462714592275</v>
      </c>
      <c r="S321" s="6">
        <f>STDEVP(P321:P323)</f>
        <v>10930.7552143279</v>
      </c>
      <c r="T321" s="6"/>
      <c r="U321" s="17">
        <f>Q321/N321</f>
        <v>4.5050722328447</v>
      </c>
      <c r="V321" s="17"/>
    </row>
    <row r="322" ht="14.4" spans="1:22">
      <c r="A322" s="25"/>
      <c r="B322" s="83"/>
      <c r="C322" s="8"/>
      <c r="D322" s="26"/>
      <c r="E322" s="83"/>
      <c r="F322" s="24"/>
      <c r="G322" s="10" t="e">
        <f t="shared" si="34"/>
        <v>#DIV/0!</v>
      </c>
      <c r="H322" s="24"/>
      <c r="I322" s="24"/>
      <c r="J322" s="31"/>
      <c r="K322" s="17"/>
      <c r="L322" s="3"/>
      <c r="M322" s="83">
        <v>14603</v>
      </c>
      <c r="N322" s="8"/>
      <c r="O322" s="9"/>
      <c r="P322" s="83">
        <v>68066</v>
      </c>
      <c r="Q322" s="10"/>
      <c r="R322" s="7">
        <f t="shared" si="35"/>
        <v>4.66109703485585</v>
      </c>
      <c r="S322" s="10"/>
      <c r="T322" s="10"/>
      <c r="U322" s="17"/>
      <c r="V322" s="17"/>
    </row>
    <row r="323" ht="14.4" spans="1:22">
      <c r="A323" s="25"/>
      <c r="B323" s="83"/>
      <c r="C323" s="8"/>
      <c r="D323" s="26"/>
      <c r="E323" s="83"/>
      <c r="F323" s="24"/>
      <c r="G323" s="10" t="e">
        <f t="shared" si="34"/>
        <v>#DIV/0!</v>
      </c>
      <c r="H323" s="24"/>
      <c r="I323" s="24"/>
      <c r="J323" s="31"/>
      <c r="K323" s="17"/>
      <c r="L323" s="3"/>
      <c r="M323" s="83">
        <v>8141</v>
      </c>
      <c r="N323" s="11"/>
      <c r="O323" s="12"/>
      <c r="P323" s="83">
        <v>41860</v>
      </c>
      <c r="Q323" s="10"/>
      <c r="R323" s="7">
        <f t="shared" si="35"/>
        <v>5.14187446259673</v>
      </c>
      <c r="S323" s="10"/>
      <c r="T323" s="10"/>
      <c r="U323" s="17"/>
      <c r="V323" s="17"/>
    </row>
    <row r="324" ht="14.4" spans="1:22">
      <c r="A324" s="25"/>
      <c r="B324" s="1"/>
      <c r="C324" s="8"/>
      <c r="D324" s="26"/>
      <c r="E324" s="1"/>
      <c r="F324" s="24"/>
      <c r="G324" s="10" t="e">
        <f t="shared" si="34"/>
        <v>#DIV/0!</v>
      </c>
      <c r="H324" s="24"/>
      <c r="I324" s="24"/>
      <c r="J324" s="31"/>
      <c r="K324" s="17"/>
      <c r="L324" s="3" t="s">
        <v>118</v>
      </c>
      <c r="M324" s="83">
        <v>14385</v>
      </c>
      <c r="N324" s="13">
        <f>AVERAGE(M324:M326)</f>
        <v>13599.6666666667</v>
      </c>
      <c r="O324" s="14">
        <f>STDEVP(M324:M326)</f>
        <v>892.033756212298</v>
      </c>
      <c r="P324" s="83">
        <v>38387</v>
      </c>
      <c r="Q324" s="10">
        <f>AVERAGE(P324:P326)</f>
        <v>37618</v>
      </c>
      <c r="R324" s="7">
        <f t="shared" si="35"/>
        <v>2.66854362182829</v>
      </c>
      <c r="S324" s="10">
        <f>STDEVP(P324:P326)</f>
        <v>2305.90560662545</v>
      </c>
      <c r="T324" s="93">
        <f>(U321-R324)/U321</f>
        <v>0.407657972191212</v>
      </c>
      <c r="U324" s="17">
        <f>Q324/N324</f>
        <v>2.76609720826491</v>
      </c>
      <c r="V324" s="94">
        <f>AVERAGE(T324:T326)</f>
        <v>0.3856033317878</v>
      </c>
    </row>
    <row r="325" ht="14.4" spans="1:22">
      <c r="A325" s="25"/>
      <c r="B325" s="1"/>
      <c r="C325" s="8"/>
      <c r="D325" s="26"/>
      <c r="E325" s="1"/>
      <c r="F325" s="24"/>
      <c r="G325" s="10" t="e">
        <f t="shared" si="34"/>
        <v>#DIV/0!</v>
      </c>
      <c r="H325" s="24"/>
      <c r="I325" s="24"/>
      <c r="J325" s="31"/>
      <c r="K325" s="17"/>
      <c r="L325" s="3"/>
      <c r="M325" s="83">
        <v>12352</v>
      </c>
      <c r="N325" s="13"/>
      <c r="O325" s="14"/>
      <c r="P325" s="83">
        <v>34489</v>
      </c>
      <c r="Q325" s="10"/>
      <c r="R325" s="7">
        <f t="shared" si="35"/>
        <v>2.79217940414508</v>
      </c>
      <c r="S325" s="10"/>
      <c r="T325" s="93">
        <f>(U321-R325)/U321</f>
        <v>0.380214287400676</v>
      </c>
      <c r="U325" s="17"/>
      <c r="V325" s="94"/>
    </row>
    <row r="326" ht="14.4" spans="1:22">
      <c r="A326" s="25"/>
      <c r="B326" s="1"/>
      <c r="C326" s="8"/>
      <c r="D326" s="26"/>
      <c r="E326" s="1"/>
      <c r="F326" s="24"/>
      <c r="G326" s="10" t="e">
        <f t="shared" si="34"/>
        <v>#DIV/0!</v>
      </c>
      <c r="H326" s="24"/>
      <c r="I326" s="24"/>
      <c r="J326" s="31"/>
      <c r="K326" s="17"/>
      <c r="L326" s="3"/>
      <c r="M326" s="83">
        <v>14062</v>
      </c>
      <c r="N326" s="13"/>
      <c r="O326" s="14"/>
      <c r="P326" s="83">
        <v>39978</v>
      </c>
      <c r="Q326" s="10"/>
      <c r="R326" s="7">
        <f t="shared" si="35"/>
        <v>2.84298108377187</v>
      </c>
      <c r="S326" s="10"/>
      <c r="T326" s="93">
        <f>(U321-R326)/U321</f>
        <v>0.368937735771512</v>
      </c>
      <c r="U326" s="17"/>
      <c r="V326" s="94"/>
    </row>
    <row r="327" ht="14.4" spans="1:22">
      <c r="A327" s="25"/>
      <c r="B327" s="1"/>
      <c r="C327" s="8"/>
      <c r="D327" s="26"/>
      <c r="E327" s="1"/>
      <c r="F327" s="24"/>
      <c r="G327" s="10" t="e">
        <f t="shared" si="34"/>
        <v>#DIV/0!</v>
      </c>
      <c r="H327" s="24"/>
      <c r="I327" s="24"/>
      <c r="J327" s="31"/>
      <c r="K327" s="17"/>
      <c r="V327" s="114">
        <v>0.1372</v>
      </c>
    </row>
    <row r="328" ht="14.4" spans="1:11">
      <c r="A328" s="25"/>
      <c r="B328" s="1"/>
      <c r="C328" s="8"/>
      <c r="D328" s="26"/>
      <c r="E328" s="1"/>
      <c r="F328" s="24"/>
      <c r="G328" s="10" t="e">
        <f t="shared" si="34"/>
        <v>#DIV/0!</v>
      </c>
      <c r="H328" s="24"/>
      <c r="I328" s="24"/>
      <c r="J328" s="31"/>
      <c r="K328" s="17"/>
    </row>
    <row r="329" ht="14.4" spans="1:11">
      <c r="A329" s="25"/>
      <c r="B329" s="1"/>
      <c r="C329" s="8"/>
      <c r="D329" s="26"/>
      <c r="E329" s="1"/>
      <c r="F329" s="24"/>
      <c r="G329" s="10" t="e">
        <f t="shared" si="34"/>
        <v>#DIV/0!</v>
      </c>
      <c r="H329" s="24"/>
      <c r="I329" s="24"/>
      <c r="J329" s="31"/>
      <c r="K329" s="17"/>
    </row>
    <row r="330" ht="14.4" spans="1:11">
      <c r="A330" s="25"/>
      <c r="B330" s="83">
        <v>34874</v>
      </c>
      <c r="C330" s="8"/>
      <c r="D330" s="26"/>
      <c r="E330" s="83">
        <v>89161</v>
      </c>
      <c r="F330" s="24"/>
      <c r="G330" s="10">
        <f t="shared" si="34"/>
        <v>2.55666112289958</v>
      </c>
      <c r="H330" s="24"/>
      <c r="I330" s="24"/>
      <c r="J330" s="31"/>
      <c r="K330" s="32"/>
    </row>
    <row r="331" ht="14.4" spans="1:11">
      <c r="A331" s="25"/>
      <c r="B331" s="83">
        <v>29132</v>
      </c>
      <c r="C331" s="8"/>
      <c r="D331" s="26"/>
      <c r="E331" s="83">
        <v>80406</v>
      </c>
      <c r="F331" s="24"/>
      <c r="G331" s="7">
        <f t="shared" si="34"/>
        <v>2.76005766854318</v>
      </c>
      <c r="H331" s="24"/>
      <c r="I331" s="24"/>
      <c r="J331" s="31"/>
      <c r="K331" s="32"/>
    </row>
    <row r="332" ht="14.4" spans="1:17">
      <c r="A332" s="27"/>
      <c r="B332" s="83">
        <v>29005</v>
      </c>
      <c r="C332" s="11"/>
      <c r="D332" s="28"/>
      <c r="E332" s="83">
        <v>83555</v>
      </c>
      <c r="F332" s="6"/>
      <c r="G332" s="7">
        <f t="shared" si="34"/>
        <v>2.88071022237545</v>
      </c>
      <c r="H332" s="6"/>
      <c r="I332" s="6"/>
      <c r="J332" s="34"/>
      <c r="K332" s="32"/>
      <c r="Q332">
        <v>0.16069</v>
      </c>
    </row>
    <row r="333" ht="14.4" spans="1:19">
      <c r="A333" s="3">
        <v>0.05</v>
      </c>
      <c r="B333" s="83">
        <v>37179</v>
      </c>
      <c r="C333" s="13">
        <f>AVERAGE(B333:B335)</f>
        <v>33329</v>
      </c>
      <c r="D333" s="29">
        <f>STDEVP(B333:B335)</f>
        <v>2831.38175925937</v>
      </c>
      <c r="E333" s="83">
        <v>88330</v>
      </c>
      <c r="F333" s="101">
        <f>AVERAGE(E334:E335)</f>
        <v>90092.5</v>
      </c>
      <c r="G333" s="7">
        <f t="shared" si="34"/>
        <v>2.37580354501197</v>
      </c>
      <c r="H333" s="10">
        <f>STDEVP(E333:E335)</f>
        <v>4788.31000110338</v>
      </c>
      <c r="I333" s="7">
        <f>(J321-G333)/J321</f>
        <v>0.126998587538387</v>
      </c>
      <c r="J333" s="17">
        <f>F333/C333</f>
        <v>2.70312640643284</v>
      </c>
      <c r="K333" s="102">
        <f>AVERAGE(I333:I335)</f>
        <v>0.00694432841257552</v>
      </c>
      <c r="Q333">
        <v>0.13182</v>
      </c>
      <c r="R333">
        <f>STDEV(Q332:Q334)</f>
        <v>0.0201936488035223</v>
      </c>
      <c r="S333">
        <f>R333/V327</f>
        <v>0.147184029180192</v>
      </c>
    </row>
    <row r="334" ht="14.4" spans="1:17">
      <c r="A334" s="3"/>
      <c r="B334" s="83">
        <v>30451</v>
      </c>
      <c r="C334" s="13"/>
      <c r="D334" s="29"/>
      <c r="E334" s="83">
        <v>84317</v>
      </c>
      <c r="F334" s="101"/>
      <c r="G334" s="7">
        <f t="shared" si="34"/>
        <v>2.76894026468753</v>
      </c>
      <c r="H334" s="10"/>
      <c r="I334" s="7">
        <f>(J321-G334)/J321</f>
        <v>-0.0174615519743521</v>
      </c>
      <c r="J334" s="17"/>
      <c r="K334" s="102"/>
      <c r="Q334">
        <v>0.121796</v>
      </c>
    </row>
    <row r="335" ht="14.4" spans="1:15">
      <c r="A335" s="3"/>
      <c r="B335" s="83">
        <v>32357</v>
      </c>
      <c r="C335" s="13"/>
      <c r="D335" s="29"/>
      <c r="E335" s="83">
        <v>95868</v>
      </c>
      <c r="F335" s="101"/>
      <c r="G335" s="7">
        <f t="shared" si="34"/>
        <v>2.96282102790741</v>
      </c>
      <c r="H335" s="10"/>
      <c r="I335" s="7">
        <f>(J321-G335)/J321</f>
        <v>-0.0887040503263088</v>
      </c>
      <c r="J335" s="17"/>
      <c r="K335" s="102"/>
      <c r="L335" t="s">
        <v>98</v>
      </c>
      <c r="M335" t="s">
        <v>18</v>
      </c>
      <c r="O335" t="s">
        <v>120</v>
      </c>
    </row>
    <row r="336" ht="14.4" spans="1:15">
      <c r="A336" s="3">
        <v>0.1</v>
      </c>
      <c r="B336" s="83">
        <v>35462</v>
      </c>
      <c r="C336" s="13">
        <f>AVERAGE(B336:B337)</f>
        <v>31900</v>
      </c>
      <c r="D336" s="29">
        <f>STDEVP(B336:B338)</f>
        <v>2952.82994204994</v>
      </c>
      <c r="E336" s="83">
        <v>78863</v>
      </c>
      <c r="F336" s="101">
        <f>AVERAGE(E336:E337)</f>
        <v>72697.5</v>
      </c>
      <c r="G336" s="7">
        <f t="shared" si="34"/>
        <v>2.22387344199425</v>
      </c>
      <c r="H336" s="10">
        <f>STDEVP(E336:E338)</f>
        <v>5034.19588635784</v>
      </c>
      <c r="I336" s="7">
        <f>(J321-G336)/J321</f>
        <v>0.182826096849239</v>
      </c>
      <c r="J336" s="17">
        <f>F336/C336</f>
        <v>2.27891849529781</v>
      </c>
      <c r="K336" s="78">
        <f>AVERAGE(I336:I338)</f>
        <v>0.151343397702365</v>
      </c>
      <c r="L336" s="119">
        <f>STDEV.P(I333:I335)</f>
        <v>0.0897353228241917</v>
      </c>
      <c r="M336" s="119">
        <f>L336/K333</f>
        <v>12.9221023967832</v>
      </c>
      <c r="N336" s="119"/>
      <c r="O336" s="119">
        <f>L336*100</f>
        <v>8.97353228241917</v>
      </c>
    </row>
    <row r="337" ht="14.4" spans="1:15">
      <c r="A337" s="3"/>
      <c r="B337" s="83">
        <v>28338</v>
      </c>
      <c r="C337" s="13"/>
      <c r="D337" s="29"/>
      <c r="E337" s="83">
        <v>66532</v>
      </c>
      <c r="F337" s="101"/>
      <c r="G337" s="7">
        <f t="shared" si="34"/>
        <v>2.34780153857012</v>
      </c>
      <c r="H337" s="10"/>
      <c r="I337" s="7">
        <f>(J321-G337)/J321</f>
        <v>0.137288070954144</v>
      </c>
      <c r="J337" s="17"/>
      <c r="K337" s="78"/>
      <c r="L337">
        <f>STDEV.P(I336:I338)</f>
        <v>0.0223041540547432</v>
      </c>
      <c r="M337">
        <f>L337/K336</f>
        <v>0.14737447680808</v>
      </c>
      <c r="O337">
        <f t="shared" ref="O337:O343" si="36">L337*100</f>
        <v>2.23041540547432</v>
      </c>
    </row>
    <row r="338" ht="14.4" spans="1:15">
      <c r="A338" s="3"/>
      <c r="B338" s="83">
        <v>30817</v>
      </c>
      <c r="C338" s="13"/>
      <c r="D338" s="29"/>
      <c r="E338" s="83">
        <v>72635</v>
      </c>
      <c r="F338" s="101"/>
      <c r="G338" s="7">
        <f t="shared" si="34"/>
        <v>2.35697829120291</v>
      </c>
      <c r="H338" s="10"/>
      <c r="I338" s="7">
        <f>(J321-G338)/J321</f>
        <v>0.133916025303713</v>
      </c>
      <c r="J338" s="17"/>
      <c r="K338" s="78"/>
      <c r="L338">
        <f>STDEV.P(I339:I341)</f>
        <v>0.020066157203206</v>
      </c>
      <c r="M338">
        <f>L338/K339</f>
        <v>0.0611662448452365</v>
      </c>
      <c r="O338">
        <f t="shared" si="36"/>
        <v>2.0066157203206</v>
      </c>
    </row>
    <row r="339" ht="14.4" spans="1:15">
      <c r="A339" s="3">
        <v>0.4</v>
      </c>
      <c r="B339" s="83">
        <v>33254</v>
      </c>
      <c r="C339" s="13">
        <f>AVERAGE(B339:B341)</f>
        <v>32824</v>
      </c>
      <c r="D339" s="29">
        <f>STDEVP(B339:B341)</f>
        <v>370.365585154272</v>
      </c>
      <c r="E339" s="83">
        <v>58916</v>
      </c>
      <c r="F339" s="101">
        <f>AVERAGE(E339:E341)</f>
        <v>60003</v>
      </c>
      <c r="G339" s="7">
        <f t="shared" si="34"/>
        <v>1.77169663799844</v>
      </c>
      <c r="H339" s="10">
        <f>STDEVP(E339:E341)</f>
        <v>1116.91032167613</v>
      </c>
      <c r="I339" s="7">
        <f>(J321-G339)/J321</f>
        <v>0.348980823488782</v>
      </c>
      <c r="J339" s="17">
        <f>F339/C339</f>
        <v>1.82802217889349</v>
      </c>
      <c r="K339" s="78">
        <f>AVERAGE(I339:I341)</f>
        <v>0.32805932837593</v>
      </c>
      <c r="L339">
        <f>STDEV.P(I342:I344)</f>
        <v>0.0283041389815873</v>
      </c>
      <c r="M339">
        <f>L339/K342</f>
        <v>0.0730835165010426</v>
      </c>
      <c r="O339" s="119">
        <f t="shared" si="36"/>
        <v>2.83041389815873</v>
      </c>
    </row>
    <row r="340" ht="14.4" spans="1:15">
      <c r="A340" s="3"/>
      <c r="B340" s="83">
        <v>32350</v>
      </c>
      <c r="C340" s="13"/>
      <c r="D340" s="29"/>
      <c r="E340" s="83">
        <v>61539</v>
      </c>
      <c r="F340" s="101"/>
      <c r="G340" s="7">
        <f t="shared" si="34"/>
        <v>1.90228748068006</v>
      </c>
      <c r="H340" s="10"/>
      <c r="I340" s="7">
        <f>(J321-G340)/J321</f>
        <v>0.300994536762773</v>
      </c>
      <c r="J340" s="17"/>
      <c r="K340" s="78"/>
      <c r="L340">
        <f>STDEV.P(I345:I347)</f>
        <v>0.0183134360388204</v>
      </c>
      <c r="M340">
        <f>L340/K345</f>
        <v>0.0307813043775321</v>
      </c>
      <c r="O340">
        <f t="shared" si="36"/>
        <v>1.83134360388204</v>
      </c>
    </row>
    <row r="341" ht="14.4" spans="1:15">
      <c r="A341" s="3"/>
      <c r="B341" s="83">
        <v>32868</v>
      </c>
      <c r="C341" s="13"/>
      <c r="D341" s="29"/>
      <c r="E341" s="83">
        <v>59554</v>
      </c>
      <c r="F341" s="101"/>
      <c r="G341" s="7">
        <f t="shared" si="34"/>
        <v>1.81191432396252</v>
      </c>
      <c r="H341" s="10"/>
      <c r="I341" s="7">
        <f>(J321-G341)/J321</f>
        <v>0.334202624876235</v>
      </c>
      <c r="J341" s="17"/>
      <c r="K341" s="78"/>
      <c r="L341">
        <f>STDEV.P(I348:I350)</f>
        <v>0.0911157144775889</v>
      </c>
      <c r="M341">
        <f>L341/K348</f>
        <v>0.129241053272591</v>
      </c>
      <c r="O341">
        <f t="shared" si="36"/>
        <v>9.11157144775889</v>
      </c>
    </row>
    <row r="342" ht="14.4" spans="1:15">
      <c r="A342" s="3">
        <v>1.6</v>
      </c>
      <c r="B342" s="83">
        <v>33480</v>
      </c>
      <c r="C342" s="13">
        <f>AVERAGE(B342:B343)</f>
        <v>32647.5</v>
      </c>
      <c r="D342" s="29">
        <f>STDEVP(B342:B344)</f>
        <v>1861.21041857771</v>
      </c>
      <c r="E342" s="83">
        <v>52208</v>
      </c>
      <c r="F342" s="101">
        <f>AVERAGE(E342:E343)</f>
        <v>53676.5</v>
      </c>
      <c r="G342" s="7">
        <f t="shared" si="34"/>
        <v>1.55937873357228</v>
      </c>
      <c r="H342" s="10">
        <f>STDEVP(E342:E344)</f>
        <v>2291.92151310254</v>
      </c>
      <c r="I342" s="7">
        <f>(J321-G342)/J321</f>
        <v>0.426998145604525</v>
      </c>
      <c r="J342" s="17">
        <f>F342/C342</f>
        <v>1.644122827169</v>
      </c>
      <c r="K342" s="124">
        <f>AVERAGE(I342:I344)</f>
        <v>0.387284853502959</v>
      </c>
      <c r="L342">
        <f>STDEV.P(I351:I353)</f>
        <v>0.02519042144087</v>
      </c>
      <c r="M342">
        <f>L342/K351</f>
        <v>0.0281031263065918</v>
      </c>
      <c r="O342">
        <f t="shared" si="36"/>
        <v>2.519042144087</v>
      </c>
    </row>
    <row r="343" ht="14.4" spans="1:15">
      <c r="A343" s="3"/>
      <c r="B343" s="83">
        <v>31815</v>
      </c>
      <c r="C343" s="13"/>
      <c r="D343" s="29"/>
      <c r="E343" s="83">
        <v>55145</v>
      </c>
      <c r="F343" s="101"/>
      <c r="G343" s="7">
        <f t="shared" si="34"/>
        <v>1.73330190161873</v>
      </c>
      <c r="H343" s="10"/>
      <c r="I343" s="7">
        <f>(J321-G343)/J321</f>
        <v>0.36308916976217</v>
      </c>
      <c r="J343" s="17"/>
      <c r="K343" s="124"/>
      <c r="L343">
        <f>STDEV.P(I354:I356)</f>
        <v>0.0025250510209883</v>
      </c>
      <c r="M343">
        <f>L343/K354</f>
        <v>0.00254433392965282</v>
      </c>
      <c r="O343">
        <f t="shared" si="36"/>
        <v>0.25250510209883</v>
      </c>
    </row>
    <row r="344" ht="14.4" spans="1:11">
      <c r="A344" s="3"/>
      <c r="B344" s="83">
        <v>28972</v>
      </c>
      <c r="C344" s="13"/>
      <c r="D344" s="29"/>
      <c r="E344" s="83">
        <v>49533</v>
      </c>
      <c r="F344" s="101"/>
      <c r="G344" s="7">
        <f t="shared" si="34"/>
        <v>1.7096852133094</v>
      </c>
      <c r="H344" s="10"/>
      <c r="I344" s="7">
        <f>(J321-G344)/J321</f>
        <v>0.371767245142181</v>
      </c>
      <c r="J344" s="17"/>
      <c r="K344" s="124"/>
    </row>
    <row r="345" ht="14.4" spans="1:11">
      <c r="A345" s="3">
        <v>3.1</v>
      </c>
      <c r="B345" s="83">
        <v>32807</v>
      </c>
      <c r="C345" s="13">
        <f>AVERAGE(B345:B345)</f>
        <v>32807</v>
      </c>
      <c r="D345" s="29">
        <f>STDEVP(B345:B347)</f>
        <v>1538.74198255877</v>
      </c>
      <c r="E345" s="83">
        <v>33871</v>
      </c>
      <c r="F345" s="13">
        <f>AVERAGE(E345:E347)</f>
        <v>35358</v>
      </c>
      <c r="G345" s="7">
        <f t="shared" si="34"/>
        <v>1.03243210290487</v>
      </c>
      <c r="H345" s="10">
        <f>STDEVP(E345:E347)</f>
        <v>1790.20054742479</v>
      </c>
      <c r="I345" s="7">
        <f>(J321-G345)/J321</f>
        <v>0.620627435294899</v>
      </c>
      <c r="J345" s="17">
        <f>F345/C345</f>
        <v>1.0777577955924</v>
      </c>
      <c r="K345" s="32">
        <f>AVERAGE(I345:I347)</f>
        <v>0.594953216218729</v>
      </c>
    </row>
    <row r="346" ht="14.4" spans="1:11">
      <c r="A346" s="3"/>
      <c r="B346" s="83">
        <v>29973</v>
      </c>
      <c r="C346" s="13"/>
      <c r="D346" s="29"/>
      <c r="E346" s="83">
        <v>34327</v>
      </c>
      <c r="F346" s="13"/>
      <c r="G346" s="7">
        <f t="shared" si="34"/>
        <v>1.14526407099723</v>
      </c>
      <c r="H346" s="10"/>
      <c r="I346" s="7">
        <f>(J321-G346)/J321</f>
        <v>0.57916673972423</v>
      </c>
      <c r="J346" s="17"/>
      <c r="K346" s="32"/>
    </row>
    <row r="347" ht="14.4" spans="1:11">
      <c r="A347" s="3"/>
      <c r="B347" s="83">
        <v>33542</v>
      </c>
      <c r="C347" s="13"/>
      <c r="D347" s="29"/>
      <c r="E347" s="83">
        <v>37876</v>
      </c>
      <c r="F347" s="13"/>
      <c r="G347" s="7">
        <f t="shared" si="34"/>
        <v>1.1292111382744</v>
      </c>
      <c r="H347" s="10"/>
      <c r="I347" s="7">
        <f>(J321-G347)/J321</f>
        <v>0.585065473637059</v>
      </c>
      <c r="J347" s="17"/>
      <c r="K347" s="32"/>
    </row>
    <row r="348" ht="14.4" spans="1:11">
      <c r="A348" s="3">
        <v>6.2</v>
      </c>
      <c r="B348" s="83">
        <v>30702</v>
      </c>
      <c r="C348" s="13">
        <f>AVERAGE(B348:B350)</f>
        <v>33073.6666666667</v>
      </c>
      <c r="D348" s="29">
        <f>STDEVP(B348:B350)</f>
        <v>2726.89375582467</v>
      </c>
      <c r="E348" s="83">
        <v>21444</v>
      </c>
      <c r="F348" s="13">
        <f>AVERAGE(E348:E350)</f>
        <v>26166.3333333333</v>
      </c>
      <c r="G348" s="10">
        <f t="shared" si="34"/>
        <v>0.698456126636701</v>
      </c>
      <c r="H348" s="10">
        <f>STDEVP(E348:E350)</f>
        <v>7105.43296045748</v>
      </c>
      <c r="I348" s="7">
        <f>(J321-G348)/J321</f>
        <v>0.743348650869517</v>
      </c>
      <c r="J348" s="17">
        <f>F348/C348</f>
        <v>0.791153082512774</v>
      </c>
      <c r="K348" s="32">
        <f>AVERAGE(I348:I350)</f>
        <v>0.705005972718361</v>
      </c>
    </row>
    <row r="349" ht="14.4" spans="1:11">
      <c r="A349" s="3"/>
      <c r="B349" s="83">
        <v>31626</v>
      </c>
      <c r="C349" s="13"/>
      <c r="D349" s="29"/>
      <c r="E349" s="83">
        <v>36209</v>
      </c>
      <c r="F349" s="13"/>
      <c r="G349" s="10">
        <f t="shared" si="34"/>
        <v>1.14491241383672</v>
      </c>
      <c r="H349" s="10"/>
      <c r="I349" s="7">
        <f>(J321-G349)/J321</f>
        <v>0.579295957983238</v>
      </c>
      <c r="J349" s="17"/>
      <c r="K349" s="32"/>
    </row>
    <row r="350" ht="14.4" spans="1:11">
      <c r="A350" s="3"/>
      <c r="B350" s="83">
        <v>36893</v>
      </c>
      <c r="C350" s="13"/>
      <c r="D350" s="29"/>
      <c r="E350" s="83">
        <v>20846</v>
      </c>
      <c r="F350" s="13"/>
      <c r="G350" s="10">
        <f t="shared" si="34"/>
        <v>0.565039438375844</v>
      </c>
      <c r="H350" s="10"/>
      <c r="I350" s="7">
        <f>(J321-G350)/J321</f>
        <v>0.79237330930233</v>
      </c>
      <c r="J350" s="17"/>
      <c r="K350" s="32"/>
    </row>
    <row r="351" ht="14.4" spans="1:11">
      <c r="A351" s="3">
        <v>25</v>
      </c>
      <c r="B351" s="83">
        <v>26686</v>
      </c>
      <c r="C351" s="13">
        <f>AVERAGE(B351:B352)</f>
        <v>29140</v>
      </c>
      <c r="D351" s="29">
        <f>STDEVP(B351:B353)</f>
        <v>3758.29077581227</v>
      </c>
      <c r="E351" s="83">
        <v>10110</v>
      </c>
      <c r="F351" s="13">
        <f>AVERAGE(E351:E353)</f>
        <v>7589.66666666667</v>
      </c>
      <c r="G351" s="10">
        <f t="shared" si="34"/>
        <v>0.378850333508207</v>
      </c>
      <c r="H351" s="10">
        <f>STDEVP(E351:E353)</f>
        <v>2035.10398314735</v>
      </c>
      <c r="I351" s="7">
        <f>(J321-G351)/J321</f>
        <v>0.860789467648281</v>
      </c>
      <c r="J351" s="17">
        <f>F351/C351</f>
        <v>0.260455273392816</v>
      </c>
      <c r="K351" s="32">
        <f>AVERAGE(I351:I353)</f>
        <v>0.896356553575371</v>
      </c>
    </row>
    <row r="352" ht="14.4" spans="1:11">
      <c r="A352" s="3"/>
      <c r="B352" s="83">
        <v>31594</v>
      </c>
      <c r="C352" s="13"/>
      <c r="D352" s="29"/>
      <c r="E352" s="83">
        <v>7533</v>
      </c>
      <c r="F352" s="13"/>
      <c r="G352" s="10">
        <f t="shared" si="34"/>
        <v>0.238431347724251</v>
      </c>
      <c r="H352" s="10"/>
      <c r="I352" s="7">
        <f>(J321-G352)/J321</f>
        <v>0.912387156852504</v>
      </c>
      <c r="J352" s="17"/>
      <c r="K352" s="32"/>
    </row>
    <row r="353" ht="14.4" spans="1:11">
      <c r="A353" s="3"/>
      <c r="B353" s="83">
        <v>22395</v>
      </c>
      <c r="C353" s="13"/>
      <c r="D353" s="29"/>
      <c r="E353" s="83">
        <v>5126</v>
      </c>
      <c r="F353" s="13"/>
      <c r="G353" s="10">
        <f t="shared" si="34"/>
        <v>0.228890377316365</v>
      </c>
      <c r="H353" s="10"/>
      <c r="I353" s="7">
        <f>(J321-G353)/J321</f>
        <v>0.915893036225328</v>
      </c>
      <c r="J353" s="17"/>
      <c r="K353" s="32"/>
    </row>
    <row r="354" ht="14.4" spans="1:11">
      <c r="A354" s="3">
        <v>100</v>
      </c>
      <c r="B354" s="83">
        <v>25323</v>
      </c>
      <c r="C354" s="13">
        <f>AVERAGE(B354:B356)</f>
        <v>25375</v>
      </c>
      <c r="D354" s="29">
        <f>STDEVP(B354:B356)</f>
        <v>79.2632743877432</v>
      </c>
      <c r="E354" s="83">
        <v>310</v>
      </c>
      <c r="F354" s="13">
        <f>AVERAGE(E354:E356)</f>
        <v>523.333333333333</v>
      </c>
      <c r="G354" s="10">
        <f t="shared" si="34"/>
        <v>0.012241835485527</v>
      </c>
      <c r="H354" s="10">
        <f>STDEVP(E354:E356)</f>
        <v>173.914410622646</v>
      </c>
      <c r="I354" s="7">
        <f>(J321-G354)/J321</f>
        <v>0.995501673657982</v>
      </c>
      <c r="J354" s="17">
        <f>F354/C354</f>
        <v>0.020623973727422</v>
      </c>
      <c r="K354" s="32">
        <f>AVERAGE(I354:I356)</f>
        <v>0.992421235106059</v>
      </c>
    </row>
    <row r="355" ht="14.4" spans="1:11">
      <c r="A355" s="3"/>
      <c r="B355" s="83">
        <v>25487</v>
      </c>
      <c r="C355" s="13"/>
      <c r="D355" s="29"/>
      <c r="E355" s="83">
        <v>524</v>
      </c>
      <c r="F355" s="13"/>
      <c r="G355" s="10">
        <f t="shared" si="34"/>
        <v>0.0205595009220387</v>
      </c>
      <c r="H355" s="10"/>
      <c r="I355" s="7">
        <f>(J321-G355)/J321</f>
        <v>0.99244530408159</v>
      </c>
      <c r="J355" s="17"/>
      <c r="K355" s="32"/>
    </row>
    <row r="356" ht="14.4" spans="1:11">
      <c r="A356" s="3"/>
      <c r="B356" s="83">
        <v>25315</v>
      </c>
      <c r="C356" s="13"/>
      <c r="D356" s="29"/>
      <c r="E356" s="83">
        <v>736</v>
      </c>
      <c r="F356" s="13"/>
      <c r="G356" s="10">
        <f t="shared" si="34"/>
        <v>0.0290736717361248</v>
      </c>
      <c r="H356" s="10"/>
      <c r="I356" s="7">
        <f>(J321-G356)/J321</f>
        <v>0.989316727578604</v>
      </c>
      <c r="J356" s="17"/>
      <c r="K356" s="32"/>
    </row>
    <row r="360" spans="1:22">
      <c r="A360" s="90" t="s">
        <v>130</v>
      </c>
      <c r="B360" s="1" t="s">
        <v>6</v>
      </c>
      <c r="C360" s="1" t="s">
        <v>7</v>
      </c>
      <c r="D360" s="1" t="s">
        <v>8</v>
      </c>
      <c r="E360" s="1" t="s">
        <v>9</v>
      </c>
      <c r="F360" s="1" t="s">
        <v>7</v>
      </c>
      <c r="G360" s="1"/>
      <c r="H360" s="1" t="s">
        <v>8</v>
      </c>
      <c r="I360" s="1"/>
      <c r="J360" s="1" t="s">
        <v>3</v>
      </c>
      <c r="K360" s="1" t="s">
        <v>4</v>
      </c>
      <c r="L360" s="90" t="s">
        <v>103</v>
      </c>
      <c r="M360" s="1" t="s">
        <v>1</v>
      </c>
      <c r="N360" s="1"/>
      <c r="O360" s="1"/>
      <c r="P360" s="1" t="s">
        <v>2</v>
      </c>
      <c r="Q360" s="1"/>
      <c r="R360" s="1"/>
      <c r="S360" s="1"/>
      <c r="T360" s="1"/>
      <c r="U360" s="1"/>
      <c r="V360" s="1"/>
    </row>
    <row r="361" ht="14.4" spans="1:22">
      <c r="A361" s="22" t="s">
        <v>104</v>
      </c>
      <c r="B361" s="83"/>
      <c r="C361" s="4">
        <f>AVERAGE(B370:B372)</f>
        <v>11479</v>
      </c>
      <c r="D361" s="23">
        <f>STDEVP(B370:B372)</f>
        <v>269.148038571093</v>
      </c>
      <c r="E361" s="83"/>
      <c r="F361" s="24">
        <f>AVERAGE(E370:E372)</f>
        <v>13216.3333333333</v>
      </c>
      <c r="G361" s="10" t="e">
        <f t="shared" ref="G361:G396" si="37">E361/B361</f>
        <v>#DIV/0!</v>
      </c>
      <c r="H361" s="24">
        <f>STDEVP(E370:E372)</f>
        <v>619.765726347913</v>
      </c>
      <c r="I361" s="24"/>
      <c r="J361" s="30">
        <f>F361/C361</f>
        <v>1.15134883991056</v>
      </c>
      <c r="K361" s="17"/>
      <c r="L361" s="3"/>
      <c r="M361" s="120">
        <v>20300</v>
      </c>
      <c r="N361" s="125">
        <f>AVERAGE(M361:M363)</f>
        <v>18933</v>
      </c>
      <c r="O361" s="5">
        <f>STDEVP(M361:M363)</f>
        <v>1050.08666309024</v>
      </c>
      <c r="P361" s="120">
        <v>23790</v>
      </c>
      <c r="Q361" s="6">
        <f>AVERAGE(P361:P363)</f>
        <v>22595.3333333333</v>
      </c>
      <c r="R361" s="7">
        <f t="shared" ref="R361:R366" si="38">P361/M361</f>
        <v>1.17192118226601</v>
      </c>
      <c r="S361" s="6">
        <f>STDEVP(P361:P363)</f>
        <v>1170.88864638027</v>
      </c>
      <c r="T361" s="6"/>
      <c r="U361" s="17">
        <f>Q361/N361</f>
        <v>1.19343650416381</v>
      </c>
      <c r="V361" s="17"/>
    </row>
    <row r="362" ht="14.4" spans="1:22">
      <c r="A362" s="25"/>
      <c r="B362" s="83"/>
      <c r="C362" s="8"/>
      <c r="D362" s="26"/>
      <c r="E362" s="83"/>
      <c r="F362" s="24"/>
      <c r="G362" s="10" t="e">
        <f t="shared" si="37"/>
        <v>#DIV/0!</v>
      </c>
      <c r="H362" s="24"/>
      <c r="I362" s="24"/>
      <c r="J362" s="31"/>
      <c r="K362" s="17"/>
      <c r="L362" s="3"/>
      <c r="M362" s="120">
        <v>17747</v>
      </c>
      <c r="N362" s="24"/>
      <c r="O362" s="9"/>
      <c r="P362" s="120">
        <v>21005</v>
      </c>
      <c r="Q362" s="10"/>
      <c r="R362" s="7">
        <f t="shared" si="38"/>
        <v>1.18358032343495</v>
      </c>
      <c r="S362" s="10"/>
      <c r="T362" s="10"/>
      <c r="U362" s="17"/>
      <c r="V362" s="17"/>
    </row>
    <row r="363" ht="14.4" spans="1:22">
      <c r="A363" s="25"/>
      <c r="B363" s="83"/>
      <c r="C363" s="8"/>
      <c r="D363" s="26"/>
      <c r="E363" s="83"/>
      <c r="F363" s="24"/>
      <c r="G363" s="10" t="e">
        <f t="shared" si="37"/>
        <v>#DIV/0!</v>
      </c>
      <c r="H363" s="24"/>
      <c r="I363" s="24"/>
      <c r="J363" s="31"/>
      <c r="K363" s="17"/>
      <c r="L363" s="3"/>
      <c r="M363" s="120">
        <v>18752</v>
      </c>
      <c r="N363" s="6"/>
      <c r="O363" s="12"/>
      <c r="P363" s="120">
        <v>22991</v>
      </c>
      <c r="Q363" s="10"/>
      <c r="R363" s="7">
        <f t="shared" si="38"/>
        <v>1.22605588737201</v>
      </c>
      <c r="S363" s="10"/>
      <c r="T363" s="10"/>
      <c r="U363" s="17"/>
      <c r="V363" s="17"/>
    </row>
    <row r="364" ht="14.4" spans="1:22">
      <c r="A364" s="25"/>
      <c r="B364" s="1"/>
      <c r="C364" s="8"/>
      <c r="D364" s="26"/>
      <c r="E364" s="1"/>
      <c r="F364" s="24"/>
      <c r="G364" s="10" t="e">
        <f t="shared" si="37"/>
        <v>#DIV/0!</v>
      </c>
      <c r="H364" s="24"/>
      <c r="I364" s="24"/>
      <c r="J364" s="31"/>
      <c r="K364" s="17"/>
      <c r="L364" s="3" t="s">
        <v>118</v>
      </c>
      <c r="M364" s="83">
        <v>18509</v>
      </c>
      <c r="N364" s="13">
        <f>AVERAGE(M364:M366)</f>
        <v>19397</v>
      </c>
      <c r="O364" s="14">
        <f>STDEVP(M364:M366)</f>
        <v>725.457556764465</v>
      </c>
      <c r="P364" s="83">
        <v>19907</v>
      </c>
      <c r="Q364" s="10">
        <f>AVERAGE(P364:P366)</f>
        <v>20822.3333333333</v>
      </c>
      <c r="R364" s="7">
        <f t="shared" si="38"/>
        <v>1.07553082284294</v>
      </c>
      <c r="S364" s="10">
        <f>STDEVP(P364:P366)</f>
        <v>819.187130975307</v>
      </c>
      <c r="T364" s="93">
        <f>(U361-R364)/U361</f>
        <v>0.0987951021353048</v>
      </c>
      <c r="U364" s="17">
        <f>Q364/N364</f>
        <v>1.07348215359764</v>
      </c>
      <c r="V364" s="126">
        <f>AVERAGE(T364:T366)</f>
        <v>0.100560312762161</v>
      </c>
    </row>
    <row r="365" ht="14.4" spans="1:22">
      <c r="A365" s="25"/>
      <c r="B365" s="1"/>
      <c r="C365" s="8"/>
      <c r="D365" s="26"/>
      <c r="E365" s="1"/>
      <c r="F365" s="24"/>
      <c r="G365" s="10" t="e">
        <f t="shared" si="37"/>
        <v>#DIV/0!</v>
      </c>
      <c r="H365" s="24"/>
      <c r="I365" s="24"/>
      <c r="J365" s="31"/>
      <c r="K365" s="17"/>
      <c r="L365" s="3"/>
      <c r="M365" s="83">
        <v>20286</v>
      </c>
      <c r="N365" s="13"/>
      <c r="O365" s="14"/>
      <c r="P365" s="83">
        <v>21895</v>
      </c>
      <c r="Q365" s="10"/>
      <c r="R365" s="7">
        <f t="shared" si="38"/>
        <v>1.07931578428473</v>
      </c>
      <c r="S365" s="10"/>
      <c r="T365" s="93">
        <f>(U361-R365)/U361</f>
        <v>0.0956236209307484</v>
      </c>
      <c r="U365" s="17"/>
      <c r="V365" s="126"/>
    </row>
    <row r="366" ht="14.4" spans="1:22">
      <c r="A366" s="25"/>
      <c r="B366" s="1"/>
      <c r="C366" s="8"/>
      <c r="D366" s="26"/>
      <c r="E366" s="1"/>
      <c r="F366" s="24"/>
      <c r="G366" s="10" t="e">
        <f t="shared" si="37"/>
        <v>#DIV/0!</v>
      </c>
      <c r="H366" s="24"/>
      <c r="I366" s="24"/>
      <c r="J366" s="31"/>
      <c r="K366" s="17"/>
      <c r="L366" s="3"/>
      <c r="M366" s="83">
        <v>19396</v>
      </c>
      <c r="N366" s="13"/>
      <c r="O366" s="14"/>
      <c r="P366" s="83">
        <v>20665</v>
      </c>
      <c r="Q366" s="10"/>
      <c r="R366" s="7">
        <f t="shared" si="38"/>
        <v>1.06542586100227</v>
      </c>
      <c r="S366" s="10"/>
      <c r="T366" s="93">
        <f>(U361-R366)/U361</f>
        <v>0.107262215220431</v>
      </c>
      <c r="U366" s="17"/>
      <c r="V366" s="126"/>
    </row>
    <row r="367" ht="14.4" spans="1:22">
      <c r="A367" s="25"/>
      <c r="B367" s="1"/>
      <c r="C367" s="8"/>
      <c r="D367" s="26"/>
      <c r="E367" s="1"/>
      <c r="F367" s="24"/>
      <c r="G367" s="10" t="e">
        <f t="shared" si="37"/>
        <v>#DIV/0!</v>
      </c>
      <c r="H367" s="24"/>
      <c r="I367" s="24"/>
      <c r="J367" s="31"/>
      <c r="K367" s="17"/>
      <c r="V367" s="114">
        <v>0.0573</v>
      </c>
    </row>
    <row r="368" ht="14.4" spans="1:17">
      <c r="A368" s="25"/>
      <c r="B368" s="1"/>
      <c r="C368" s="8"/>
      <c r="D368" s="26"/>
      <c r="E368" s="1"/>
      <c r="F368" s="24"/>
      <c r="G368" s="10" t="e">
        <f t="shared" si="37"/>
        <v>#DIV/0!</v>
      </c>
      <c r="H368" s="24"/>
      <c r="I368" s="24"/>
      <c r="J368" s="31"/>
      <c r="K368" s="17"/>
      <c r="Q368">
        <v>0.05564</v>
      </c>
    </row>
    <row r="369" ht="14.4" spans="1:19">
      <c r="A369" s="25"/>
      <c r="B369" s="1"/>
      <c r="C369" s="8"/>
      <c r="D369" s="26"/>
      <c r="E369" s="1"/>
      <c r="F369" s="24"/>
      <c r="G369" s="10" t="e">
        <f t="shared" si="37"/>
        <v>#DIV/0!</v>
      </c>
      <c r="H369" s="24"/>
      <c r="I369" s="24"/>
      <c r="J369" s="31"/>
      <c r="K369" s="17"/>
      <c r="Q369">
        <v>0.052398</v>
      </c>
      <c r="R369">
        <f>STDEV(Q368:Q370)</f>
        <v>0.00587844344476778</v>
      </c>
      <c r="S369">
        <f>R369/V367</f>
        <v>0.102590636034342</v>
      </c>
    </row>
    <row r="370" ht="14.4" spans="1:17">
      <c r="A370" s="25"/>
      <c r="B370" s="1">
        <v>11490</v>
      </c>
      <c r="C370" s="8"/>
      <c r="D370" s="26"/>
      <c r="E370" s="1">
        <v>12993</v>
      </c>
      <c r="F370" s="24"/>
      <c r="G370" s="10">
        <f t="shared" si="37"/>
        <v>1.13080939947781</v>
      </c>
      <c r="H370" s="24"/>
      <c r="I370" s="24"/>
      <c r="J370" s="31"/>
      <c r="K370" s="32"/>
      <c r="Q370">
        <v>0.063806</v>
      </c>
    </row>
    <row r="371" ht="14.4" spans="1:11">
      <c r="A371" s="25"/>
      <c r="B371" s="1">
        <v>11144</v>
      </c>
      <c r="C371" s="8"/>
      <c r="D371" s="26"/>
      <c r="E371" s="1">
        <v>12594</v>
      </c>
      <c r="F371" s="24"/>
      <c r="G371" s="7">
        <f t="shared" si="37"/>
        <v>1.13011486001436</v>
      </c>
      <c r="H371" s="24"/>
      <c r="I371" s="24"/>
      <c r="J371" s="31"/>
      <c r="K371" s="32"/>
    </row>
    <row r="372" ht="14.4" spans="1:11">
      <c r="A372" s="27"/>
      <c r="B372" s="1">
        <v>11803</v>
      </c>
      <c r="C372" s="11"/>
      <c r="D372" s="28"/>
      <c r="E372" s="1">
        <v>14062</v>
      </c>
      <c r="F372" s="6"/>
      <c r="G372" s="7">
        <f t="shared" si="37"/>
        <v>1.19139201897823</v>
      </c>
      <c r="H372" s="6"/>
      <c r="I372" s="6"/>
      <c r="J372" s="34"/>
      <c r="K372" s="32"/>
    </row>
    <row r="373" ht="14.4" spans="1:11">
      <c r="A373" s="3">
        <v>0.05</v>
      </c>
      <c r="B373" s="1">
        <v>13156</v>
      </c>
      <c r="C373" s="13">
        <f>AVERAGE(B373:B375)</f>
        <v>12805.6666666667</v>
      </c>
      <c r="D373" s="29">
        <f>STDEVP(B373:B375)</f>
        <v>515.371926109894</v>
      </c>
      <c r="E373" s="1">
        <v>15978</v>
      </c>
      <c r="F373" s="101">
        <f>AVERAGE(E374:E375)</f>
        <v>13921.5</v>
      </c>
      <c r="G373" s="7">
        <f t="shared" si="37"/>
        <v>1.21450288841593</v>
      </c>
      <c r="H373" s="10">
        <f>STDEVP(E373:E375)</f>
        <v>1112.94234651516</v>
      </c>
      <c r="I373" s="7">
        <f>(J361-G373)/J361</f>
        <v>-0.05485222750585</v>
      </c>
      <c r="J373" s="17">
        <f>F373/C373</f>
        <v>1.08713590337611</v>
      </c>
      <c r="K373" s="78">
        <f>AVERAGE(I374:I375)</f>
        <v>0.0428562723459961</v>
      </c>
    </row>
    <row r="374" ht="14.4" spans="1:11">
      <c r="A374" s="3"/>
      <c r="B374" s="1">
        <v>12077</v>
      </c>
      <c r="C374" s="13"/>
      <c r="D374" s="29"/>
      <c r="E374" s="1">
        <v>13252</v>
      </c>
      <c r="F374" s="101"/>
      <c r="G374" s="7">
        <f t="shared" si="37"/>
        <v>1.09729237393392</v>
      </c>
      <c r="H374" s="10"/>
      <c r="I374" s="7">
        <f>(J361-G374)/J361</f>
        <v>0.046950554083015</v>
      </c>
      <c r="J374" s="17"/>
      <c r="K374" s="78"/>
    </row>
    <row r="375" ht="14.4" spans="1:15">
      <c r="A375" s="3"/>
      <c r="B375" s="1">
        <v>13184</v>
      </c>
      <c r="C375" s="13"/>
      <c r="D375" s="29"/>
      <c r="E375" s="1">
        <v>14591</v>
      </c>
      <c r="F375" s="101"/>
      <c r="G375" s="7">
        <f t="shared" si="37"/>
        <v>1.10672026699029</v>
      </c>
      <c r="H375" s="10"/>
      <c r="I375" s="7">
        <f>(J361-G375)/J361</f>
        <v>0.0387619906089772</v>
      </c>
      <c r="J375" s="17"/>
      <c r="K375" s="78"/>
      <c r="L375" t="s">
        <v>98</v>
      </c>
      <c r="M375" t="s">
        <v>18</v>
      </c>
      <c r="O375" t="s">
        <v>120</v>
      </c>
    </row>
    <row r="376" ht="14.4" spans="1:15">
      <c r="A376" s="3">
        <v>0.1</v>
      </c>
      <c r="B376" s="1">
        <v>13941</v>
      </c>
      <c r="C376" s="13">
        <f>AVERAGE(B376:B377)</f>
        <v>14003.5</v>
      </c>
      <c r="D376" s="29">
        <f>STDEVP(B376:B378)</f>
        <v>845.591049043343</v>
      </c>
      <c r="E376" s="1">
        <v>16069</v>
      </c>
      <c r="F376" s="101">
        <f>AVERAGE(E376:E377)</f>
        <v>15332.5</v>
      </c>
      <c r="G376" s="7">
        <f t="shared" si="37"/>
        <v>1.15264328240442</v>
      </c>
      <c r="H376" s="10">
        <f>STDEVP(E376:E378)</f>
        <v>1242.92245221583</v>
      </c>
      <c r="I376" s="7">
        <f>(J361-G376)/J361</f>
        <v>-0.00112428349166339</v>
      </c>
      <c r="J376" s="17">
        <f>F376/C376</f>
        <v>1.09490484521727</v>
      </c>
      <c r="K376" s="78">
        <f>AVERAGE(I377:I378)</f>
        <v>0.0862169793011325</v>
      </c>
      <c r="L376">
        <f>STDEV.P(I374:I375)</f>
        <v>0.00409428173701888</v>
      </c>
      <c r="M376">
        <f>L376/K373</f>
        <v>0.0955351810340405</v>
      </c>
      <c r="O376">
        <f>L376*100</f>
        <v>0.409428173701888</v>
      </c>
    </row>
    <row r="377" ht="14.4" spans="1:15">
      <c r="A377" s="3"/>
      <c r="B377" s="1">
        <v>14066</v>
      </c>
      <c r="C377" s="13"/>
      <c r="D377" s="29"/>
      <c r="E377" s="1">
        <v>14596</v>
      </c>
      <c r="F377" s="101"/>
      <c r="G377" s="7">
        <f t="shared" si="37"/>
        <v>1.03767951087729</v>
      </c>
      <c r="H377" s="10"/>
      <c r="I377" s="7">
        <f>(J361-G377)/J361</f>
        <v>0.098727097377454</v>
      </c>
      <c r="J377" s="17"/>
      <c r="K377" s="78"/>
      <c r="L377">
        <f>STDEV.P(I377:I378)</f>
        <v>0.0125101180763214</v>
      </c>
      <c r="M377">
        <f>L377/K376</f>
        <v>0.145100398758196</v>
      </c>
      <c r="O377">
        <f t="shared" ref="O377:O383" si="39">L377*100</f>
        <v>1.25101180763214</v>
      </c>
    </row>
    <row r="378" ht="14.4" spans="1:15">
      <c r="A378" s="3"/>
      <c r="B378" s="1">
        <v>12213</v>
      </c>
      <c r="C378" s="13"/>
      <c r="D378" s="29"/>
      <c r="E378" s="1">
        <v>13025</v>
      </c>
      <c r="F378" s="101"/>
      <c r="G378" s="7">
        <f t="shared" si="37"/>
        <v>1.06648653074593</v>
      </c>
      <c r="H378" s="10"/>
      <c r="I378" s="7">
        <f>(J361-G378)/J361</f>
        <v>0.0737068612248111</v>
      </c>
      <c r="J378" s="17"/>
      <c r="K378" s="78"/>
      <c r="L378">
        <f>STDEV.P(I379:I380)</f>
        <v>0.0125195829481261</v>
      </c>
      <c r="M378">
        <f>L378/K379</f>
        <v>0.0925988976538707</v>
      </c>
      <c r="O378">
        <f t="shared" si="39"/>
        <v>1.25195829481261</v>
      </c>
    </row>
    <row r="379" ht="14.4" spans="1:15">
      <c r="A379" s="3">
        <v>0.4</v>
      </c>
      <c r="B379" s="1">
        <v>13550</v>
      </c>
      <c r="C379" s="13">
        <f>AVERAGE(B379:B381)</f>
        <v>13585</v>
      </c>
      <c r="D379" s="29">
        <f>STDEVP(B379:B381)</f>
        <v>193.87109119206</v>
      </c>
      <c r="E379" s="1">
        <v>13688</v>
      </c>
      <c r="F379" s="101">
        <f>AVERAGE(E379:E381)</f>
        <v>13525</v>
      </c>
      <c r="G379" s="7">
        <f t="shared" si="37"/>
        <v>1.01018450184502</v>
      </c>
      <c r="H379" s="10">
        <f>STDEVP(E379:E381)</f>
        <v>160.330907812561</v>
      </c>
      <c r="I379" s="7">
        <f>(J361-G379)/J361</f>
        <v>0.122607791116122</v>
      </c>
      <c r="J379" s="17">
        <f>F379/C379</f>
        <v>0.995583364004417</v>
      </c>
      <c r="K379" s="78">
        <f>AVERAGE(I379:I381)</f>
        <v>0.135202289285598</v>
      </c>
      <c r="L379">
        <f>STDEV.P(I383:I384)</f>
        <v>0.0155132113656699</v>
      </c>
      <c r="M379">
        <f>L379/K382</f>
        <v>0.0380533631063107</v>
      </c>
      <c r="O379">
        <f t="shared" si="39"/>
        <v>1.55132113656699</v>
      </c>
    </row>
    <row r="380" ht="14.4" spans="1:15">
      <c r="A380" s="3"/>
      <c r="B380" s="1">
        <v>13838</v>
      </c>
      <c r="C380" s="13"/>
      <c r="D380" s="29"/>
      <c r="E380" s="1">
        <v>13580</v>
      </c>
      <c r="F380" s="101"/>
      <c r="G380" s="7">
        <f t="shared" si="37"/>
        <v>0.98135568723804</v>
      </c>
      <c r="H380" s="10"/>
      <c r="I380" s="7">
        <f>(J361-G380)/J361</f>
        <v>0.147646957012374</v>
      </c>
      <c r="J380" s="17"/>
      <c r="K380" s="78"/>
      <c r="L380">
        <f>STDEV.P(I385:I387)</f>
        <v>0.0305826540146193</v>
      </c>
      <c r="M380">
        <f>L380/K385</f>
        <v>0.0440982373329437</v>
      </c>
      <c r="O380">
        <f t="shared" si="39"/>
        <v>3.05826540146193</v>
      </c>
    </row>
    <row r="381" ht="14.4" spans="1:15">
      <c r="A381" s="3"/>
      <c r="B381" s="1">
        <v>13367</v>
      </c>
      <c r="C381" s="13"/>
      <c r="D381" s="29"/>
      <c r="E381" s="1">
        <v>13307</v>
      </c>
      <c r="F381" s="101"/>
      <c r="G381" s="7">
        <f t="shared" si="37"/>
        <v>0.995511333881948</v>
      </c>
      <c r="H381" s="10"/>
      <c r="I381" s="7">
        <f>(J361-G381)/J361</f>
        <v>0.1353521197283</v>
      </c>
      <c r="J381" s="17"/>
      <c r="K381" s="78"/>
      <c r="L381">
        <f>STDEV.P(I388:I390)</f>
        <v>0.0069177291615306</v>
      </c>
      <c r="M381">
        <f>L381/K388</f>
        <v>0.0077739094364878</v>
      </c>
      <c r="O381">
        <f t="shared" si="39"/>
        <v>0.69177291615306</v>
      </c>
    </row>
    <row r="382" ht="14.4" spans="1:15">
      <c r="A382" s="3">
        <v>1.6</v>
      </c>
      <c r="B382" s="1">
        <v>13975</v>
      </c>
      <c r="C382" s="13">
        <f>AVERAGE(B382:B383)</f>
        <v>13503</v>
      </c>
      <c r="D382" s="29">
        <f>STDEVP(B382:B384)</f>
        <v>385.780881963957</v>
      </c>
      <c r="E382" s="1">
        <v>9725</v>
      </c>
      <c r="F382" s="101">
        <f>AVERAGE(E382:E383)</f>
        <v>9377</v>
      </c>
      <c r="G382" s="7">
        <f t="shared" si="37"/>
        <v>0.695885509838998</v>
      </c>
      <c r="H382" s="10">
        <f>STDEVP(E382:E384)</f>
        <v>362.936480515377</v>
      </c>
      <c r="I382" s="7">
        <f>(J361-G382)/J361</f>
        <v>0.395591079161503</v>
      </c>
      <c r="J382" s="17">
        <f>F382/C382</f>
        <v>0.694438272976376</v>
      </c>
      <c r="K382" s="32">
        <f>AVERAGE(I382:I384)</f>
        <v>0.407669916646531</v>
      </c>
      <c r="L382">
        <f>STDEV.P(I391:I393)</f>
        <v>0.0192190788026709</v>
      </c>
      <c r="M382">
        <f>L382/K391</f>
        <v>0.019987388254234</v>
      </c>
      <c r="O382">
        <f t="shared" si="39"/>
        <v>1.92190788026709</v>
      </c>
    </row>
    <row r="383" ht="14.4" spans="1:15">
      <c r="A383" s="3"/>
      <c r="B383" s="1">
        <v>13031</v>
      </c>
      <c r="C383" s="13"/>
      <c r="D383" s="29"/>
      <c r="E383" s="1">
        <v>9029</v>
      </c>
      <c r="F383" s="101"/>
      <c r="G383" s="7">
        <f t="shared" si="37"/>
        <v>0.692886194459366</v>
      </c>
      <c r="H383" s="10"/>
      <c r="I383" s="7">
        <f>(J361-G383)/J361</f>
        <v>0.398196124023375</v>
      </c>
      <c r="J383" s="17"/>
      <c r="K383" s="32"/>
      <c r="L383">
        <f>STDEV.P(I394:I396)</f>
        <v>0.00258598849187856</v>
      </c>
      <c r="M383">
        <f>L383/K394</f>
        <v>0.00262896555099173</v>
      </c>
      <c r="O383">
        <f t="shared" si="39"/>
        <v>0.258598849187856</v>
      </c>
    </row>
    <row r="384" ht="14.4" spans="1:11">
      <c r="A384" s="3"/>
      <c r="B384" s="1">
        <v>13540</v>
      </c>
      <c r="C384" s="13"/>
      <c r="D384" s="29"/>
      <c r="E384" s="1">
        <v>8898</v>
      </c>
      <c r="F384" s="101"/>
      <c r="G384" s="7">
        <f t="shared" si="37"/>
        <v>0.657163958641063</v>
      </c>
      <c r="H384" s="10"/>
      <c r="I384" s="7">
        <f>(J361-G384)/J361</f>
        <v>0.429222546754715</v>
      </c>
      <c r="J384" s="17"/>
      <c r="K384" s="32"/>
    </row>
    <row r="385" ht="14.4" spans="1:11">
      <c r="A385" s="3">
        <v>3.1</v>
      </c>
      <c r="B385" s="1">
        <v>17559</v>
      </c>
      <c r="C385" s="13">
        <f>AVERAGE(B385:B385)</f>
        <v>17559</v>
      </c>
      <c r="D385" s="29">
        <f>STDEVP(B385:B387)</f>
        <v>1400.17387809118</v>
      </c>
      <c r="E385" s="1">
        <v>6270</v>
      </c>
      <c r="F385" s="13">
        <f>AVERAGE(E385:E387)</f>
        <v>5542.33333333333</v>
      </c>
      <c r="G385" s="7">
        <f t="shared" si="37"/>
        <v>0.357081838373484</v>
      </c>
      <c r="H385" s="10">
        <f>STDEVP(E385:E387)</f>
        <v>830.552560381073</v>
      </c>
      <c r="I385" s="7">
        <f>(J361-G385)/J361</f>
        <v>0.689857820674729</v>
      </c>
      <c r="J385" s="17">
        <f>F385/C385</f>
        <v>0.315640602160336</v>
      </c>
      <c r="K385" s="32">
        <f>AVERAGE(I385:I387)</f>
        <v>0.693511937534348</v>
      </c>
    </row>
    <row r="386" ht="14.4" spans="1:11">
      <c r="A386" s="3"/>
      <c r="B386" s="1">
        <v>15180</v>
      </c>
      <c r="C386" s="13"/>
      <c r="D386" s="29"/>
      <c r="E386" s="1">
        <v>5977</v>
      </c>
      <c r="F386" s="13"/>
      <c r="G386" s="7">
        <f t="shared" si="37"/>
        <v>0.393741765480896</v>
      </c>
      <c r="H386" s="10"/>
      <c r="I386" s="7">
        <f>(J361-G386)/J361</f>
        <v>0.658016969460374</v>
      </c>
      <c r="J386" s="17"/>
      <c r="K386" s="32"/>
    </row>
    <row r="387" ht="14.4" spans="1:11">
      <c r="A387" s="3"/>
      <c r="B387" s="1">
        <v>14230</v>
      </c>
      <c r="C387" s="13"/>
      <c r="D387" s="29"/>
      <c r="E387" s="1">
        <v>4380</v>
      </c>
      <c r="F387" s="13"/>
      <c r="G387" s="7">
        <f t="shared" si="37"/>
        <v>0.307800421644413</v>
      </c>
      <c r="H387" s="10"/>
      <c r="I387" s="7">
        <f>(J361-G387)/J361</f>
        <v>0.73266102246794</v>
      </c>
      <c r="J387" s="17"/>
      <c r="K387" s="32"/>
    </row>
    <row r="388" ht="14.4" spans="1:11">
      <c r="A388" s="3">
        <v>6.2</v>
      </c>
      <c r="B388" s="1">
        <v>16145</v>
      </c>
      <c r="C388" s="13">
        <f>AVERAGE(B388:B390)</f>
        <v>17505</v>
      </c>
      <c r="D388" s="29">
        <f>STDEVP(B388:B390)</f>
        <v>2085.17880927911</v>
      </c>
      <c r="E388" s="1">
        <v>2074</v>
      </c>
      <c r="F388" s="13">
        <f>AVERAGE(E388:E390)</f>
        <v>2204</v>
      </c>
      <c r="G388" s="10">
        <f t="shared" si="37"/>
        <v>0.128460823784453</v>
      </c>
      <c r="H388" s="10">
        <f>STDEVP(E388:E390)</f>
        <v>128.51718432438</v>
      </c>
      <c r="I388" s="7">
        <f>(J361-G388)/J361</f>
        <v>0.888425801693228</v>
      </c>
      <c r="J388" s="17">
        <f>F388/C388</f>
        <v>0.125906883747501</v>
      </c>
      <c r="K388" s="32">
        <f>AVERAGE(I388:I390)</f>
        <v>0.889864902343908</v>
      </c>
    </row>
    <row r="389" ht="14.4" spans="1:11">
      <c r="A389" s="3"/>
      <c r="B389" s="1">
        <v>15919</v>
      </c>
      <c r="C389" s="13"/>
      <c r="D389" s="29"/>
      <c r="E389" s="1">
        <v>2159</v>
      </c>
      <c r="F389" s="13"/>
      <c r="G389" s="10">
        <f t="shared" si="37"/>
        <v>0.135624096991017</v>
      </c>
      <c r="H389" s="10"/>
      <c r="I389" s="7">
        <f>(J361-G389)/J361</f>
        <v>0.882204165853372</v>
      </c>
      <c r="J389" s="17"/>
      <c r="K389" s="32"/>
    </row>
    <row r="390" ht="14.4" spans="1:11">
      <c r="A390" s="3"/>
      <c r="B390" s="1">
        <v>20451</v>
      </c>
      <c r="C390" s="13"/>
      <c r="D390" s="29"/>
      <c r="E390" s="1">
        <v>2379</v>
      </c>
      <c r="F390" s="13"/>
      <c r="G390" s="10">
        <f t="shared" si="37"/>
        <v>0.116326829983864</v>
      </c>
      <c r="H390" s="10"/>
      <c r="I390" s="7">
        <f>(J361-G390)/J361</f>
        <v>0.898964739485124</v>
      </c>
      <c r="J390" s="17"/>
      <c r="K390" s="32"/>
    </row>
    <row r="391" ht="14.4" spans="1:11">
      <c r="A391" s="3">
        <v>25</v>
      </c>
      <c r="B391" s="1">
        <v>18746</v>
      </c>
      <c r="C391" s="13">
        <f>AVERAGE(B391:B392)</f>
        <v>18141.5</v>
      </c>
      <c r="D391" s="29">
        <f>STDEVP(B391:B393)</f>
        <v>668.840954354787</v>
      </c>
      <c r="E391" s="1">
        <v>1088</v>
      </c>
      <c r="F391" s="13">
        <f>AVERAGE(E391:E393)</f>
        <v>798</v>
      </c>
      <c r="G391" s="10">
        <f t="shared" si="37"/>
        <v>0.0580390483303105</v>
      </c>
      <c r="H391" s="10">
        <f>STDEVP(E391:E393)</f>
        <v>405.886683693861</v>
      </c>
      <c r="I391" s="7">
        <f>(J361-G391)/J361</f>
        <v>0.94959038797067</v>
      </c>
      <c r="J391" s="17">
        <f>F391/C391</f>
        <v>0.043987542375217</v>
      </c>
      <c r="K391" s="32">
        <f>AVERAGE(I391:I393)</f>
        <v>0.961560287827982</v>
      </c>
    </row>
    <row r="392" ht="14.4" spans="1:11">
      <c r="A392" s="3"/>
      <c r="B392" s="1">
        <v>17537</v>
      </c>
      <c r="C392" s="13"/>
      <c r="D392" s="29"/>
      <c r="E392" s="1">
        <v>1082</v>
      </c>
      <c r="F392" s="13"/>
      <c r="G392" s="10">
        <f t="shared" si="37"/>
        <v>0.0616981239664709</v>
      </c>
      <c r="H392" s="10"/>
      <c r="I392" s="7">
        <f>(J361-G392)/J361</f>
        <v>0.946412310650121</v>
      </c>
      <c r="J392" s="17"/>
      <c r="K392" s="32"/>
    </row>
    <row r="393" ht="14.4" spans="1:11">
      <c r="A393" s="3"/>
      <c r="B393" s="1">
        <v>17184</v>
      </c>
      <c r="C393" s="13"/>
      <c r="D393" s="29"/>
      <c r="E393" s="1">
        <v>224</v>
      </c>
      <c r="F393" s="13"/>
      <c r="G393" s="10">
        <f t="shared" si="37"/>
        <v>0.0130353817504655</v>
      </c>
      <c r="H393" s="10"/>
      <c r="I393" s="7">
        <f>(J361-G393)/J361</f>
        <v>0.988678164863155</v>
      </c>
      <c r="J393" s="17"/>
      <c r="K393" s="32"/>
    </row>
    <row r="394" ht="14.4" spans="1:11">
      <c r="A394" s="3">
        <v>100</v>
      </c>
      <c r="B394" s="1">
        <v>19576</v>
      </c>
      <c r="C394" s="13">
        <f>AVERAGE(B394:B396)</f>
        <v>19390.3333333333</v>
      </c>
      <c r="D394" s="29">
        <f>STDEVP(B394:B396)</f>
        <v>1467.00700596676</v>
      </c>
      <c r="E394" s="1">
        <v>346</v>
      </c>
      <c r="F394" s="13">
        <f>AVERAGE(E394:E396)</f>
        <v>360.666666666667</v>
      </c>
      <c r="G394" s="10">
        <f t="shared" si="37"/>
        <v>0.0176747037188394</v>
      </c>
      <c r="H394" s="10">
        <f>STDEVP(E394:E396)</f>
        <v>28.87136220471</v>
      </c>
      <c r="I394" s="7">
        <f>(J361-G394)/J361</f>
        <v>0.984648698026037</v>
      </c>
      <c r="J394" s="17">
        <f>F394/C394</f>
        <v>0.0186003334995101</v>
      </c>
      <c r="K394" s="32">
        <f>AVERAGE(I394:I396)</f>
        <v>0.983652482971121</v>
      </c>
    </row>
    <row r="395" ht="14.4" spans="1:11">
      <c r="A395" s="3"/>
      <c r="B395" s="1">
        <v>21087</v>
      </c>
      <c r="C395" s="13"/>
      <c r="D395" s="29"/>
      <c r="E395" s="1">
        <v>335</v>
      </c>
      <c r="F395" s="13"/>
      <c r="G395" s="10">
        <f t="shared" si="37"/>
        <v>0.0158865651823398</v>
      </c>
      <c r="H395" s="10"/>
      <c r="I395" s="7">
        <f>(J361-G395)/J361</f>
        <v>0.986201779485378</v>
      </c>
      <c r="J395" s="17"/>
      <c r="K395" s="32"/>
    </row>
    <row r="396" ht="14.4" spans="1:11">
      <c r="A396" s="3"/>
      <c r="B396" s="1">
        <v>17508</v>
      </c>
      <c r="C396" s="13"/>
      <c r="D396" s="29"/>
      <c r="E396" s="1">
        <v>401</v>
      </c>
      <c r="F396" s="13"/>
      <c r="G396" s="10">
        <f t="shared" si="37"/>
        <v>0.0229038153986749</v>
      </c>
      <c r="H396" s="10"/>
      <c r="I396" s="7">
        <f>(J361-G396)/J361</f>
        <v>0.980106971401948</v>
      </c>
      <c r="J396" s="17"/>
      <c r="K396" s="32"/>
    </row>
  </sheetData>
  <mergeCells count="800">
    <mergeCell ref="A2:A13"/>
    <mergeCell ref="A14:A16"/>
    <mergeCell ref="A17:A19"/>
    <mergeCell ref="A20:A22"/>
    <mergeCell ref="A23:A25"/>
    <mergeCell ref="A26:A28"/>
    <mergeCell ref="A29:A31"/>
    <mergeCell ref="A32:A34"/>
    <mergeCell ref="A35:A37"/>
    <mergeCell ref="A41:A52"/>
    <mergeCell ref="A53:A55"/>
    <mergeCell ref="A56:A58"/>
    <mergeCell ref="A59:A61"/>
    <mergeCell ref="A62:A64"/>
    <mergeCell ref="A65:A67"/>
    <mergeCell ref="A68:A70"/>
    <mergeCell ref="A71:A73"/>
    <mergeCell ref="A74:A76"/>
    <mergeCell ref="A81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21:A132"/>
    <mergeCell ref="A133:A135"/>
    <mergeCell ref="A136:A138"/>
    <mergeCell ref="A139:A141"/>
    <mergeCell ref="A142:A144"/>
    <mergeCell ref="A145:A147"/>
    <mergeCell ref="A148:A150"/>
    <mergeCell ref="A151:A153"/>
    <mergeCell ref="A154:A156"/>
    <mergeCell ref="A161:A172"/>
    <mergeCell ref="A173:A175"/>
    <mergeCell ref="A176:A178"/>
    <mergeCell ref="A179:A181"/>
    <mergeCell ref="A182:A184"/>
    <mergeCell ref="A185:A187"/>
    <mergeCell ref="A188:A190"/>
    <mergeCell ref="A191:A193"/>
    <mergeCell ref="A194:A196"/>
    <mergeCell ref="A201:A212"/>
    <mergeCell ref="A213:A215"/>
    <mergeCell ref="A216:A218"/>
    <mergeCell ref="A219:A221"/>
    <mergeCell ref="A222:A224"/>
    <mergeCell ref="A225:A227"/>
    <mergeCell ref="A228:A230"/>
    <mergeCell ref="A231:A233"/>
    <mergeCell ref="A234:A236"/>
    <mergeCell ref="A241:A252"/>
    <mergeCell ref="A253:A255"/>
    <mergeCell ref="A256:A258"/>
    <mergeCell ref="A259:A261"/>
    <mergeCell ref="A262:A264"/>
    <mergeCell ref="A265:A267"/>
    <mergeCell ref="A268:A270"/>
    <mergeCell ref="A271:A273"/>
    <mergeCell ref="A274:A276"/>
    <mergeCell ref="A281:A292"/>
    <mergeCell ref="A293:A295"/>
    <mergeCell ref="A296:A298"/>
    <mergeCell ref="A299:A301"/>
    <mergeCell ref="A302:A304"/>
    <mergeCell ref="A305:A307"/>
    <mergeCell ref="A308:A310"/>
    <mergeCell ref="A311:A313"/>
    <mergeCell ref="A314:A316"/>
    <mergeCell ref="A321:A332"/>
    <mergeCell ref="A333:A335"/>
    <mergeCell ref="A336:A338"/>
    <mergeCell ref="A339:A341"/>
    <mergeCell ref="A342:A344"/>
    <mergeCell ref="A345:A347"/>
    <mergeCell ref="A348:A350"/>
    <mergeCell ref="A351:A353"/>
    <mergeCell ref="A354:A356"/>
    <mergeCell ref="A361:A372"/>
    <mergeCell ref="A373:A375"/>
    <mergeCell ref="A376:A378"/>
    <mergeCell ref="A379:A381"/>
    <mergeCell ref="A382:A384"/>
    <mergeCell ref="A385:A387"/>
    <mergeCell ref="A388:A390"/>
    <mergeCell ref="A391:A393"/>
    <mergeCell ref="A394:A396"/>
    <mergeCell ref="C2:C13"/>
    <mergeCell ref="C14:C16"/>
    <mergeCell ref="C17:C19"/>
    <mergeCell ref="C20:C22"/>
    <mergeCell ref="C23:C25"/>
    <mergeCell ref="C26:C28"/>
    <mergeCell ref="C29:C31"/>
    <mergeCell ref="C32:C34"/>
    <mergeCell ref="C35:C37"/>
    <mergeCell ref="C41:C52"/>
    <mergeCell ref="C53:C55"/>
    <mergeCell ref="C56:C58"/>
    <mergeCell ref="C59:C61"/>
    <mergeCell ref="C62:C64"/>
    <mergeCell ref="C65:C67"/>
    <mergeCell ref="C68:C70"/>
    <mergeCell ref="C71:C73"/>
    <mergeCell ref="C74:C76"/>
    <mergeCell ref="C81:C92"/>
    <mergeCell ref="C93:C95"/>
    <mergeCell ref="C96:C98"/>
    <mergeCell ref="C99:C101"/>
    <mergeCell ref="C102:C104"/>
    <mergeCell ref="C105:C107"/>
    <mergeCell ref="C108:C110"/>
    <mergeCell ref="C111:C113"/>
    <mergeCell ref="C114:C116"/>
    <mergeCell ref="C121:C132"/>
    <mergeCell ref="C133:C135"/>
    <mergeCell ref="C136:C138"/>
    <mergeCell ref="C139:C141"/>
    <mergeCell ref="C142:C144"/>
    <mergeCell ref="C145:C147"/>
    <mergeCell ref="C148:C150"/>
    <mergeCell ref="C151:C153"/>
    <mergeCell ref="C154:C156"/>
    <mergeCell ref="C161:C172"/>
    <mergeCell ref="C173:C175"/>
    <mergeCell ref="C176:C178"/>
    <mergeCell ref="C179:C181"/>
    <mergeCell ref="C182:C184"/>
    <mergeCell ref="C185:C187"/>
    <mergeCell ref="C188:C190"/>
    <mergeCell ref="C191:C193"/>
    <mergeCell ref="C194:C196"/>
    <mergeCell ref="C201:C212"/>
    <mergeCell ref="C213:C215"/>
    <mergeCell ref="C216:C218"/>
    <mergeCell ref="C219:C221"/>
    <mergeCell ref="C222:C224"/>
    <mergeCell ref="C225:C227"/>
    <mergeCell ref="C228:C230"/>
    <mergeCell ref="C231:C233"/>
    <mergeCell ref="C234:C236"/>
    <mergeCell ref="C241:C252"/>
    <mergeCell ref="C253:C255"/>
    <mergeCell ref="C256:C258"/>
    <mergeCell ref="C259:C261"/>
    <mergeCell ref="C262:C264"/>
    <mergeCell ref="C265:C267"/>
    <mergeCell ref="C268:C270"/>
    <mergeCell ref="C271:C273"/>
    <mergeCell ref="C274:C276"/>
    <mergeCell ref="C281:C292"/>
    <mergeCell ref="C293:C295"/>
    <mergeCell ref="C296:C298"/>
    <mergeCell ref="C299:C301"/>
    <mergeCell ref="C302:C304"/>
    <mergeCell ref="C305:C307"/>
    <mergeCell ref="C308:C310"/>
    <mergeCell ref="C311:C313"/>
    <mergeCell ref="C314:C316"/>
    <mergeCell ref="C321:C332"/>
    <mergeCell ref="C333:C335"/>
    <mergeCell ref="C336:C338"/>
    <mergeCell ref="C339:C341"/>
    <mergeCell ref="C342:C344"/>
    <mergeCell ref="C345:C347"/>
    <mergeCell ref="C348:C350"/>
    <mergeCell ref="C351:C353"/>
    <mergeCell ref="C354:C356"/>
    <mergeCell ref="C361:C372"/>
    <mergeCell ref="C373:C375"/>
    <mergeCell ref="C376:C378"/>
    <mergeCell ref="C379:C381"/>
    <mergeCell ref="C382:C384"/>
    <mergeCell ref="C385:C387"/>
    <mergeCell ref="C388:C390"/>
    <mergeCell ref="C391:C393"/>
    <mergeCell ref="C394:C396"/>
    <mergeCell ref="D2:D13"/>
    <mergeCell ref="D14:D16"/>
    <mergeCell ref="D17:D19"/>
    <mergeCell ref="D20:D22"/>
    <mergeCell ref="D23:D25"/>
    <mergeCell ref="D26:D28"/>
    <mergeCell ref="D29:D31"/>
    <mergeCell ref="D32:D34"/>
    <mergeCell ref="D35:D37"/>
    <mergeCell ref="D41:D52"/>
    <mergeCell ref="D53:D55"/>
    <mergeCell ref="D56:D58"/>
    <mergeCell ref="D59:D61"/>
    <mergeCell ref="D62:D64"/>
    <mergeCell ref="D65:D67"/>
    <mergeCell ref="D68:D70"/>
    <mergeCell ref="D71:D73"/>
    <mergeCell ref="D74:D76"/>
    <mergeCell ref="D81:D92"/>
    <mergeCell ref="D93:D95"/>
    <mergeCell ref="D96:D98"/>
    <mergeCell ref="D99:D101"/>
    <mergeCell ref="D102:D104"/>
    <mergeCell ref="D105:D107"/>
    <mergeCell ref="D108:D110"/>
    <mergeCell ref="D111:D113"/>
    <mergeCell ref="D114:D116"/>
    <mergeCell ref="D121:D132"/>
    <mergeCell ref="D133:D135"/>
    <mergeCell ref="D136:D138"/>
    <mergeCell ref="D139:D141"/>
    <mergeCell ref="D142:D144"/>
    <mergeCell ref="D145:D147"/>
    <mergeCell ref="D148:D150"/>
    <mergeCell ref="D151:D153"/>
    <mergeCell ref="D154:D156"/>
    <mergeCell ref="D161:D172"/>
    <mergeCell ref="D173:D175"/>
    <mergeCell ref="D176:D178"/>
    <mergeCell ref="D179:D181"/>
    <mergeCell ref="D182:D184"/>
    <mergeCell ref="D185:D187"/>
    <mergeCell ref="D188:D190"/>
    <mergeCell ref="D191:D193"/>
    <mergeCell ref="D194:D196"/>
    <mergeCell ref="D201:D212"/>
    <mergeCell ref="D213:D215"/>
    <mergeCell ref="D216:D218"/>
    <mergeCell ref="D219:D221"/>
    <mergeCell ref="D222:D224"/>
    <mergeCell ref="D225:D227"/>
    <mergeCell ref="D228:D230"/>
    <mergeCell ref="D231:D233"/>
    <mergeCell ref="D234:D236"/>
    <mergeCell ref="D241:D252"/>
    <mergeCell ref="D253:D255"/>
    <mergeCell ref="D256:D258"/>
    <mergeCell ref="D259:D261"/>
    <mergeCell ref="D262:D264"/>
    <mergeCell ref="D265:D267"/>
    <mergeCell ref="D268:D270"/>
    <mergeCell ref="D271:D273"/>
    <mergeCell ref="D274:D276"/>
    <mergeCell ref="D281:D292"/>
    <mergeCell ref="D293:D295"/>
    <mergeCell ref="D296:D298"/>
    <mergeCell ref="D299:D301"/>
    <mergeCell ref="D302:D304"/>
    <mergeCell ref="D305:D307"/>
    <mergeCell ref="D308:D310"/>
    <mergeCell ref="D311:D313"/>
    <mergeCell ref="D314:D316"/>
    <mergeCell ref="D321:D332"/>
    <mergeCell ref="D333:D335"/>
    <mergeCell ref="D336:D338"/>
    <mergeCell ref="D339:D341"/>
    <mergeCell ref="D342:D344"/>
    <mergeCell ref="D345:D347"/>
    <mergeCell ref="D348:D350"/>
    <mergeCell ref="D351:D353"/>
    <mergeCell ref="D354:D356"/>
    <mergeCell ref="D361:D372"/>
    <mergeCell ref="D373:D375"/>
    <mergeCell ref="D376:D378"/>
    <mergeCell ref="D379:D381"/>
    <mergeCell ref="D382:D384"/>
    <mergeCell ref="D385:D387"/>
    <mergeCell ref="D388:D390"/>
    <mergeCell ref="D391:D393"/>
    <mergeCell ref="D394:D396"/>
    <mergeCell ref="F2:F13"/>
    <mergeCell ref="F14:F16"/>
    <mergeCell ref="F17:F19"/>
    <mergeCell ref="F20:F22"/>
    <mergeCell ref="F23:F25"/>
    <mergeCell ref="F26:F28"/>
    <mergeCell ref="F29:F31"/>
    <mergeCell ref="F32:F34"/>
    <mergeCell ref="F35:F37"/>
    <mergeCell ref="F41:F52"/>
    <mergeCell ref="F53:F55"/>
    <mergeCell ref="F56:F58"/>
    <mergeCell ref="F59:F61"/>
    <mergeCell ref="F62:F64"/>
    <mergeCell ref="F65:F67"/>
    <mergeCell ref="F68:F70"/>
    <mergeCell ref="F71:F73"/>
    <mergeCell ref="F74:F76"/>
    <mergeCell ref="F81:F92"/>
    <mergeCell ref="F93:F95"/>
    <mergeCell ref="F96:F98"/>
    <mergeCell ref="F99:F101"/>
    <mergeCell ref="F102:F104"/>
    <mergeCell ref="F105:F107"/>
    <mergeCell ref="F108:F110"/>
    <mergeCell ref="F111:F113"/>
    <mergeCell ref="F114:F116"/>
    <mergeCell ref="F121:F132"/>
    <mergeCell ref="F133:F135"/>
    <mergeCell ref="F136:F138"/>
    <mergeCell ref="F139:F141"/>
    <mergeCell ref="F142:F144"/>
    <mergeCell ref="F145:F147"/>
    <mergeCell ref="F148:F150"/>
    <mergeCell ref="F151:F153"/>
    <mergeCell ref="F154:F156"/>
    <mergeCell ref="F161:F172"/>
    <mergeCell ref="F173:F175"/>
    <mergeCell ref="F176:F178"/>
    <mergeCell ref="F179:F181"/>
    <mergeCell ref="F182:F184"/>
    <mergeCell ref="F185:F187"/>
    <mergeCell ref="F188:F190"/>
    <mergeCell ref="F191:F193"/>
    <mergeCell ref="F194:F196"/>
    <mergeCell ref="F201:F212"/>
    <mergeCell ref="F213:F215"/>
    <mergeCell ref="F216:F218"/>
    <mergeCell ref="F219:F221"/>
    <mergeCell ref="F222:F224"/>
    <mergeCell ref="F225:F227"/>
    <mergeCell ref="F228:F230"/>
    <mergeCell ref="F231:F233"/>
    <mergeCell ref="F234:F236"/>
    <mergeCell ref="F241:F252"/>
    <mergeCell ref="F253:F255"/>
    <mergeCell ref="F256:F258"/>
    <mergeCell ref="F259:F261"/>
    <mergeCell ref="F262:F264"/>
    <mergeCell ref="F265:F267"/>
    <mergeCell ref="F268:F270"/>
    <mergeCell ref="F271:F273"/>
    <mergeCell ref="F274:F276"/>
    <mergeCell ref="F281:F292"/>
    <mergeCell ref="F293:F295"/>
    <mergeCell ref="F296:F298"/>
    <mergeCell ref="F299:F301"/>
    <mergeCell ref="F302:F304"/>
    <mergeCell ref="F305:F307"/>
    <mergeCell ref="F308:F310"/>
    <mergeCell ref="F311:F313"/>
    <mergeCell ref="F314:F316"/>
    <mergeCell ref="F321:F332"/>
    <mergeCell ref="F333:F335"/>
    <mergeCell ref="F336:F338"/>
    <mergeCell ref="F339:F341"/>
    <mergeCell ref="F342:F344"/>
    <mergeCell ref="F345:F347"/>
    <mergeCell ref="F348:F350"/>
    <mergeCell ref="F351:F353"/>
    <mergeCell ref="F354:F356"/>
    <mergeCell ref="F361:F372"/>
    <mergeCell ref="F373:F375"/>
    <mergeCell ref="F376:F378"/>
    <mergeCell ref="F379:F381"/>
    <mergeCell ref="F382:F384"/>
    <mergeCell ref="F385:F387"/>
    <mergeCell ref="F388:F390"/>
    <mergeCell ref="F391:F393"/>
    <mergeCell ref="F394:F396"/>
    <mergeCell ref="H2:H13"/>
    <mergeCell ref="H14:H16"/>
    <mergeCell ref="H17:H19"/>
    <mergeCell ref="H20:H22"/>
    <mergeCell ref="H23:H25"/>
    <mergeCell ref="H26:H28"/>
    <mergeCell ref="H29:H31"/>
    <mergeCell ref="H32:H34"/>
    <mergeCell ref="H35:H37"/>
    <mergeCell ref="H41:H52"/>
    <mergeCell ref="H53:H55"/>
    <mergeCell ref="H56:H58"/>
    <mergeCell ref="H59:H61"/>
    <mergeCell ref="H62:H64"/>
    <mergeCell ref="H65:H67"/>
    <mergeCell ref="H68:H70"/>
    <mergeCell ref="H71:H73"/>
    <mergeCell ref="H74:H76"/>
    <mergeCell ref="H81:H92"/>
    <mergeCell ref="H93:H95"/>
    <mergeCell ref="H96:H98"/>
    <mergeCell ref="H99:H101"/>
    <mergeCell ref="H102:H104"/>
    <mergeCell ref="H105:H107"/>
    <mergeCell ref="H108:H110"/>
    <mergeCell ref="H111:H113"/>
    <mergeCell ref="H114:H116"/>
    <mergeCell ref="H121:H132"/>
    <mergeCell ref="H133:H135"/>
    <mergeCell ref="H136:H138"/>
    <mergeCell ref="H139:H141"/>
    <mergeCell ref="H142:H144"/>
    <mergeCell ref="H145:H147"/>
    <mergeCell ref="H148:H150"/>
    <mergeCell ref="H151:H153"/>
    <mergeCell ref="H154:H156"/>
    <mergeCell ref="H161:H172"/>
    <mergeCell ref="H173:H175"/>
    <mergeCell ref="H176:H178"/>
    <mergeCell ref="H179:H181"/>
    <mergeCell ref="H182:H184"/>
    <mergeCell ref="H185:H187"/>
    <mergeCell ref="H188:H190"/>
    <mergeCell ref="H191:H193"/>
    <mergeCell ref="H194:H196"/>
    <mergeCell ref="H201:H212"/>
    <mergeCell ref="H213:H215"/>
    <mergeCell ref="H216:H218"/>
    <mergeCell ref="H219:H221"/>
    <mergeCell ref="H222:H224"/>
    <mergeCell ref="H225:H227"/>
    <mergeCell ref="H228:H230"/>
    <mergeCell ref="H231:H233"/>
    <mergeCell ref="H234:H236"/>
    <mergeCell ref="H241:H252"/>
    <mergeCell ref="H253:H255"/>
    <mergeCell ref="H256:H258"/>
    <mergeCell ref="H259:H261"/>
    <mergeCell ref="H262:H264"/>
    <mergeCell ref="H265:H267"/>
    <mergeCell ref="H268:H270"/>
    <mergeCell ref="H271:H273"/>
    <mergeCell ref="H274:H276"/>
    <mergeCell ref="H281:H292"/>
    <mergeCell ref="H293:H295"/>
    <mergeCell ref="H296:H298"/>
    <mergeCell ref="H299:H301"/>
    <mergeCell ref="H302:H304"/>
    <mergeCell ref="H305:H307"/>
    <mergeCell ref="H308:H310"/>
    <mergeCell ref="H311:H313"/>
    <mergeCell ref="H314:H316"/>
    <mergeCell ref="H321:H332"/>
    <mergeCell ref="H333:H335"/>
    <mergeCell ref="H336:H338"/>
    <mergeCell ref="H339:H341"/>
    <mergeCell ref="H342:H344"/>
    <mergeCell ref="H345:H347"/>
    <mergeCell ref="H348:H350"/>
    <mergeCell ref="H351:H353"/>
    <mergeCell ref="H354:H356"/>
    <mergeCell ref="H361:H372"/>
    <mergeCell ref="H373:H375"/>
    <mergeCell ref="H376:H378"/>
    <mergeCell ref="H379:H381"/>
    <mergeCell ref="H382:H384"/>
    <mergeCell ref="H385:H387"/>
    <mergeCell ref="H388:H390"/>
    <mergeCell ref="H391:H393"/>
    <mergeCell ref="H394:H396"/>
    <mergeCell ref="J2:J13"/>
    <mergeCell ref="J14:J16"/>
    <mergeCell ref="J17:J19"/>
    <mergeCell ref="J20:J22"/>
    <mergeCell ref="J23:J25"/>
    <mergeCell ref="J26:J28"/>
    <mergeCell ref="J29:J31"/>
    <mergeCell ref="J32:J34"/>
    <mergeCell ref="J35:J37"/>
    <mergeCell ref="J41:J52"/>
    <mergeCell ref="J53:J55"/>
    <mergeCell ref="J56:J58"/>
    <mergeCell ref="J59:J61"/>
    <mergeCell ref="J62:J64"/>
    <mergeCell ref="J65:J67"/>
    <mergeCell ref="J68:J70"/>
    <mergeCell ref="J71:J73"/>
    <mergeCell ref="J74:J76"/>
    <mergeCell ref="J81:J92"/>
    <mergeCell ref="J93:J95"/>
    <mergeCell ref="J96:J98"/>
    <mergeCell ref="J99:J101"/>
    <mergeCell ref="J102:J104"/>
    <mergeCell ref="J105:J107"/>
    <mergeCell ref="J108:J110"/>
    <mergeCell ref="J111:J113"/>
    <mergeCell ref="J114:J116"/>
    <mergeCell ref="J121:J132"/>
    <mergeCell ref="J133:J135"/>
    <mergeCell ref="J136:J138"/>
    <mergeCell ref="J139:J141"/>
    <mergeCell ref="J142:J144"/>
    <mergeCell ref="J145:J147"/>
    <mergeCell ref="J148:J150"/>
    <mergeCell ref="J151:J153"/>
    <mergeCell ref="J154:J156"/>
    <mergeCell ref="J161:J172"/>
    <mergeCell ref="J173:J175"/>
    <mergeCell ref="J176:J178"/>
    <mergeCell ref="J179:J181"/>
    <mergeCell ref="J182:J184"/>
    <mergeCell ref="J185:J187"/>
    <mergeCell ref="J188:J190"/>
    <mergeCell ref="J191:J193"/>
    <mergeCell ref="J194:J196"/>
    <mergeCell ref="J201:J212"/>
    <mergeCell ref="J213:J215"/>
    <mergeCell ref="J216:J218"/>
    <mergeCell ref="J219:J221"/>
    <mergeCell ref="J222:J224"/>
    <mergeCell ref="J225:J227"/>
    <mergeCell ref="J228:J230"/>
    <mergeCell ref="J231:J233"/>
    <mergeCell ref="J234:J236"/>
    <mergeCell ref="J241:J252"/>
    <mergeCell ref="J253:J255"/>
    <mergeCell ref="J256:J258"/>
    <mergeCell ref="J259:J261"/>
    <mergeCell ref="J262:J264"/>
    <mergeCell ref="J265:J267"/>
    <mergeCell ref="J268:J270"/>
    <mergeCell ref="J271:J273"/>
    <mergeCell ref="J274:J276"/>
    <mergeCell ref="J281:J292"/>
    <mergeCell ref="J293:J295"/>
    <mergeCell ref="J296:J298"/>
    <mergeCell ref="J299:J301"/>
    <mergeCell ref="J302:J304"/>
    <mergeCell ref="J305:J307"/>
    <mergeCell ref="J308:J310"/>
    <mergeCell ref="J311:J313"/>
    <mergeCell ref="J314:J316"/>
    <mergeCell ref="J321:J332"/>
    <mergeCell ref="J333:J335"/>
    <mergeCell ref="J336:J338"/>
    <mergeCell ref="J339:J341"/>
    <mergeCell ref="J342:J344"/>
    <mergeCell ref="J345:J347"/>
    <mergeCell ref="J348:J350"/>
    <mergeCell ref="J351:J353"/>
    <mergeCell ref="J354:J356"/>
    <mergeCell ref="J361:J372"/>
    <mergeCell ref="J373:J375"/>
    <mergeCell ref="J376:J378"/>
    <mergeCell ref="J379:J381"/>
    <mergeCell ref="J382:J384"/>
    <mergeCell ref="J385:J387"/>
    <mergeCell ref="J388:J390"/>
    <mergeCell ref="J391:J393"/>
    <mergeCell ref="J394:J396"/>
    <mergeCell ref="K2:K4"/>
    <mergeCell ref="K5:K7"/>
    <mergeCell ref="K8:K10"/>
    <mergeCell ref="K11:K13"/>
    <mergeCell ref="K14:K16"/>
    <mergeCell ref="K17:K19"/>
    <mergeCell ref="K20:K22"/>
    <mergeCell ref="K23:K25"/>
    <mergeCell ref="K26:K28"/>
    <mergeCell ref="K29:K31"/>
    <mergeCell ref="K32:K34"/>
    <mergeCell ref="K35:K37"/>
    <mergeCell ref="K41:K43"/>
    <mergeCell ref="K44:K46"/>
    <mergeCell ref="K47:K49"/>
    <mergeCell ref="K50:K52"/>
    <mergeCell ref="K53:K55"/>
    <mergeCell ref="K56:K58"/>
    <mergeCell ref="K59:K61"/>
    <mergeCell ref="K62:K64"/>
    <mergeCell ref="K65:K67"/>
    <mergeCell ref="K68:K70"/>
    <mergeCell ref="K71:K73"/>
    <mergeCell ref="K74:K76"/>
    <mergeCell ref="K81:K83"/>
    <mergeCell ref="K84:K86"/>
    <mergeCell ref="K87:K89"/>
    <mergeCell ref="K90:K92"/>
    <mergeCell ref="K93:K95"/>
    <mergeCell ref="K96:K98"/>
    <mergeCell ref="K99:K101"/>
    <mergeCell ref="K102:K104"/>
    <mergeCell ref="K105:K107"/>
    <mergeCell ref="K108:K110"/>
    <mergeCell ref="K111:K113"/>
    <mergeCell ref="K114:K116"/>
    <mergeCell ref="K121:K123"/>
    <mergeCell ref="K124:K126"/>
    <mergeCell ref="K127:K129"/>
    <mergeCell ref="K130:K132"/>
    <mergeCell ref="K133:K135"/>
    <mergeCell ref="K136:K138"/>
    <mergeCell ref="K139:K141"/>
    <mergeCell ref="K142:K144"/>
    <mergeCell ref="K145:K147"/>
    <mergeCell ref="K148:K150"/>
    <mergeCell ref="K151:K153"/>
    <mergeCell ref="K154:K156"/>
    <mergeCell ref="K161:K163"/>
    <mergeCell ref="K164:K166"/>
    <mergeCell ref="K167:K169"/>
    <mergeCell ref="K170:K172"/>
    <mergeCell ref="K173:K175"/>
    <mergeCell ref="K176:K178"/>
    <mergeCell ref="K179:K181"/>
    <mergeCell ref="K182:K184"/>
    <mergeCell ref="K185:K187"/>
    <mergeCell ref="K188:K190"/>
    <mergeCell ref="K191:K193"/>
    <mergeCell ref="K194:K196"/>
    <mergeCell ref="K201:K203"/>
    <mergeCell ref="K204:K206"/>
    <mergeCell ref="K207:K209"/>
    <mergeCell ref="K210:K212"/>
    <mergeCell ref="K213:K215"/>
    <mergeCell ref="K216:K218"/>
    <mergeCell ref="K219:K221"/>
    <mergeCell ref="K222:K224"/>
    <mergeCell ref="K225:K227"/>
    <mergeCell ref="K228:K230"/>
    <mergeCell ref="K231:K233"/>
    <mergeCell ref="K234:K236"/>
    <mergeCell ref="K241:K243"/>
    <mergeCell ref="K244:K246"/>
    <mergeCell ref="K247:K249"/>
    <mergeCell ref="K250:K252"/>
    <mergeCell ref="K253:K255"/>
    <mergeCell ref="K256:K258"/>
    <mergeCell ref="K259:K261"/>
    <mergeCell ref="K262:K264"/>
    <mergeCell ref="K265:K267"/>
    <mergeCell ref="K268:K270"/>
    <mergeCell ref="K271:K273"/>
    <mergeCell ref="K274:K276"/>
    <mergeCell ref="K281:K283"/>
    <mergeCell ref="K284:K286"/>
    <mergeCell ref="K287:K289"/>
    <mergeCell ref="K290:K292"/>
    <mergeCell ref="K293:K295"/>
    <mergeCell ref="K296:K298"/>
    <mergeCell ref="K299:K301"/>
    <mergeCell ref="K302:K304"/>
    <mergeCell ref="K305:K307"/>
    <mergeCell ref="K308:K310"/>
    <mergeCell ref="K311:K313"/>
    <mergeCell ref="K314:K316"/>
    <mergeCell ref="K321:K323"/>
    <mergeCell ref="K324:K326"/>
    <mergeCell ref="K327:K329"/>
    <mergeCell ref="K330:K332"/>
    <mergeCell ref="K333:K335"/>
    <mergeCell ref="K336:K338"/>
    <mergeCell ref="K339:K341"/>
    <mergeCell ref="K342:K344"/>
    <mergeCell ref="K345:K347"/>
    <mergeCell ref="K348:K350"/>
    <mergeCell ref="K351:K353"/>
    <mergeCell ref="K354:K356"/>
    <mergeCell ref="K361:K363"/>
    <mergeCell ref="K364:K366"/>
    <mergeCell ref="K367:K369"/>
    <mergeCell ref="K370:K372"/>
    <mergeCell ref="K373:K375"/>
    <mergeCell ref="K376:K378"/>
    <mergeCell ref="K379:K381"/>
    <mergeCell ref="K382:K384"/>
    <mergeCell ref="K385:K387"/>
    <mergeCell ref="K388:K390"/>
    <mergeCell ref="K391:K393"/>
    <mergeCell ref="K394:K396"/>
    <mergeCell ref="L2:L4"/>
    <mergeCell ref="L5:L7"/>
    <mergeCell ref="L41:L43"/>
    <mergeCell ref="L44:L46"/>
    <mergeCell ref="L81:L83"/>
    <mergeCell ref="L84:L86"/>
    <mergeCell ref="L121:L123"/>
    <mergeCell ref="L124:L126"/>
    <mergeCell ref="L161:L163"/>
    <mergeCell ref="L164:L166"/>
    <mergeCell ref="L201:L203"/>
    <mergeCell ref="L204:L206"/>
    <mergeCell ref="L241:L243"/>
    <mergeCell ref="L244:L246"/>
    <mergeCell ref="L281:L283"/>
    <mergeCell ref="L284:L286"/>
    <mergeCell ref="L321:L323"/>
    <mergeCell ref="L324:L326"/>
    <mergeCell ref="L361:L363"/>
    <mergeCell ref="L364:L366"/>
    <mergeCell ref="N2:N4"/>
    <mergeCell ref="N5:N7"/>
    <mergeCell ref="N41:N43"/>
    <mergeCell ref="N44:N46"/>
    <mergeCell ref="N81:N83"/>
    <mergeCell ref="N84:N86"/>
    <mergeCell ref="N121:N123"/>
    <mergeCell ref="N124:N126"/>
    <mergeCell ref="N161:N163"/>
    <mergeCell ref="N164:N166"/>
    <mergeCell ref="N201:N203"/>
    <mergeCell ref="N204:N206"/>
    <mergeCell ref="N241:N243"/>
    <mergeCell ref="N244:N246"/>
    <mergeCell ref="N281:N283"/>
    <mergeCell ref="N284:N286"/>
    <mergeCell ref="N321:N323"/>
    <mergeCell ref="N324:N326"/>
    <mergeCell ref="N361:N363"/>
    <mergeCell ref="N364:N366"/>
    <mergeCell ref="O2:O4"/>
    <mergeCell ref="O5:O7"/>
    <mergeCell ref="O41:O43"/>
    <mergeCell ref="O44:O46"/>
    <mergeCell ref="O81:O83"/>
    <mergeCell ref="O84:O86"/>
    <mergeCell ref="O121:O123"/>
    <mergeCell ref="O124:O126"/>
    <mergeCell ref="O161:O163"/>
    <mergeCell ref="O164:O166"/>
    <mergeCell ref="O201:O203"/>
    <mergeCell ref="O204:O206"/>
    <mergeCell ref="O241:O243"/>
    <mergeCell ref="O244:O246"/>
    <mergeCell ref="O281:O283"/>
    <mergeCell ref="O284:O286"/>
    <mergeCell ref="O321:O323"/>
    <mergeCell ref="O324:O326"/>
    <mergeCell ref="O361:O363"/>
    <mergeCell ref="O364:O366"/>
    <mergeCell ref="Q2:Q4"/>
    <mergeCell ref="Q5:Q7"/>
    <mergeCell ref="Q41:Q43"/>
    <mergeCell ref="Q44:Q46"/>
    <mergeCell ref="Q81:Q83"/>
    <mergeCell ref="Q84:Q86"/>
    <mergeCell ref="Q121:Q123"/>
    <mergeCell ref="Q124:Q126"/>
    <mergeCell ref="Q161:Q163"/>
    <mergeCell ref="Q164:Q166"/>
    <mergeCell ref="Q201:Q203"/>
    <mergeCell ref="Q204:Q206"/>
    <mergeCell ref="Q241:Q243"/>
    <mergeCell ref="Q244:Q246"/>
    <mergeCell ref="Q281:Q283"/>
    <mergeCell ref="Q284:Q286"/>
    <mergeCell ref="Q321:Q323"/>
    <mergeCell ref="Q324:Q326"/>
    <mergeCell ref="Q361:Q363"/>
    <mergeCell ref="Q364:Q366"/>
    <mergeCell ref="S2:S4"/>
    <mergeCell ref="S5:S7"/>
    <mergeCell ref="S41:S43"/>
    <mergeCell ref="S44:S46"/>
    <mergeCell ref="S81:S83"/>
    <mergeCell ref="S84:S86"/>
    <mergeCell ref="S121:S123"/>
    <mergeCell ref="S124:S126"/>
    <mergeCell ref="S161:S163"/>
    <mergeCell ref="S164:S166"/>
    <mergeCell ref="S201:S203"/>
    <mergeCell ref="S204:S206"/>
    <mergeCell ref="S241:S243"/>
    <mergeCell ref="S244:S246"/>
    <mergeCell ref="S281:S283"/>
    <mergeCell ref="S284:S286"/>
    <mergeCell ref="S321:S323"/>
    <mergeCell ref="S324:S326"/>
    <mergeCell ref="S361:S363"/>
    <mergeCell ref="S364:S366"/>
    <mergeCell ref="U2:U4"/>
    <mergeCell ref="U5:U7"/>
    <mergeCell ref="U41:U43"/>
    <mergeCell ref="U44:U46"/>
    <mergeCell ref="U81:U83"/>
    <mergeCell ref="U84:U86"/>
    <mergeCell ref="U121:U123"/>
    <mergeCell ref="U124:U126"/>
    <mergeCell ref="U161:U163"/>
    <mergeCell ref="U164:U166"/>
    <mergeCell ref="U201:U203"/>
    <mergeCell ref="U204:U206"/>
    <mergeCell ref="U241:U243"/>
    <mergeCell ref="U244:U246"/>
    <mergeCell ref="U281:U283"/>
    <mergeCell ref="U284:U286"/>
    <mergeCell ref="U321:U323"/>
    <mergeCell ref="U324:U326"/>
    <mergeCell ref="U361:U363"/>
    <mergeCell ref="U364:U366"/>
    <mergeCell ref="V2:V4"/>
    <mergeCell ref="V5:V7"/>
    <mergeCell ref="V41:V43"/>
    <mergeCell ref="V44:V46"/>
    <mergeCell ref="V81:V83"/>
    <mergeCell ref="V84:V86"/>
    <mergeCell ref="V121:V123"/>
    <mergeCell ref="V124:V126"/>
    <mergeCell ref="V161:V163"/>
    <mergeCell ref="V164:V166"/>
    <mergeCell ref="V201:V203"/>
    <mergeCell ref="V204:V206"/>
    <mergeCell ref="V241:V243"/>
    <mergeCell ref="V244:V246"/>
    <mergeCell ref="V281:V283"/>
    <mergeCell ref="V284:V286"/>
    <mergeCell ref="V321:V323"/>
    <mergeCell ref="V324:V326"/>
    <mergeCell ref="V361:V363"/>
    <mergeCell ref="V364:V366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9"/>
  <sheetViews>
    <sheetView zoomScale="80" zoomScaleNormal="80" workbookViewId="0">
      <selection activeCell="D215" sqref="D215"/>
    </sheetView>
  </sheetViews>
  <sheetFormatPr defaultColWidth="8.83333333333333" defaultRowHeight="13.8"/>
  <cols>
    <col min="1" max="1" width="28" customWidth="1"/>
    <col min="3" max="3" width="16.1666666666667" customWidth="1"/>
    <col min="4" max="4" width="9.66666666666667" customWidth="1"/>
    <col min="6" max="6" width="13.1666666666667" customWidth="1"/>
    <col min="8" max="8" width="14.3333333333333" customWidth="1"/>
    <col min="11" max="11" width="11.8333333333333"/>
    <col min="13" max="13" width="9.66666666666667"/>
    <col min="14" max="17" width="12.8333333333333"/>
  </cols>
  <sheetData>
    <row r="1" spans="1:16">
      <c r="A1" s="90" t="s">
        <v>131</v>
      </c>
      <c r="B1" s="1" t="s">
        <v>1</v>
      </c>
      <c r="C1" s="1"/>
      <c r="D1" s="1"/>
      <c r="E1" s="1" t="s">
        <v>2</v>
      </c>
      <c r="F1" s="1"/>
      <c r="G1" s="1"/>
      <c r="H1" s="1"/>
      <c r="I1" s="1"/>
      <c r="J1" s="1"/>
      <c r="K1" s="1"/>
      <c r="M1" s="1"/>
      <c r="N1" s="1"/>
      <c r="O1" s="1"/>
      <c r="P1" s="1"/>
    </row>
    <row r="2" ht="14.4" spans="1:16">
      <c r="A2" s="3">
        <v>5.93</v>
      </c>
      <c r="B2" s="1">
        <v>31469</v>
      </c>
      <c r="C2" s="4">
        <f>AVERAGE(B2:B4)</f>
        <v>26393.3333333333</v>
      </c>
      <c r="D2" s="5">
        <f>STDEVP(B2:B4)</f>
        <v>5140.64524700504</v>
      </c>
      <c r="E2" s="1">
        <v>36491</v>
      </c>
      <c r="F2" s="6">
        <f>AVERAGE(E2:E4)</f>
        <v>29639.3333333333</v>
      </c>
      <c r="G2" s="7">
        <f t="shared" ref="G2:G25" si="0">E2/B2</f>
        <v>1.15958562394738</v>
      </c>
      <c r="H2" s="6">
        <f>STDEVP(E2:E4)</f>
        <v>6105.51948831729</v>
      </c>
      <c r="I2" s="6"/>
      <c r="J2" s="17">
        <f>F2/C2</f>
        <v>1.12298560242485</v>
      </c>
      <c r="K2" s="17"/>
      <c r="M2" s="1"/>
      <c r="N2" s="1"/>
      <c r="O2" s="1"/>
      <c r="P2" s="1"/>
    </row>
    <row r="3" ht="14.4" spans="1:16">
      <c r="A3" s="3"/>
      <c r="B3" s="1">
        <v>28363</v>
      </c>
      <c r="C3" s="8"/>
      <c r="D3" s="9"/>
      <c r="E3" s="1">
        <v>30764</v>
      </c>
      <c r="F3" s="10"/>
      <c r="G3" s="7">
        <f t="shared" si="0"/>
        <v>1.08465254028135</v>
      </c>
      <c r="H3" s="10"/>
      <c r="I3" s="10"/>
      <c r="J3" s="17"/>
      <c r="K3" s="17"/>
      <c r="M3" s="1"/>
      <c r="N3" s="1"/>
      <c r="O3" s="1"/>
      <c r="P3" s="1"/>
    </row>
    <row r="4" ht="14.4" spans="1:16">
      <c r="A4" s="3"/>
      <c r="B4" s="1">
        <v>19348</v>
      </c>
      <c r="C4" s="11"/>
      <c r="D4" s="12"/>
      <c r="E4" s="1">
        <v>21663</v>
      </c>
      <c r="F4" s="10"/>
      <c r="G4" s="7">
        <f t="shared" si="0"/>
        <v>1.11965060988216</v>
      </c>
      <c r="H4" s="10"/>
      <c r="I4" s="10"/>
      <c r="J4" s="17"/>
      <c r="K4" s="17"/>
      <c r="M4" s="1"/>
      <c r="N4" s="1"/>
      <c r="O4" s="1"/>
      <c r="P4" s="1"/>
    </row>
    <row r="5" ht="14.4" spans="1:16">
      <c r="A5" s="3" t="s">
        <v>132</v>
      </c>
      <c r="B5" s="1">
        <v>39655</v>
      </c>
      <c r="C5" s="13">
        <f>AVERAGE(B5:B7)</f>
        <v>38896.6666666667</v>
      </c>
      <c r="D5" s="14">
        <f>STDEVP(B5:B7)</f>
        <v>541.402089229643</v>
      </c>
      <c r="E5" s="1">
        <v>25417</v>
      </c>
      <c r="F5" s="10">
        <f>AVERAGE(E5:E7)</f>
        <v>25278</v>
      </c>
      <c r="G5" s="7">
        <f t="shared" si="0"/>
        <v>0.640953221535746</v>
      </c>
      <c r="H5" s="10">
        <f>STDEVP(E5:E7)</f>
        <v>675.491426049707</v>
      </c>
      <c r="I5" s="93">
        <f>(J2-G5)/J2</f>
        <v>0.4292418173913</v>
      </c>
      <c r="J5" s="17">
        <f>F5/C5</f>
        <v>0.649875739137887</v>
      </c>
      <c r="K5" s="94">
        <f>AVERAGE(I5:I7)</f>
        <v>0.421246025369404</v>
      </c>
      <c r="M5" s="1"/>
      <c r="N5" s="1"/>
      <c r="O5" s="1"/>
      <c r="P5" s="1"/>
    </row>
    <row r="6" ht="14.4" spans="1:16">
      <c r="A6" s="3"/>
      <c r="B6" s="1">
        <v>38609</v>
      </c>
      <c r="C6" s="13"/>
      <c r="D6" s="14"/>
      <c r="E6" s="1">
        <v>26027</v>
      </c>
      <c r="F6" s="10"/>
      <c r="G6" s="7">
        <f t="shared" si="0"/>
        <v>0.674117433758968</v>
      </c>
      <c r="H6" s="10"/>
      <c r="I6" s="93">
        <f>(J2-G6)/J2</f>
        <v>0.399709638036898</v>
      </c>
      <c r="J6" s="17"/>
      <c r="K6" s="94"/>
      <c r="M6" s="1"/>
      <c r="N6" s="1"/>
      <c r="O6" s="1"/>
      <c r="P6" s="1"/>
    </row>
    <row r="7" ht="14.4" spans="1:16">
      <c r="A7" s="3"/>
      <c r="B7" s="1">
        <v>38426</v>
      </c>
      <c r="C7" s="13"/>
      <c r="D7" s="14"/>
      <c r="E7" s="1">
        <v>24390</v>
      </c>
      <c r="F7" s="10"/>
      <c r="G7" s="7">
        <f t="shared" si="0"/>
        <v>0.634726487274241</v>
      </c>
      <c r="H7" s="10"/>
      <c r="I7" s="93">
        <f>(J2-G7)/J2</f>
        <v>0.434786620680015</v>
      </c>
      <c r="J7" s="17"/>
      <c r="K7" s="94"/>
      <c r="M7" s="1"/>
      <c r="N7" s="1"/>
      <c r="O7" s="1"/>
      <c r="P7" s="1"/>
    </row>
    <row r="8" ht="14.4" spans="1:16">
      <c r="A8" s="91">
        <v>7.09</v>
      </c>
      <c r="B8" s="1">
        <v>23923</v>
      </c>
      <c r="C8" s="4">
        <f>AVERAGE(B8:B10)</f>
        <v>21601.3333333333</v>
      </c>
      <c r="D8" s="5">
        <f>STDEVP(B8:B10)</f>
        <v>2292.91115300082</v>
      </c>
      <c r="E8" s="1">
        <v>30843</v>
      </c>
      <c r="F8" s="6">
        <f>AVERAGE(E8:E10)</f>
        <v>26809.6666666667</v>
      </c>
      <c r="G8" s="7">
        <f t="shared" si="0"/>
        <v>1.28926138026167</v>
      </c>
      <c r="H8" s="6">
        <f>STDEVP(E8:E10)</f>
        <v>3065.91121129682</v>
      </c>
      <c r="I8" s="93"/>
      <c r="J8" s="17">
        <f>F8/C8</f>
        <v>1.24111165977409</v>
      </c>
      <c r="K8" s="18" t="e">
        <f>AVERAGE(I8:I10)</f>
        <v>#DIV/0!</v>
      </c>
      <c r="M8" s="1"/>
      <c r="N8" s="1"/>
      <c r="O8" s="1"/>
      <c r="P8" s="1"/>
    </row>
    <row r="9" ht="14.4" spans="1:16">
      <c r="A9" s="91"/>
      <c r="B9" s="1">
        <v>22401</v>
      </c>
      <c r="C9" s="8"/>
      <c r="D9" s="9"/>
      <c r="E9" s="1">
        <v>26171</v>
      </c>
      <c r="F9" s="10"/>
      <c r="G9" s="7">
        <f t="shared" si="0"/>
        <v>1.16829605821169</v>
      </c>
      <c r="H9" s="10"/>
      <c r="I9" s="93"/>
      <c r="J9" s="17"/>
      <c r="K9" s="18"/>
      <c r="M9" s="58"/>
      <c r="N9" s="58"/>
      <c r="O9" s="58"/>
      <c r="P9" s="58"/>
    </row>
    <row r="10" ht="14.4" spans="1:16">
      <c r="A10" s="91"/>
      <c r="B10" s="1">
        <v>18480</v>
      </c>
      <c r="C10" s="11"/>
      <c r="D10" s="12"/>
      <c r="E10" s="1">
        <v>23415</v>
      </c>
      <c r="F10" s="10"/>
      <c r="G10" s="7">
        <f t="shared" si="0"/>
        <v>1.26704545454545</v>
      </c>
      <c r="H10" s="10"/>
      <c r="I10" s="93"/>
      <c r="J10" s="17"/>
      <c r="K10" s="18"/>
      <c r="M10" s="1"/>
      <c r="N10" s="1"/>
      <c r="O10" s="1"/>
      <c r="P10" s="1"/>
    </row>
    <row r="11" ht="14.4" spans="1:17">
      <c r="A11" s="3" t="s">
        <v>133</v>
      </c>
      <c r="B11" s="1">
        <v>28668</v>
      </c>
      <c r="C11" s="13">
        <f>AVERAGE(B11:B13)</f>
        <v>29380</v>
      </c>
      <c r="D11" s="14">
        <f>STDEVP(B11:B13)</f>
        <v>503.460690289388</v>
      </c>
      <c r="E11" s="1">
        <v>20224</v>
      </c>
      <c r="F11" s="10">
        <f>AVERAGE(E11:E13)</f>
        <v>20580.6666666667</v>
      </c>
      <c r="G11" s="7">
        <f t="shared" si="0"/>
        <v>0.705455560206502</v>
      </c>
      <c r="H11" s="10">
        <f>STDEVP(E11:E13)</f>
        <v>425.024966586931</v>
      </c>
      <c r="I11" s="93">
        <f>(J8-G11)/J8</f>
        <v>0.431593801693144</v>
      </c>
      <c r="J11" s="17">
        <f>F11/C11</f>
        <v>0.70049920580894</v>
      </c>
      <c r="K11" s="94">
        <f>AVERAGE(I11:I13)</f>
        <v>0.435539216556197</v>
      </c>
      <c r="M11" s="1"/>
      <c r="N11" s="1" t="s">
        <v>79</v>
      </c>
      <c r="O11" s="1" t="s">
        <v>134</v>
      </c>
      <c r="P11" s="1" t="s">
        <v>95</v>
      </c>
      <c r="Q11" t="s">
        <v>18</v>
      </c>
    </row>
    <row r="12" ht="14.4" spans="1:17">
      <c r="A12" s="3"/>
      <c r="B12" s="1">
        <v>29735</v>
      </c>
      <c r="C12" s="13"/>
      <c r="D12" s="14"/>
      <c r="E12" s="1">
        <v>21178</v>
      </c>
      <c r="F12" s="10"/>
      <c r="G12" s="7">
        <f t="shared" si="0"/>
        <v>0.71222465108458</v>
      </c>
      <c r="H12" s="10"/>
      <c r="I12" s="93">
        <f>(J8-G12)/J8</f>
        <v>0.426139746995671</v>
      </c>
      <c r="J12" s="17"/>
      <c r="K12" s="94"/>
      <c r="M12" s="1"/>
      <c r="N12" s="1">
        <v>5.93</v>
      </c>
      <c r="O12" s="58">
        <v>0.2678</v>
      </c>
      <c r="P12" s="1">
        <f>STDEV(M22:M24)</f>
        <v>0.01901826599176</v>
      </c>
      <c r="Q12">
        <f>P12/O12</f>
        <v>0.0710166765935771</v>
      </c>
    </row>
    <row r="13" ht="14.4" spans="1:17">
      <c r="A13" s="3"/>
      <c r="B13" s="1">
        <v>29737</v>
      </c>
      <c r="C13" s="13"/>
      <c r="D13" s="14"/>
      <c r="E13" s="92">
        <v>20340</v>
      </c>
      <c r="F13" s="10"/>
      <c r="G13" s="7">
        <f t="shared" si="0"/>
        <v>0.683996368160877</v>
      </c>
      <c r="H13" s="10"/>
      <c r="I13" s="95">
        <f>(J8-G13)/J8</f>
        <v>0.448884100979778</v>
      </c>
      <c r="J13" s="17"/>
      <c r="K13" s="94"/>
      <c r="M13" s="1"/>
      <c r="N13" s="1">
        <v>7.09</v>
      </c>
      <c r="O13" s="58">
        <v>0.2528</v>
      </c>
      <c r="P13" s="1">
        <f>STDEV(N22:N24)</f>
        <v>0.0130442778770361</v>
      </c>
      <c r="Q13">
        <f>P13/O13</f>
        <v>0.0515992004629593</v>
      </c>
    </row>
    <row r="14" ht="14.4" spans="1:17">
      <c r="A14" s="3">
        <v>8.71</v>
      </c>
      <c r="B14" s="1">
        <v>19395</v>
      </c>
      <c r="C14" s="4">
        <f>AVERAGE(B14:B16)</f>
        <v>18043</v>
      </c>
      <c r="D14" s="5">
        <f>STDEVP(B14:B16)</f>
        <v>3514.45510238311</v>
      </c>
      <c r="E14" s="1">
        <v>25644</v>
      </c>
      <c r="F14" s="6">
        <f>AVERAGE(E14:E16)</f>
        <v>23801</v>
      </c>
      <c r="G14" s="7">
        <f t="shared" si="0"/>
        <v>1.32219644238206</v>
      </c>
      <c r="H14" s="6">
        <f>STDEVP(E14:E16)</f>
        <v>4422.94313777602</v>
      </c>
      <c r="I14" s="93"/>
      <c r="J14" s="17">
        <f>F14/C14</f>
        <v>1.31912653106468</v>
      </c>
      <c r="K14" s="18" t="e">
        <f>AVERAGE(I14:I16)</f>
        <v>#DIV/0!</v>
      </c>
      <c r="M14" s="1"/>
      <c r="N14" s="1">
        <v>8.71</v>
      </c>
      <c r="O14" s="96">
        <v>0.521</v>
      </c>
      <c r="P14" s="1">
        <f>STDEV(O22:O24)</f>
        <v>0.0122018474557476</v>
      </c>
      <c r="Q14">
        <f>P14/O14</f>
        <v>0.023420052698172</v>
      </c>
    </row>
    <row r="15" ht="14.4" spans="1:17">
      <c r="A15" s="3"/>
      <c r="B15" s="1">
        <v>21509</v>
      </c>
      <c r="C15" s="8"/>
      <c r="D15" s="9"/>
      <c r="E15" s="1">
        <v>28056</v>
      </c>
      <c r="F15" s="10"/>
      <c r="G15" s="7">
        <f t="shared" si="0"/>
        <v>1.3043842112604</v>
      </c>
      <c r="H15" s="10"/>
      <c r="I15" s="93"/>
      <c r="J15" s="17"/>
      <c r="K15" s="18"/>
      <c r="M15" s="1"/>
      <c r="N15" s="1">
        <v>9.77</v>
      </c>
      <c r="O15" s="58">
        <v>0.4672</v>
      </c>
      <c r="P15" s="1">
        <f>STDEV(P22:P24)</f>
        <v>0.0372666081633411</v>
      </c>
      <c r="Q15">
        <f>P15/O15</f>
        <v>0.0797658565140006</v>
      </c>
    </row>
    <row r="16" ht="14.4" spans="1:16">
      <c r="A16" s="3"/>
      <c r="B16" s="1">
        <v>13225</v>
      </c>
      <c r="C16" s="11"/>
      <c r="D16" s="12"/>
      <c r="E16" s="1">
        <v>17703</v>
      </c>
      <c r="F16" s="10"/>
      <c r="G16" s="7">
        <f t="shared" si="0"/>
        <v>1.3386011342155</v>
      </c>
      <c r="H16" s="10"/>
      <c r="I16" s="93"/>
      <c r="J16" s="17"/>
      <c r="K16" s="18"/>
      <c r="M16" s="1" t="s">
        <v>135</v>
      </c>
      <c r="N16" s="1"/>
      <c r="O16" s="1"/>
      <c r="P16" s="1"/>
    </row>
    <row r="17" ht="14.4" spans="1:16">
      <c r="A17" s="3" t="s">
        <v>136</v>
      </c>
      <c r="B17" s="1">
        <v>26890</v>
      </c>
      <c r="C17" s="13">
        <f>AVERAGE(B17:B19)</f>
        <v>26720.6666666667</v>
      </c>
      <c r="D17" s="14">
        <f>STDEVP(B17:B19)</f>
        <v>2195.56072311583</v>
      </c>
      <c r="E17" s="1">
        <v>14096</v>
      </c>
      <c r="F17" s="10">
        <f>AVERAGE(E17:E19)</f>
        <v>14058</v>
      </c>
      <c r="G17" s="7">
        <f t="shared" si="0"/>
        <v>0.524209743399033</v>
      </c>
      <c r="H17" s="10">
        <f>STDEVP(E17:E19)</f>
        <v>949.149443800431</v>
      </c>
      <c r="I17" s="93">
        <f>(J14-G17)/J14</f>
        <v>0.602608445017068</v>
      </c>
      <c r="J17" s="17">
        <f>F17/C17</f>
        <v>0.526109628003293</v>
      </c>
      <c r="K17" s="97">
        <f>AVERAGE(I17:I19)</f>
        <v>0.600674400784762</v>
      </c>
      <c r="M17" s="1">
        <v>1.30416</v>
      </c>
      <c r="N17" s="1">
        <v>1.32013</v>
      </c>
      <c r="O17" s="1">
        <v>2.63054</v>
      </c>
      <c r="P17" s="1">
        <v>2.13309</v>
      </c>
    </row>
    <row r="18" ht="14.4" spans="1:16">
      <c r="A18" s="3"/>
      <c r="B18" s="1">
        <v>23951</v>
      </c>
      <c r="C18" s="13"/>
      <c r="D18" s="14"/>
      <c r="E18" s="1">
        <v>12877</v>
      </c>
      <c r="F18" s="10"/>
      <c r="G18" s="7">
        <f t="shared" si="0"/>
        <v>0.537639347000125</v>
      </c>
      <c r="H18" s="10"/>
      <c r="I18" s="93">
        <f>(J14-G18)/J14</f>
        <v>0.592427766147504</v>
      </c>
      <c r="J18" s="17"/>
      <c r="K18" s="97"/>
      <c r="M18" s="1">
        <v>1.15787</v>
      </c>
      <c r="N18" s="1">
        <v>1.28836</v>
      </c>
      <c r="O18" s="1">
        <v>2.51233</v>
      </c>
      <c r="P18" s="1">
        <v>2.49155</v>
      </c>
    </row>
    <row r="19" ht="14.4" spans="1:16">
      <c r="A19" s="3"/>
      <c r="B19" s="1">
        <v>29321</v>
      </c>
      <c r="C19" s="13"/>
      <c r="D19" s="14"/>
      <c r="E19" s="1">
        <v>15201</v>
      </c>
      <c r="F19" s="10"/>
      <c r="G19" s="7">
        <f t="shared" si="0"/>
        <v>0.518433886975206</v>
      </c>
      <c r="H19" s="10"/>
      <c r="I19" s="93">
        <f>(J14-G19)/J14</f>
        <v>0.606986991189713</v>
      </c>
      <c r="J19" s="17"/>
      <c r="K19" s="97"/>
      <c r="M19" s="1">
        <v>1.33626</v>
      </c>
      <c r="N19" s="1">
        <v>1.41381</v>
      </c>
      <c r="O19" s="1">
        <v>2.59763</v>
      </c>
      <c r="P19" s="1">
        <v>2.40058</v>
      </c>
    </row>
    <row r="20" ht="14.4" spans="1:16">
      <c r="A20" s="3">
        <v>9.77</v>
      </c>
      <c r="B20" s="1">
        <v>37325</v>
      </c>
      <c r="C20" s="4">
        <f>AVERAGE(B20:B22)</f>
        <v>27946.3333333333</v>
      </c>
      <c r="D20" s="5">
        <f>STDEVP(B20:B22)</f>
        <v>7654.6572025721</v>
      </c>
      <c r="E20" s="1">
        <v>55895</v>
      </c>
      <c r="F20" s="6">
        <f>AVERAGE(E20:E22)</f>
        <v>39444.6666666667</v>
      </c>
      <c r="G20" s="7">
        <f t="shared" si="0"/>
        <v>1.49752176825184</v>
      </c>
      <c r="H20" s="6">
        <f>STDEVP(E20:E22)</f>
        <v>12379.01133191</v>
      </c>
      <c r="I20" s="93"/>
      <c r="J20" s="17">
        <f>F20/C20</f>
        <v>1.41144336168132</v>
      </c>
      <c r="K20" s="18" t="e">
        <f>AVERAGE(I20:I22)</f>
        <v>#DIV/0!</v>
      </c>
      <c r="M20" s="1"/>
      <c r="N20" s="1"/>
      <c r="O20" s="1"/>
      <c r="P20" s="1"/>
    </row>
    <row r="21" ht="14.4" spans="1:16">
      <c r="A21" s="3"/>
      <c r="B21" s="1">
        <v>27939</v>
      </c>
      <c r="C21" s="8"/>
      <c r="D21" s="9"/>
      <c r="E21" s="1">
        <v>36406</v>
      </c>
      <c r="F21" s="10"/>
      <c r="G21" s="7">
        <f t="shared" si="0"/>
        <v>1.30305307992412</v>
      </c>
      <c r="H21" s="10"/>
      <c r="I21" s="93"/>
      <c r="J21" s="17"/>
      <c r="K21" s="18"/>
      <c r="M21" s="1" t="s">
        <v>137</v>
      </c>
      <c r="N21" s="1"/>
      <c r="O21" s="1"/>
      <c r="P21" s="1"/>
    </row>
    <row r="22" ht="14.4" spans="1:16">
      <c r="A22" s="3"/>
      <c r="B22" s="1">
        <v>18575</v>
      </c>
      <c r="C22" s="11"/>
      <c r="D22" s="12"/>
      <c r="E22" s="1">
        <v>26033</v>
      </c>
      <c r="F22" s="10"/>
      <c r="G22" s="7">
        <f t="shared" si="0"/>
        <v>1.40150740242261</v>
      </c>
      <c r="H22" s="10"/>
      <c r="I22" s="93"/>
      <c r="J22" s="17"/>
      <c r="K22" s="18"/>
      <c r="M22" s="98">
        <f t="shared" ref="M22:P24" si="1">(M17/10)*100%*2</f>
        <v>0.260832</v>
      </c>
      <c r="N22" s="98">
        <f t="shared" si="1"/>
        <v>0.264026</v>
      </c>
      <c r="O22" s="98">
        <f t="shared" si="1"/>
        <v>0.526108</v>
      </c>
      <c r="P22" s="98">
        <f t="shared" si="1"/>
        <v>0.426618</v>
      </c>
    </row>
    <row r="23" ht="14.4" spans="1:16">
      <c r="A23" s="3" t="s">
        <v>138</v>
      </c>
      <c r="B23" s="1">
        <v>20482</v>
      </c>
      <c r="C23" s="13">
        <f>AVERAGE(B23:B25)</f>
        <v>23461.3333333333</v>
      </c>
      <c r="D23" s="14">
        <f>STDEVP(B23:B25)</f>
        <v>2649.07648478148</v>
      </c>
      <c r="E23" s="1">
        <v>12942</v>
      </c>
      <c r="F23" s="10">
        <f>AVERAGE(E23:E25)</f>
        <v>14041</v>
      </c>
      <c r="G23" s="7">
        <f t="shared" si="0"/>
        <v>0.631871887510985</v>
      </c>
      <c r="H23" s="10">
        <f>STDEVP(E23:E25)</f>
        <v>1127.49013299452</v>
      </c>
      <c r="I23" s="93">
        <f>(J20-G23)/J20</f>
        <v>0.552322179787436</v>
      </c>
      <c r="J23" s="17">
        <f>F23/C23</f>
        <v>0.598474085019323</v>
      </c>
      <c r="K23" s="99">
        <f>AVERAGE(I23:I25)</f>
        <v>0.574346768127798</v>
      </c>
      <c r="M23" s="98">
        <f t="shared" si="1"/>
        <v>0.231574</v>
      </c>
      <c r="N23" s="98">
        <f t="shared" si="1"/>
        <v>0.257672</v>
      </c>
      <c r="O23" s="98">
        <f t="shared" si="1"/>
        <v>0.502466</v>
      </c>
      <c r="P23" s="98">
        <f t="shared" si="1"/>
        <v>0.49831</v>
      </c>
    </row>
    <row r="24" ht="14.4" spans="1:16">
      <c r="A24" s="3"/>
      <c r="B24" s="1">
        <v>26918</v>
      </c>
      <c r="C24" s="13"/>
      <c r="D24" s="14"/>
      <c r="E24" s="1">
        <v>15591</v>
      </c>
      <c r="F24" s="10"/>
      <c r="G24" s="7">
        <f t="shared" si="0"/>
        <v>0.579203506947024</v>
      </c>
      <c r="H24" s="10"/>
      <c r="I24" s="93">
        <f>(J20-G24)/J20</f>
        <v>0.58963744300935</v>
      </c>
      <c r="J24" s="17"/>
      <c r="K24" s="99"/>
      <c r="M24" s="98">
        <f t="shared" si="1"/>
        <v>0.267252</v>
      </c>
      <c r="N24" s="98">
        <f t="shared" si="1"/>
        <v>0.282762</v>
      </c>
      <c r="O24" s="98">
        <f t="shared" si="1"/>
        <v>0.519526</v>
      </c>
      <c r="P24" s="98">
        <f t="shared" si="1"/>
        <v>0.480116</v>
      </c>
    </row>
    <row r="25" ht="14.4" spans="1:16">
      <c r="A25" s="3"/>
      <c r="B25" s="1">
        <v>22984</v>
      </c>
      <c r="C25" s="13"/>
      <c r="D25" s="14"/>
      <c r="E25" s="1">
        <v>13590</v>
      </c>
      <c r="F25" s="10"/>
      <c r="G25" s="7">
        <f t="shared" si="0"/>
        <v>0.591280891054647</v>
      </c>
      <c r="H25" s="10"/>
      <c r="I25" s="93">
        <f>(J20-G25)/J20</f>
        <v>0.581080681586606</v>
      </c>
      <c r="J25" s="17"/>
      <c r="K25" s="99"/>
      <c r="M25" s="1"/>
      <c r="N25" s="1"/>
      <c r="O25" s="1"/>
      <c r="P25" s="1"/>
    </row>
    <row r="26" spans="13:16">
      <c r="M26" s="1"/>
      <c r="N26" s="1"/>
      <c r="O26" s="1"/>
      <c r="P26" s="1"/>
    </row>
    <row r="27" spans="13:18">
      <c r="M27" s="100"/>
      <c r="N27" s="1"/>
      <c r="O27" s="1"/>
      <c r="P27" s="1" t="s">
        <v>79</v>
      </c>
      <c r="Q27" t="s">
        <v>139</v>
      </c>
      <c r="R27" t="s">
        <v>95</v>
      </c>
    </row>
    <row r="28" spans="13:18">
      <c r="M28" s="1"/>
      <c r="N28" s="100"/>
      <c r="O28" s="1"/>
      <c r="P28" s="1">
        <v>5.93</v>
      </c>
      <c r="Q28" s="33">
        <v>0.42125</v>
      </c>
      <c r="R28">
        <f>STDEV.P(I5:I7)</f>
        <v>0.015395847825078</v>
      </c>
    </row>
    <row r="29" spans="1:18">
      <c r="A29" t="s">
        <v>140</v>
      </c>
      <c r="M29" s="1"/>
      <c r="N29" s="100"/>
      <c r="O29" s="1"/>
      <c r="P29" s="1">
        <v>7.09</v>
      </c>
      <c r="Q29" s="33">
        <v>0.43554</v>
      </c>
      <c r="R29">
        <f>STDEV.P(I11:I13)</f>
        <v>0.00969539868081028</v>
      </c>
    </row>
    <row r="30" spans="1:18">
      <c r="A30" s="1" t="s">
        <v>141</v>
      </c>
      <c r="B30" s="1" t="s">
        <v>6</v>
      </c>
      <c r="C30" s="1" t="s">
        <v>7</v>
      </c>
      <c r="D30" s="1" t="s">
        <v>8</v>
      </c>
      <c r="E30" s="1" t="s">
        <v>9</v>
      </c>
      <c r="F30" s="1" t="s">
        <v>7</v>
      </c>
      <c r="G30" s="1"/>
      <c r="H30" s="1" t="s">
        <v>8</v>
      </c>
      <c r="I30" s="1"/>
      <c r="J30" s="1" t="s">
        <v>3</v>
      </c>
      <c r="K30" s="1" t="s">
        <v>4</v>
      </c>
      <c r="M30" s="1"/>
      <c r="N30" s="100"/>
      <c r="O30" s="1"/>
      <c r="P30" s="1">
        <v>8.71</v>
      </c>
      <c r="Q30" s="33">
        <v>0.60067</v>
      </c>
      <c r="R30">
        <f>STDEV.P(I17:I19)</f>
        <v>0.00609907937188409</v>
      </c>
    </row>
    <row r="31" ht="14.4" spans="1:18">
      <c r="A31" s="22" t="s">
        <v>104</v>
      </c>
      <c r="B31" s="1"/>
      <c r="C31" s="4">
        <f>AVERAGE(B40:B42)</f>
        <v>8221.33333333333</v>
      </c>
      <c r="D31" s="23">
        <f>STDEVP(B40:B42)</f>
        <v>1543.72392465608</v>
      </c>
      <c r="E31" s="1"/>
      <c r="F31" s="68">
        <f>AVERAGE(E40:E42)</f>
        <v>23258.3333333333</v>
      </c>
      <c r="G31" s="68"/>
      <c r="H31" s="8">
        <f>STDEVP(E40:E42)</f>
        <v>2677.31386945116</v>
      </c>
      <c r="I31" s="8"/>
      <c r="J31" s="30">
        <f>F31/C31</f>
        <v>2.82902205643853</v>
      </c>
      <c r="K31" s="17"/>
      <c r="M31" s="1"/>
      <c r="N31" s="100"/>
      <c r="O31" s="1"/>
      <c r="P31" s="1">
        <v>9.77</v>
      </c>
      <c r="Q31" s="33">
        <v>0.57435</v>
      </c>
      <c r="R31">
        <f>STDEV.P(I23:I25)</f>
        <v>0.0159607103054807</v>
      </c>
    </row>
    <row r="32" ht="14.4" spans="1:16">
      <c r="A32" s="25"/>
      <c r="B32" s="1"/>
      <c r="C32" s="8"/>
      <c r="D32" s="26"/>
      <c r="E32" s="1"/>
      <c r="F32" s="68"/>
      <c r="G32" s="68"/>
      <c r="H32" s="8"/>
      <c r="I32" s="8"/>
      <c r="J32" s="31"/>
      <c r="K32" s="17"/>
      <c r="M32" s="1"/>
      <c r="N32" s="100"/>
      <c r="O32" s="1"/>
      <c r="P32" s="1"/>
    </row>
    <row r="33" ht="14.4" spans="1:16">
      <c r="A33" s="25"/>
      <c r="B33" s="1"/>
      <c r="C33" s="8"/>
      <c r="D33" s="26"/>
      <c r="E33" s="1"/>
      <c r="F33" s="68"/>
      <c r="G33" s="68"/>
      <c r="H33" s="8"/>
      <c r="I33" s="8"/>
      <c r="J33" s="31"/>
      <c r="K33" s="17"/>
      <c r="M33" s="1"/>
      <c r="N33" s="100"/>
      <c r="O33" s="1"/>
      <c r="P33" s="1"/>
    </row>
    <row r="34" ht="14.4" spans="1:16">
      <c r="A34" s="25"/>
      <c r="B34" s="1"/>
      <c r="C34" s="8"/>
      <c r="D34" s="26"/>
      <c r="E34" s="1"/>
      <c r="F34" s="68"/>
      <c r="G34" s="68"/>
      <c r="H34" s="8"/>
      <c r="I34" s="8"/>
      <c r="J34" s="31"/>
      <c r="K34" s="17"/>
      <c r="M34" s="1"/>
      <c r="N34" s="100"/>
      <c r="O34" s="1"/>
      <c r="P34" s="1"/>
    </row>
    <row r="35" ht="14.4" spans="1:16">
      <c r="A35" s="25"/>
      <c r="B35" s="1"/>
      <c r="C35" s="8"/>
      <c r="D35" s="26"/>
      <c r="E35" s="1"/>
      <c r="F35" s="68"/>
      <c r="G35" s="68"/>
      <c r="H35" s="8"/>
      <c r="I35" s="8"/>
      <c r="J35" s="31"/>
      <c r="K35" s="17"/>
      <c r="M35" s="1"/>
      <c r="N35" s="100"/>
      <c r="O35" s="1"/>
      <c r="P35" s="1"/>
    </row>
    <row r="36" ht="14.4" spans="1:16">
      <c r="A36" s="25"/>
      <c r="B36" s="1"/>
      <c r="C36" s="8"/>
      <c r="D36" s="26"/>
      <c r="E36" s="1"/>
      <c r="F36" s="68"/>
      <c r="G36" s="68"/>
      <c r="H36" s="8"/>
      <c r="I36" s="8"/>
      <c r="J36" s="31"/>
      <c r="K36" s="17"/>
      <c r="L36" t="s">
        <v>142</v>
      </c>
      <c r="M36" s="1"/>
      <c r="N36" s="100"/>
      <c r="O36" s="1"/>
      <c r="P36" s="1"/>
    </row>
    <row r="37" ht="14.4" spans="1:16">
      <c r="A37" s="25"/>
      <c r="B37" s="1"/>
      <c r="C37" s="8"/>
      <c r="D37" s="26"/>
      <c r="E37" s="1"/>
      <c r="F37" s="68"/>
      <c r="G37" s="68"/>
      <c r="H37" s="8"/>
      <c r="I37" s="8"/>
      <c r="J37" s="31"/>
      <c r="K37" s="17"/>
      <c r="M37" s="1"/>
      <c r="N37" s="100"/>
      <c r="O37" s="1"/>
      <c r="P37" s="1"/>
    </row>
    <row r="38" ht="14.4" spans="1:16">
      <c r="A38" s="25"/>
      <c r="B38" s="1"/>
      <c r="C38" s="8"/>
      <c r="D38" s="26"/>
      <c r="E38" s="1"/>
      <c r="F38" s="68"/>
      <c r="G38" s="68"/>
      <c r="H38" s="8"/>
      <c r="I38" s="8"/>
      <c r="J38" s="31"/>
      <c r="K38" s="17"/>
      <c r="M38" s="1"/>
      <c r="N38" s="100"/>
      <c r="O38" s="1"/>
      <c r="P38" s="1"/>
    </row>
    <row r="39" ht="14.4" spans="1:16">
      <c r="A39" s="25"/>
      <c r="B39" s="1"/>
      <c r="C39" s="8"/>
      <c r="D39" s="26"/>
      <c r="E39" s="1"/>
      <c r="F39" s="68"/>
      <c r="G39" s="68"/>
      <c r="H39" s="8"/>
      <c r="I39" s="8"/>
      <c r="J39" s="31"/>
      <c r="K39" s="17"/>
      <c r="M39" s="1"/>
      <c r="N39" s="100"/>
      <c r="O39" s="1"/>
      <c r="P39" s="1"/>
    </row>
    <row r="40" ht="14.4" spans="1:16">
      <c r="A40" s="25"/>
      <c r="B40" s="83">
        <v>10404</v>
      </c>
      <c r="C40" s="8"/>
      <c r="D40" s="26"/>
      <c r="E40" s="83">
        <v>27034</v>
      </c>
      <c r="F40" s="68"/>
      <c r="G40" s="13">
        <f>E40/B40</f>
        <v>2.59842368319877</v>
      </c>
      <c r="H40" s="8"/>
      <c r="I40" s="8"/>
      <c r="J40" s="31"/>
      <c r="K40" s="32"/>
      <c r="M40" s="1"/>
      <c r="N40" s="100"/>
      <c r="O40" s="1"/>
      <c r="P40" s="1"/>
    </row>
    <row r="41" ht="14.4" spans="1:16">
      <c r="A41" s="25"/>
      <c r="B41" s="83">
        <v>7170</v>
      </c>
      <c r="C41" s="8"/>
      <c r="D41" s="26"/>
      <c r="E41" s="83">
        <v>21616</v>
      </c>
      <c r="F41" s="68"/>
      <c r="G41" s="13">
        <f t="shared" ref="G41:G66" si="2">E41/B41</f>
        <v>3.01478382147838</v>
      </c>
      <c r="H41" s="8"/>
      <c r="I41" s="8"/>
      <c r="J41" s="31"/>
      <c r="K41" s="32"/>
      <c r="M41" s="1"/>
      <c r="N41" s="100"/>
      <c r="O41" s="1"/>
      <c r="P41" s="1"/>
    </row>
    <row r="42" ht="14.4" spans="1:16">
      <c r="A42" s="27"/>
      <c r="B42" s="83">
        <v>7090</v>
      </c>
      <c r="C42" s="11"/>
      <c r="D42" s="28"/>
      <c r="E42" s="83">
        <v>21125</v>
      </c>
      <c r="F42" s="71"/>
      <c r="G42" s="13">
        <f t="shared" si="2"/>
        <v>2.97954866008463</v>
      </c>
      <c r="H42" s="11"/>
      <c r="I42" s="11"/>
      <c r="J42" s="34"/>
      <c r="K42" s="32"/>
      <c r="M42" s="1"/>
      <c r="N42" s="100"/>
      <c r="O42" s="1"/>
      <c r="P42" s="1"/>
    </row>
    <row r="43" ht="14.4" spans="1:16">
      <c r="A43" s="3" t="s">
        <v>143</v>
      </c>
      <c r="B43" s="83">
        <v>8751</v>
      </c>
      <c r="C43" s="13">
        <f>AVERAGE(B43:B45)</f>
        <v>8106</v>
      </c>
      <c r="D43" s="29">
        <f>STDEVP(B43:B45)</f>
        <v>482.941680399059</v>
      </c>
      <c r="E43" s="83">
        <v>27165</v>
      </c>
      <c r="F43" s="13">
        <f>AVERAGE(E43:E45)</f>
        <v>23117.3333333333</v>
      </c>
      <c r="G43" s="13">
        <f t="shared" si="2"/>
        <v>3.10421666095303</v>
      </c>
      <c r="H43" s="13">
        <f>STDEVP(E43:E45)</f>
        <v>3014.90346261516</v>
      </c>
      <c r="I43" s="101">
        <f>(J31-G43)/J31</f>
        <v>-0.0972755245538607</v>
      </c>
      <c r="J43" s="17">
        <f>F43/C43</f>
        <v>2.85187926638704</v>
      </c>
      <c r="K43" s="102">
        <f>AVERAGE(I44:I45)</f>
        <v>0.0427812925741267</v>
      </c>
      <c r="M43" s="1"/>
      <c r="N43" s="100"/>
      <c r="O43" s="1"/>
      <c r="P43" s="1"/>
    </row>
    <row r="44" ht="14.4" spans="1:16">
      <c r="A44" s="3"/>
      <c r="B44" s="83">
        <v>7978</v>
      </c>
      <c r="C44" s="13"/>
      <c r="D44" s="29"/>
      <c r="E44" s="83">
        <v>22254</v>
      </c>
      <c r="F44" s="13"/>
      <c r="G44" s="13">
        <f t="shared" si="2"/>
        <v>2.78942090749561</v>
      </c>
      <c r="H44" s="13"/>
      <c r="I44" s="101">
        <f>(J31-G44)/J31</f>
        <v>0.0139981761021597</v>
      </c>
      <c r="J44" s="17"/>
      <c r="K44" s="102"/>
      <c r="M44" s="1"/>
      <c r="N44" s="100"/>
      <c r="O44" s="1"/>
      <c r="P44" s="1"/>
    </row>
    <row r="45" ht="14.4" spans="1:16">
      <c r="A45" s="3"/>
      <c r="B45" s="83">
        <v>7589</v>
      </c>
      <c r="C45" s="13"/>
      <c r="D45" s="29"/>
      <c r="E45" s="83">
        <v>19933</v>
      </c>
      <c r="F45" s="13"/>
      <c r="G45" s="13">
        <f t="shared" si="2"/>
        <v>2.62656476479115</v>
      </c>
      <c r="H45" s="13"/>
      <c r="I45" s="101">
        <f>(J31-G45)/J31</f>
        <v>0.0715644090460937</v>
      </c>
      <c r="J45" s="17"/>
      <c r="K45" s="102"/>
      <c r="L45" t="s">
        <v>98</v>
      </c>
      <c r="M45" t="s">
        <v>18</v>
      </c>
      <c r="O45" t="s">
        <v>120</v>
      </c>
      <c r="P45" s="1"/>
    </row>
    <row r="46" ht="14.4" spans="1:16">
      <c r="A46" s="3">
        <v>0.1</v>
      </c>
      <c r="B46" s="83">
        <v>7760</v>
      </c>
      <c r="C46" s="13">
        <f>AVERAGE(B46:B48)</f>
        <v>7779.66666666667</v>
      </c>
      <c r="D46" s="29">
        <f>STDEVP(B46:B48)</f>
        <v>111.505854355525</v>
      </c>
      <c r="E46" s="83">
        <v>29836</v>
      </c>
      <c r="F46" s="13">
        <f>AVERAGE(E46:E48)</f>
        <v>23518.6666666667</v>
      </c>
      <c r="G46" s="13">
        <f t="shared" si="2"/>
        <v>3.84484536082474</v>
      </c>
      <c r="H46" s="13">
        <f>STDEVP(E46:E48)</f>
        <v>4491.71840415472</v>
      </c>
      <c r="I46" s="101">
        <f>(J31-G46)/J31</f>
        <v>-0.359072246211128</v>
      </c>
      <c r="J46" s="17">
        <f>F46/C46</f>
        <v>3.0230943913621</v>
      </c>
      <c r="K46" s="78">
        <f>AVERAGE(I47:I48)</f>
        <v>0.0762605022641585</v>
      </c>
      <c r="P46" s="1"/>
    </row>
    <row r="47" ht="14.4" spans="1:16">
      <c r="A47" s="3"/>
      <c r="B47" s="83">
        <v>7925</v>
      </c>
      <c r="C47" s="13"/>
      <c r="D47" s="29"/>
      <c r="E47" s="83">
        <v>20936</v>
      </c>
      <c r="F47" s="13"/>
      <c r="G47" s="13">
        <f t="shared" si="2"/>
        <v>2.6417665615142</v>
      </c>
      <c r="H47" s="13"/>
      <c r="I47" s="101">
        <f>(J31-G47)/J31</f>
        <v>0.0661908925376406</v>
      </c>
      <c r="J47" s="17"/>
      <c r="K47" s="78"/>
      <c r="L47">
        <f>STDEV.P(I47:I48)</f>
        <v>0.010069609726518</v>
      </c>
      <c r="M47">
        <f>L47/K46</f>
        <v>0.132042268639117</v>
      </c>
      <c r="O47">
        <f t="shared" ref="O47:O53" si="3">L47*100</f>
        <v>1.0069609726518</v>
      </c>
      <c r="P47" s="1"/>
    </row>
    <row r="48" ht="14.4" spans="1:16">
      <c r="A48" s="3"/>
      <c r="B48" s="83">
        <v>7654</v>
      </c>
      <c r="C48" s="13"/>
      <c r="D48" s="29"/>
      <c r="E48" s="83">
        <v>19784</v>
      </c>
      <c r="F48" s="13"/>
      <c r="G48" s="13">
        <f t="shared" si="2"/>
        <v>2.5847922654821</v>
      </c>
      <c r="H48" s="13"/>
      <c r="I48" s="101">
        <f>(J31-G48)/J31</f>
        <v>0.0863301119906765</v>
      </c>
      <c r="J48" s="17"/>
      <c r="K48" s="78"/>
      <c r="L48">
        <f>STDEV.P(I49:I51)</f>
        <v>0.00511043812215114</v>
      </c>
      <c r="M48">
        <f>L48/K49</f>
        <v>0.0285552966856649</v>
      </c>
      <c r="O48">
        <f t="shared" si="3"/>
        <v>0.511043812215114</v>
      </c>
      <c r="P48" s="1"/>
    </row>
    <row r="49" ht="14.4" spans="1:16">
      <c r="A49" s="3">
        <v>0.4</v>
      </c>
      <c r="B49" s="83">
        <v>9706</v>
      </c>
      <c r="C49" s="13">
        <f>AVERAGE(B49:B51)</f>
        <v>9470.33333333333</v>
      </c>
      <c r="D49" s="29">
        <f>STDEVP(B49:B51)</f>
        <v>476.316654711501</v>
      </c>
      <c r="E49" s="83">
        <v>22346</v>
      </c>
      <c r="F49" s="13">
        <f>AVERAGE(E49:E51)</f>
        <v>21994.3333333333</v>
      </c>
      <c r="G49" s="13">
        <f t="shared" si="2"/>
        <v>2.30228724500309</v>
      </c>
      <c r="H49" s="13">
        <f>STDEVP(E49:E51)</f>
        <v>1065.95257347074</v>
      </c>
      <c r="I49" s="101">
        <f>(J31-G49)/J31</f>
        <v>0.186189715359997</v>
      </c>
      <c r="J49" s="17">
        <f>F49/C49</f>
        <v>2.32244553166027</v>
      </c>
      <c r="K49" s="78">
        <f>AVERAGE(I49:I51)</f>
        <v>0.178966381558089</v>
      </c>
      <c r="L49">
        <f>STDEV.P(I52:I54)</f>
        <v>0.0155430724627557</v>
      </c>
      <c r="M49">
        <f>L49/K52</f>
        <v>0.0322857338075285</v>
      </c>
      <c r="O49">
        <f t="shared" si="3"/>
        <v>1.55430724627557</v>
      </c>
      <c r="P49" s="1"/>
    </row>
    <row r="50" ht="14.4" spans="1:16">
      <c r="A50" s="3"/>
      <c r="B50" s="83">
        <v>9899</v>
      </c>
      <c r="C50" s="13"/>
      <c r="D50" s="29"/>
      <c r="E50" s="83">
        <v>23088</v>
      </c>
      <c r="F50" s="13"/>
      <c r="G50" s="13">
        <f t="shared" si="2"/>
        <v>2.33235680371755</v>
      </c>
      <c r="H50" s="13"/>
      <c r="I50" s="101">
        <f>(J31-G50)/J31</f>
        <v>0.175560756619282</v>
      </c>
      <c r="J50" s="17"/>
      <c r="K50" s="78"/>
      <c r="L50">
        <f>STDEV.P(I55:I57)</f>
        <v>0.0172290420639811</v>
      </c>
      <c r="M50">
        <f>L50/K55</f>
        <v>0.0260502841869962</v>
      </c>
      <c r="O50">
        <f t="shared" si="3"/>
        <v>1.72290420639811</v>
      </c>
      <c r="P50" s="1"/>
    </row>
    <row r="51" ht="14.4" spans="1:16">
      <c r="A51" s="3"/>
      <c r="B51" s="83">
        <v>8806</v>
      </c>
      <c r="C51" s="13"/>
      <c r="D51" s="29"/>
      <c r="E51" s="83">
        <v>20549</v>
      </c>
      <c r="F51" s="13"/>
      <c r="G51" s="13">
        <f t="shared" si="2"/>
        <v>2.33352259822848</v>
      </c>
      <c r="H51" s="13"/>
      <c r="I51" s="101">
        <f>(J31-G51)/J31</f>
        <v>0.175148672694987</v>
      </c>
      <c r="J51" s="17"/>
      <c r="K51" s="78"/>
      <c r="L51">
        <f>STDEV.P(I58:I60)</f>
        <v>0.00576509018383829</v>
      </c>
      <c r="M51">
        <f>L51/K58</f>
        <v>0.00755698462302951</v>
      </c>
      <c r="O51">
        <f t="shared" si="3"/>
        <v>0.576509018383829</v>
      </c>
      <c r="P51" s="1"/>
    </row>
    <row r="52" ht="14.4" spans="1:16">
      <c r="A52" s="3">
        <v>1.6</v>
      </c>
      <c r="B52" s="83">
        <v>12634</v>
      </c>
      <c r="C52" s="13">
        <f>AVERAGE(B53:B54)</f>
        <v>12096.5</v>
      </c>
      <c r="D52" s="29">
        <f>STDEVP(B52:B54)</f>
        <v>408.540763640002</v>
      </c>
      <c r="E52" s="83">
        <v>18101</v>
      </c>
      <c r="F52" s="13">
        <f>AVERAGE(E53:E54)</f>
        <v>17936.5</v>
      </c>
      <c r="G52" s="13">
        <f t="shared" si="2"/>
        <v>1.43272122843122</v>
      </c>
      <c r="H52" s="13">
        <f>STDEVP(E52:E54)</f>
        <v>83.9854484750516</v>
      </c>
      <c r="I52" s="101">
        <f>(J31-G52)/J31</f>
        <v>0.493563075915048</v>
      </c>
      <c r="J52" s="17">
        <f>F52/C52</f>
        <v>1.4827842764436</v>
      </c>
      <c r="K52" s="78">
        <f>AVERAGE(I52:I54)</f>
        <v>0.481422307308107</v>
      </c>
      <c r="L52">
        <f>STDEV.P(I61:I63)</f>
        <v>0.00400808415357942</v>
      </c>
      <c r="M52">
        <f>L52/K61</f>
        <v>0.00447145578714169</v>
      </c>
      <c r="O52">
        <f t="shared" si="3"/>
        <v>0.400808415357942</v>
      </c>
      <c r="P52" s="1"/>
    </row>
    <row r="53" ht="14.4" spans="1:16">
      <c r="A53" s="3"/>
      <c r="B53" s="83">
        <v>11704</v>
      </c>
      <c r="C53" s="13"/>
      <c r="D53" s="29"/>
      <c r="E53" s="83">
        <v>17897</v>
      </c>
      <c r="F53" s="13"/>
      <c r="G53" s="13">
        <f t="shared" si="2"/>
        <v>1.52913533834586</v>
      </c>
      <c r="H53" s="13"/>
      <c r="I53" s="101">
        <f>(J31-G53)/J31</f>
        <v>0.459482708922072</v>
      </c>
      <c r="J53" s="17"/>
      <c r="K53" s="78"/>
      <c r="L53">
        <f>STDEV.P(I64:I66)</f>
        <v>0.00506753044535583</v>
      </c>
      <c r="M53">
        <f>L53/K64</f>
        <v>0.00530609753803997</v>
      </c>
      <c r="O53">
        <f t="shared" si="3"/>
        <v>0.506753044535583</v>
      </c>
      <c r="P53" s="1"/>
    </row>
    <row r="54" ht="14.4" spans="1:16">
      <c r="A54" s="3"/>
      <c r="B54" s="83">
        <v>12489</v>
      </c>
      <c r="C54" s="13"/>
      <c r="D54" s="29"/>
      <c r="E54" s="83">
        <v>17976</v>
      </c>
      <c r="F54" s="13"/>
      <c r="G54" s="13">
        <f t="shared" si="2"/>
        <v>1.43934662503003</v>
      </c>
      <c r="H54" s="13"/>
      <c r="I54" s="101">
        <f>(J31-G54)/J31</f>
        <v>0.491221137087201</v>
      </c>
      <c r="J54" s="17"/>
      <c r="K54" s="78"/>
      <c r="M54" s="1"/>
      <c r="N54" s="100"/>
      <c r="O54" s="1"/>
      <c r="P54" s="1"/>
    </row>
    <row r="55" ht="14.4" spans="1:16">
      <c r="A55" s="3">
        <v>3.1</v>
      </c>
      <c r="B55" s="83">
        <v>14634</v>
      </c>
      <c r="C55" s="13">
        <f>AVERAGE(B56:B57)</f>
        <v>14096.5</v>
      </c>
      <c r="D55" s="29">
        <f>STDEVP(B55:B57)</f>
        <v>408.540763640002</v>
      </c>
      <c r="E55" s="83">
        <v>13101</v>
      </c>
      <c r="F55" s="13">
        <f>AVERAGE(E56:E57)</f>
        <v>13936.5</v>
      </c>
      <c r="G55" s="13">
        <f t="shared" si="2"/>
        <v>0.895243952439524</v>
      </c>
      <c r="H55" s="13">
        <f>STDEVP(E55:E57)</f>
        <v>395.176753702273</v>
      </c>
      <c r="I55" s="101">
        <f>(J31-G55)/J31</f>
        <v>0.683550027331158</v>
      </c>
      <c r="J55" s="17">
        <f>F55/C55</f>
        <v>0.988649664810414</v>
      </c>
      <c r="K55" s="78">
        <f>AVERAGE(I55:I57)</f>
        <v>0.661376357367399</v>
      </c>
      <c r="M55" s="1"/>
      <c r="N55" s="100"/>
      <c r="O55" s="1"/>
      <c r="P55" s="1"/>
    </row>
    <row r="56" ht="14.4" spans="1:16">
      <c r="A56" s="3"/>
      <c r="B56" s="83">
        <v>13704</v>
      </c>
      <c r="C56" s="13"/>
      <c r="D56" s="29"/>
      <c r="E56" s="83">
        <v>13897</v>
      </c>
      <c r="F56" s="13"/>
      <c r="G56" s="13">
        <f t="shared" si="2"/>
        <v>1.01408347927612</v>
      </c>
      <c r="H56" s="13"/>
      <c r="I56" s="101">
        <f>(J31-G56)/J31</f>
        <v>0.641542745498154</v>
      </c>
      <c r="J56" s="17"/>
      <c r="K56" s="78"/>
      <c r="M56" s="1"/>
      <c r="N56" s="100"/>
      <c r="O56" s="1"/>
      <c r="P56" s="1"/>
    </row>
    <row r="57" ht="14.4" spans="1:16">
      <c r="A57" s="3"/>
      <c r="B57" s="83">
        <v>14489</v>
      </c>
      <c r="C57" s="13"/>
      <c r="D57" s="29"/>
      <c r="E57" s="83">
        <v>13976</v>
      </c>
      <c r="F57" s="13"/>
      <c r="G57" s="13">
        <f t="shared" si="2"/>
        <v>0.964593829801919</v>
      </c>
      <c r="H57" s="13"/>
      <c r="I57" s="101">
        <f>(J31-G57)/J31</f>
        <v>0.659036299272884</v>
      </c>
      <c r="J57" s="17"/>
      <c r="K57" s="78"/>
      <c r="M57" s="1"/>
      <c r="N57" s="100"/>
      <c r="O57" s="1"/>
      <c r="P57" s="1"/>
    </row>
    <row r="58" ht="14.4" spans="1:16">
      <c r="A58" s="3">
        <v>6.2</v>
      </c>
      <c r="B58" s="83">
        <v>14591</v>
      </c>
      <c r="C58" s="13">
        <f>AVERAGE(B58:B59)</f>
        <v>15369</v>
      </c>
      <c r="D58" s="29">
        <f>STDEVP(B58:B60)</f>
        <v>656.908077452411</v>
      </c>
      <c r="E58" s="83">
        <v>9750</v>
      </c>
      <c r="F58" s="13">
        <f>AVERAGE(E58:E59)</f>
        <v>10461.5</v>
      </c>
      <c r="G58" s="13">
        <f t="shared" si="2"/>
        <v>0.668220135700089</v>
      </c>
      <c r="H58" s="13">
        <f>STDEVP(E58:E60)</f>
        <v>660.906616365395</v>
      </c>
      <c r="I58" s="101">
        <f>(J31-G58)/J31</f>
        <v>0.763798188077291</v>
      </c>
      <c r="J58" s="17">
        <f>F58/C58</f>
        <v>0.680688398724706</v>
      </c>
      <c r="K58" s="78">
        <f>AVERAGE(I58:I60)</f>
        <v>0.762882349432006</v>
      </c>
      <c r="M58" s="1"/>
      <c r="N58" s="100"/>
      <c r="O58" s="1"/>
      <c r="P58" s="1"/>
    </row>
    <row r="59" ht="14.4" spans="1:16">
      <c r="A59" s="3"/>
      <c r="B59" s="83">
        <v>16147</v>
      </c>
      <c r="C59" s="13"/>
      <c r="D59" s="29"/>
      <c r="E59" s="83">
        <v>11173</v>
      </c>
      <c r="F59" s="13"/>
      <c r="G59" s="13">
        <f t="shared" si="2"/>
        <v>0.691955161949588</v>
      </c>
      <c r="H59" s="13"/>
      <c r="I59" s="101">
        <f>(J31-G59)/J31</f>
        <v>0.755408353789686</v>
      </c>
      <c r="J59" s="17"/>
      <c r="K59" s="78"/>
      <c r="M59" s="1"/>
      <c r="N59" s="100"/>
      <c r="O59" s="1"/>
      <c r="P59" s="1"/>
    </row>
    <row r="60" ht="14.4" spans="1:16">
      <c r="A60" s="3"/>
      <c r="B60" s="83">
        <v>15014</v>
      </c>
      <c r="C60" s="13"/>
      <c r="D60" s="29"/>
      <c r="E60" s="83">
        <v>9793</v>
      </c>
      <c r="F60" s="13"/>
      <c r="G60" s="13">
        <f t="shared" si="2"/>
        <v>0.652257892633542</v>
      </c>
      <c r="H60" s="13"/>
      <c r="I60" s="101">
        <f>(J31-G60)/J31</f>
        <v>0.769440506429041</v>
      </c>
      <c r="J60" s="17"/>
      <c r="K60" s="78"/>
      <c r="M60" s="1"/>
      <c r="N60" s="100"/>
      <c r="O60" s="100"/>
      <c r="P60" s="100"/>
    </row>
    <row r="61" ht="14.4" spans="1:16">
      <c r="A61" s="3">
        <v>25</v>
      </c>
      <c r="B61" s="83">
        <v>16603</v>
      </c>
      <c r="C61" s="13">
        <f>AVERAGE(B61:B63)</f>
        <v>18921.3333333333</v>
      </c>
      <c r="D61" s="29">
        <f>STDEVP(B61:B63)</f>
        <v>1677.60431038497</v>
      </c>
      <c r="E61" s="83">
        <v>5046</v>
      </c>
      <c r="F61" s="13">
        <f>AVERAGE(E61:E63)</f>
        <v>5537.66666666667</v>
      </c>
      <c r="G61" s="13">
        <f t="shared" si="2"/>
        <v>0.303920978136481</v>
      </c>
      <c r="H61" s="13">
        <f>STDEVP(E61:E63)</f>
        <v>441.103414430474</v>
      </c>
      <c r="I61" s="101">
        <f>(J31-G61)/J31</f>
        <v>0.892570304482147</v>
      </c>
      <c r="J61" s="17">
        <f>F61/C61</f>
        <v>0.29266788809809</v>
      </c>
      <c r="K61" s="78">
        <f>AVERAGE(I61:I63)</f>
        <v>0.896371191929313</v>
      </c>
      <c r="M61" s="1"/>
      <c r="N61" s="100"/>
      <c r="O61" s="100"/>
      <c r="P61" s="100"/>
    </row>
    <row r="62" ht="14.4" spans="1:16">
      <c r="A62" s="3"/>
      <c r="B62" s="83">
        <v>20517</v>
      </c>
      <c r="C62" s="13"/>
      <c r="D62" s="29"/>
      <c r="E62" s="83">
        <v>6116</v>
      </c>
      <c r="F62" s="13"/>
      <c r="G62" s="13">
        <f t="shared" si="2"/>
        <v>0.298094263293854</v>
      </c>
      <c r="H62" s="13"/>
      <c r="I62" s="101">
        <f>(J31-G62)/J31</f>
        <v>0.894629926049737</v>
      </c>
      <c r="J62" s="17"/>
      <c r="K62" s="78"/>
      <c r="M62" s="1"/>
      <c r="N62" s="100"/>
      <c r="O62" s="100"/>
      <c r="P62" s="100"/>
    </row>
    <row r="63" ht="14.4" spans="1:16">
      <c r="A63" s="3"/>
      <c r="B63" s="83">
        <v>19644</v>
      </c>
      <c r="C63" s="13"/>
      <c r="D63" s="29"/>
      <c r="E63" s="83">
        <v>5451</v>
      </c>
      <c r="F63" s="13"/>
      <c r="G63" s="13">
        <f t="shared" si="2"/>
        <v>0.277489309712889</v>
      </c>
      <c r="H63" s="13"/>
      <c r="I63" s="101">
        <f>(J31-G63)/J31</f>
        <v>0.901913345256056</v>
      </c>
      <c r="J63" s="17"/>
      <c r="K63" s="78"/>
      <c r="M63" s="1"/>
      <c r="N63" s="100"/>
      <c r="O63" s="100"/>
      <c r="P63" s="100"/>
    </row>
    <row r="64" ht="14.4" spans="1:16">
      <c r="A64" s="3">
        <v>100</v>
      </c>
      <c r="B64" s="83">
        <v>18401</v>
      </c>
      <c r="C64" s="13">
        <f>AVERAGE(B64:B66)</f>
        <v>18408.3333333333</v>
      </c>
      <c r="D64" s="29">
        <f>STDEVP(B64:B66)</f>
        <v>1234.55372053584</v>
      </c>
      <c r="E64" s="83">
        <v>2224</v>
      </c>
      <c r="F64" s="13">
        <f>AVERAGE(E64:E66)</f>
        <v>2324.66666666667</v>
      </c>
      <c r="G64" s="13">
        <f t="shared" si="2"/>
        <v>0.120862996576273</v>
      </c>
      <c r="H64" s="13">
        <f>STDEVP(E64:E66)</f>
        <v>114.601725796585</v>
      </c>
      <c r="I64" s="101">
        <f>(J31-G64)/J31</f>
        <v>0.957277464026411</v>
      </c>
      <c r="J64" s="17">
        <f>F64/C64</f>
        <v>0.126283386147578</v>
      </c>
      <c r="K64" s="78">
        <f>AVERAGE(I64:I66)</f>
        <v>0.955039067605933</v>
      </c>
      <c r="M64" s="1"/>
      <c r="N64" s="100"/>
      <c r="O64" s="100"/>
      <c r="P64" s="100"/>
    </row>
    <row r="65" ht="14.4" spans="1:16">
      <c r="A65" s="3"/>
      <c r="B65" s="83">
        <v>16900</v>
      </c>
      <c r="C65" s="13"/>
      <c r="D65" s="29"/>
      <c r="E65" s="83">
        <v>2485</v>
      </c>
      <c r="F65" s="13"/>
      <c r="G65" s="13">
        <f t="shared" si="2"/>
        <v>0.147041420118343</v>
      </c>
      <c r="H65" s="13"/>
      <c r="I65" s="101">
        <f>(J31-G65)/J31</f>
        <v>0.948023940010049</v>
      </c>
      <c r="J65" s="17"/>
      <c r="K65" s="78"/>
      <c r="M65" s="1"/>
      <c r="N65" s="100"/>
      <c r="O65" s="100"/>
      <c r="P65" s="100"/>
    </row>
    <row r="66" ht="14.4" spans="1:16">
      <c r="A66" s="3"/>
      <c r="B66" s="83">
        <v>19924</v>
      </c>
      <c r="C66" s="13"/>
      <c r="D66" s="29"/>
      <c r="E66" s="83">
        <v>2265</v>
      </c>
      <c r="F66" s="13"/>
      <c r="G66" s="13">
        <f t="shared" si="2"/>
        <v>0.113681991567958</v>
      </c>
      <c r="H66" s="13"/>
      <c r="I66" s="101">
        <f>(J31-G66)/J31</f>
        <v>0.959815798781338</v>
      </c>
      <c r="J66" s="17"/>
      <c r="K66" s="78"/>
      <c r="M66" s="1"/>
      <c r="N66" s="100"/>
      <c r="O66" s="100"/>
      <c r="P66" s="100"/>
    </row>
    <row r="67" spans="13:16">
      <c r="M67" s="1"/>
      <c r="N67" s="100"/>
      <c r="O67" s="100"/>
      <c r="P67" s="100"/>
    </row>
    <row r="68" spans="13:16">
      <c r="M68" s="1"/>
      <c r="N68" s="100"/>
      <c r="O68" s="100"/>
      <c r="P68" s="100"/>
    </row>
    <row r="69" spans="13:16">
      <c r="M69" s="1"/>
      <c r="N69" s="100"/>
      <c r="O69" s="100"/>
      <c r="P69" s="100"/>
    </row>
    <row r="70" spans="13:16">
      <c r="M70" s="1"/>
      <c r="N70" s="100"/>
      <c r="O70" s="100"/>
      <c r="P70" s="100"/>
    </row>
    <row r="71" spans="13:16">
      <c r="M71" s="1"/>
      <c r="N71" s="100"/>
      <c r="O71" s="100"/>
      <c r="P71" s="100"/>
    </row>
    <row r="72" spans="13:16">
      <c r="M72" s="1"/>
      <c r="N72" s="1"/>
      <c r="O72" s="1"/>
      <c r="P72" s="1"/>
    </row>
    <row r="73" spans="13:16">
      <c r="M73" s="1"/>
      <c r="N73" s="1"/>
      <c r="O73" s="1"/>
      <c r="P73" s="1"/>
    </row>
    <row r="74" spans="13:16">
      <c r="M74" s="1"/>
      <c r="N74" s="1"/>
      <c r="O74" s="1"/>
      <c r="P74" s="1"/>
    </row>
    <row r="75" spans="13:16">
      <c r="M75" s="1"/>
      <c r="N75" s="1"/>
      <c r="O75" s="1"/>
      <c r="P75" s="1"/>
    </row>
    <row r="76" spans="13:16">
      <c r="M76" s="1"/>
      <c r="N76" s="1"/>
      <c r="O76" s="1"/>
      <c r="P76" s="1"/>
    </row>
    <row r="77" spans="13:16">
      <c r="M77" s="1"/>
      <c r="N77" s="1"/>
      <c r="O77" s="1"/>
      <c r="P77" s="1"/>
    </row>
    <row r="78" spans="13:16">
      <c r="M78" s="1"/>
      <c r="N78" s="1"/>
      <c r="O78" s="1"/>
      <c r="P78" s="1"/>
    </row>
    <row r="79" spans="13:16">
      <c r="M79" s="1"/>
      <c r="N79" s="1"/>
      <c r="O79" s="1"/>
      <c r="P79" s="1"/>
    </row>
    <row r="82" spans="1:18">
      <c r="A82" s="103" t="s">
        <v>144</v>
      </c>
      <c r="B82" s="1" t="s">
        <v>6</v>
      </c>
      <c r="C82" s="1" t="s">
        <v>7</v>
      </c>
      <c r="D82" s="1" t="s">
        <v>8</v>
      </c>
      <c r="E82" s="1" t="s">
        <v>9</v>
      </c>
      <c r="F82" s="1" t="s">
        <v>7</v>
      </c>
      <c r="G82" s="1"/>
      <c r="H82" s="1" t="s">
        <v>8</v>
      </c>
      <c r="I82" s="1"/>
      <c r="J82" s="1" t="s">
        <v>3</v>
      </c>
      <c r="K82" s="1" t="s">
        <v>4</v>
      </c>
      <c r="L82" s="1"/>
      <c r="M82" s="1"/>
      <c r="N82" s="1"/>
      <c r="O82" s="1"/>
      <c r="P82" s="1"/>
      <c r="Q82" s="1"/>
      <c r="R82" s="1"/>
    </row>
    <row r="83" ht="14.4" spans="1:18">
      <c r="A83" s="22" t="s">
        <v>104</v>
      </c>
      <c r="B83" s="1"/>
      <c r="C83" s="4">
        <f>AVERAGE(B93:B94)</f>
        <v>2716</v>
      </c>
      <c r="D83" s="23">
        <f>STDEVP(B93:B94)</f>
        <v>287</v>
      </c>
      <c r="E83" s="1"/>
      <c r="F83" s="68">
        <f>AVERAGE(E93:E94)</f>
        <v>46540</v>
      </c>
      <c r="G83" s="68"/>
      <c r="H83" s="8">
        <f>STDEVP(E93:E94)</f>
        <v>6799</v>
      </c>
      <c r="I83" s="8"/>
      <c r="J83" s="30">
        <f>F83/C83</f>
        <v>17.1354933726068</v>
      </c>
      <c r="K83" s="17"/>
      <c r="L83" s="1"/>
      <c r="M83" s="1"/>
      <c r="N83" s="1"/>
      <c r="O83" s="1"/>
      <c r="P83" s="1"/>
      <c r="Q83" s="1"/>
      <c r="R83" s="1"/>
    </row>
    <row r="84" ht="14.4" spans="1:18">
      <c r="A84" s="25"/>
      <c r="B84" s="1"/>
      <c r="C84" s="8"/>
      <c r="D84" s="26"/>
      <c r="E84" s="1"/>
      <c r="F84" s="68"/>
      <c r="G84" s="68"/>
      <c r="H84" s="8"/>
      <c r="I84" s="8"/>
      <c r="J84" s="31"/>
      <c r="K84" s="17"/>
      <c r="L84" s="1"/>
      <c r="M84" s="1"/>
      <c r="N84" s="1"/>
      <c r="O84" s="1"/>
      <c r="P84" s="1"/>
      <c r="Q84" s="1"/>
      <c r="R84" s="1"/>
    </row>
    <row r="85" ht="14.4" spans="1:18">
      <c r="A85" s="25"/>
      <c r="B85" s="1"/>
      <c r="C85" s="8"/>
      <c r="D85" s="26"/>
      <c r="E85" s="1"/>
      <c r="F85" s="68"/>
      <c r="G85" s="68"/>
      <c r="H85" s="8"/>
      <c r="I85" s="8"/>
      <c r="J85" s="31"/>
      <c r="K85" s="17"/>
      <c r="L85" s="1"/>
      <c r="M85" s="1"/>
      <c r="N85" s="1"/>
      <c r="O85" s="1"/>
      <c r="P85" s="1"/>
      <c r="Q85" s="1"/>
      <c r="R85" s="1"/>
    </row>
    <row r="86" ht="14.4" spans="1:18">
      <c r="A86" s="25"/>
      <c r="B86" s="1"/>
      <c r="C86" s="8"/>
      <c r="D86" s="26"/>
      <c r="E86" s="1"/>
      <c r="F86" s="68"/>
      <c r="G86" s="68"/>
      <c r="H86" s="8"/>
      <c r="I86" s="8"/>
      <c r="J86" s="31"/>
      <c r="K86" s="17"/>
      <c r="L86" s="1"/>
      <c r="M86" s="1"/>
      <c r="N86" s="1"/>
      <c r="O86" s="1"/>
      <c r="P86" s="1"/>
      <c r="Q86" s="1"/>
      <c r="R86" s="1" t="s">
        <v>145</v>
      </c>
    </row>
    <row r="87" ht="14.4" spans="1:19">
      <c r="A87" s="25"/>
      <c r="B87" s="1"/>
      <c r="C87" s="8"/>
      <c r="D87" s="26"/>
      <c r="E87" s="1"/>
      <c r="F87" s="68"/>
      <c r="G87" s="68"/>
      <c r="H87" s="8"/>
      <c r="I87" s="8"/>
      <c r="J87" s="31"/>
      <c r="K87" s="17"/>
      <c r="L87" s="1"/>
      <c r="M87" s="1"/>
      <c r="N87" s="106"/>
      <c r="O87" s="76"/>
      <c r="P87" s="1"/>
      <c r="Q87" s="1"/>
      <c r="R87" s="1" t="s">
        <v>146</v>
      </c>
      <c r="S87" t="s">
        <v>147</v>
      </c>
    </row>
    <row r="88" ht="14.4" spans="1:19">
      <c r="A88" s="25"/>
      <c r="B88" s="1"/>
      <c r="C88" s="8"/>
      <c r="D88" s="26"/>
      <c r="E88" s="1"/>
      <c r="F88" s="68"/>
      <c r="G88" s="68"/>
      <c r="H88" s="8"/>
      <c r="I88" s="8"/>
      <c r="J88" s="31"/>
      <c r="K88" s="17"/>
      <c r="L88" s="1"/>
      <c r="M88" s="1"/>
      <c r="N88" s="106"/>
      <c r="O88" s="107"/>
      <c r="P88" s="1"/>
      <c r="Q88" s="106" t="s">
        <v>148</v>
      </c>
      <c r="R88" s="1">
        <v>3.5224</v>
      </c>
      <c r="S88">
        <v>2.70939</v>
      </c>
    </row>
    <row r="89" ht="14.4" spans="1:19">
      <c r="A89" s="25"/>
      <c r="B89" s="1"/>
      <c r="C89" s="8"/>
      <c r="D89" s="26"/>
      <c r="E89" s="1"/>
      <c r="F89" s="68"/>
      <c r="G89" s="68"/>
      <c r="H89" s="8"/>
      <c r="I89" s="8"/>
      <c r="J89" s="31"/>
      <c r="K89" s="17"/>
      <c r="L89" s="1"/>
      <c r="M89" s="1"/>
      <c r="N89" s="106"/>
      <c r="O89" s="107"/>
      <c r="P89" s="1"/>
      <c r="Q89" s="106" t="s">
        <v>149</v>
      </c>
      <c r="R89" s="1">
        <v>2.6048</v>
      </c>
      <c r="S89">
        <v>2.59763</v>
      </c>
    </row>
    <row r="90" ht="14.4" spans="1:19">
      <c r="A90" s="25"/>
      <c r="B90" s="1"/>
      <c r="C90" s="8"/>
      <c r="D90" s="26"/>
      <c r="E90" s="1"/>
      <c r="F90" s="68"/>
      <c r="G90" s="68"/>
      <c r="H90" s="8"/>
      <c r="I90" s="8"/>
      <c r="J90" s="31"/>
      <c r="K90" s="17"/>
      <c r="L90" s="1"/>
      <c r="M90" s="1"/>
      <c r="N90" s="106"/>
      <c r="O90" s="107"/>
      <c r="P90" s="1"/>
      <c r="Q90" s="106" t="s">
        <v>150</v>
      </c>
      <c r="R90" s="1">
        <v>2.0665</v>
      </c>
      <c r="S90">
        <v>2.03253</v>
      </c>
    </row>
    <row r="91" ht="14.4" spans="1:19">
      <c r="A91" s="25"/>
      <c r="B91" s="1"/>
      <c r="C91" s="8"/>
      <c r="D91" s="26"/>
      <c r="E91" s="1"/>
      <c r="F91" s="68"/>
      <c r="G91" s="68"/>
      <c r="H91" s="8"/>
      <c r="I91" s="8"/>
      <c r="J91" s="31"/>
      <c r="K91" s="17"/>
      <c r="L91" s="1"/>
      <c r="M91" s="1"/>
      <c r="N91" s="106"/>
      <c r="O91" s="107"/>
      <c r="P91" s="1"/>
      <c r="Q91" s="106" t="s">
        <v>151</v>
      </c>
      <c r="R91" s="1">
        <v>1.71262</v>
      </c>
      <c r="S91">
        <v>1.66517</v>
      </c>
    </row>
    <row r="92" ht="14.4" spans="1:19">
      <c r="A92" s="25"/>
      <c r="B92" s="83">
        <v>2408</v>
      </c>
      <c r="C92" s="8"/>
      <c r="D92" s="26"/>
      <c r="E92" s="83">
        <v>42112</v>
      </c>
      <c r="F92" s="68"/>
      <c r="G92" s="13">
        <f t="shared" ref="G92:G109" si="4">E92/B92</f>
        <v>17.4883720930233</v>
      </c>
      <c r="H92" s="8"/>
      <c r="I92" s="8"/>
      <c r="J92" s="31"/>
      <c r="K92" s="32"/>
      <c r="L92" s="1"/>
      <c r="M92" s="1"/>
      <c r="N92" s="106"/>
      <c r="O92" s="107"/>
      <c r="P92" s="1"/>
      <c r="Q92" s="106" t="s">
        <v>152</v>
      </c>
      <c r="R92" s="1">
        <v>1.4622</v>
      </c>
      <c r="S92">
        <v>1.39126</v>
      </c>
    </row>
    <row r="93" ht="14.4" spans="1:18">
      <c r="A93" s="25"/>
      <c r="B93" s="83">
        <v>2429</v>
      </c>
      <c r="C93" s="8"/>
      <c r="D93" s="26"/>
      <c r="E93" s="83">
        <v>39741</v>
      </c>
      <c r="F93" s="68"/>
      <c r="G93" s="13">
        <f t="shared" si="4"/>
        <v>16.3610539316591</v>
      </c>
      <c r="H93" s="8"/>
      <c r="I93" s="8"/>
      <c r="J93" s="31"/>
      <c r="K93" s="32"/>
      <c r="L93" s="1"/>
      <c r="M93" s="1"/>
      <c r="N93" s="106"/>
      <c r="O93" s="1"/>
      <c r="P93" s="1"/>
      <c r="Q93" s="1"/>
      <c r="R93" s="1"/>
    </row>
    <row r="94" ht="14.4" spans="1:18">
      <c r="A94" s="27"/>
      <c r="B94" s="83">
        <v>3003</v>
      </c>
      <c r="C94" s="11"/>
      <c r="D94" s="28"/>
      <c r="E94" s="83">
        <v>53339</v>
      </c>
      <c r="F94" s="71"/>
      <c r="G94" s="13">
        <f t="shared" si="4"/>
        <v>17.7619047619048</v>
      </c>
      <c r="H94" s="11"/>
      <c r="I94" s="11"/>
      <c r="J94" s="34"/>
      <c r="K94" s="32"/>
      <c r="L94" s="1"/>
      <c r="M94" s="1">
        <v>1</v>
      </c>
      <c r="N94" s="1">
        <v>2</v>
      </c>
      <c r="O94" s="1">
        <v>3</v>
      </c>
      <c r="P94" s="1">
        <v>4</v>
      </c>
      <c r="Q94" s="1">
        <v>5</v>
      </c>
      <c r="R94" s="1"/>
    </row>
    <row r="95" ht="14.4" spans="1:18">
      <c r="A95" s="104" t="s">
        <v>153</v>
      </c>
      <c r="B95" s="83">
        <v>6057</v>
      </c>
      <c r="C95" s="13">
        <f>AVERAGE(B95:B96)</f>
        <v>6140.5</v>
      </c>
      <c r="D95" s="29">
        <f>STDEVP(B95:B96)</f>
        <v>83.5</v>
      </c>
      <c r="E95" s="83">
        <v>40871</v>
      </c>
      <c r="F95" s="13">
        <f>AVERAGE(E95:E96)</f>
        <v>41325.5</v>
      </c>
      <c r="G95" s="13">
        <f t="shared" si="4"/>
        <v>6.74772989929008</v>
      </c>
      <c r="H95" s="13">
        <f>STDEVP(E95:E96)</f>
        <v>454.5</v>
      </c>
      <c r="I95" s="60">
        <f>(J83-G95)/J83</f>
        <v>0.606213270166054</v>
      </c>
      <c r="J95" s="17">
        <f>F95/C95</f>
        <v>6.72998941454279</v>
      </c>
      <c r="K95" s="78">
        <f>AVERAGE(I95:I97)</f>
        <v>0.605579053318833</v>
      </c>
      <c r="L95" s="1"/>
      <c r="M95" s="1">
        <v>2.66397</v>
      </c>
      <c r="N95" s="1">
        <v>2.55454</v>
      </c>
      <c r="O95" s="1">
        <v>2.01628</v>
      </c>
      <c r="P95" s="1">
        <v>1.75351</v>
      </c>
      <c r="Q95" s="1">
        <v>1.4195</v>
      </c>
      <c r="R95" s="1"/>
    </row>
    <row r="96" ht="14.4" spans="1:18">
      <c r="A96" s="104"/>
      <c r="B96" s="83">
        <v>6224</v>
      </c>
      <c r="C96" s="13"/>
      <c r="D96" s="29"/>
      <c r="E96" s="83">
        <v>41780</v>
      </c>
      <c r="F96" s="13"/>
      <c r="G96" s="13">
        <f t="shared" si="4"/>
        <v>6.71272493573265</v>
      </c>
      <c r="H96" s="13"/>
      <c r="I96" s="60">
        <f>(J83-G96)/J83</f>
        <v>0.608256103879461</v>
      </c>
      <c r="J96" s="17"/>
      <c r="K96" s="78"/>
      <c r="L96" s="1"/>
      <c r="M96" s="1">
        <v>2.68656</v>
      </c>
      <c r="N96" s="1">
        <v>2.46077</v>
      </c>
      <c r="O96" s="1">
        <v>1.95272</v>
      </c>
      <c r="P96" s="1">
        <v>1.63238</v>
      </c>
      <c r="Q96" s="1">
        <v>1.40814</v>
      </c>
      <c r="R96" s="1"/>
    </row>
    <row r="97" ht="14.4" spans="1:18">
      <c r="A97" s="104"/>
      <c r="B97" s="83">
        <v>6233</v>
      </c>
      <c r="C97" s="13"/>
      <c r="D97" s="29"/>
      <c r="E97" s="83">
        <v>42480</v>
      </c>
      <c r="F97" s="13"/>
      <c r="G97" s="13">
        <f t="shared" si="4"/>
        <v>6.81533771859458</v>
      </c>
      <c r="H97" s="13"/>
      <c r="I97" s="60">
        <f>(J83-G97)/J83</f>
        <v>0.602267785910983</v>
      </c>
      <c r="J97" s="17"/>
      <c r="K97" s="78"/>
      <c r="L97" s="1"/>
      <c r="M97" s="1">
        <v>2.61951</v>
      </c>
      <c r="N97" s="1">
        <v>2.68656</v>
      </c>
      <c r="O97" s="1">
        <v>2.05716</v>
      </c>
      <c r="P97" s="1">
        <v>1.6986</v>
      </c>
      <c r="Q97" s="1">
        <v>1.3471</v>
      </c>
      <c r="R97" s="1"/>
    </row>
    <row r="98" ht="14.4" spans="1:18">
      <c r="A98" s="104" t="s">
        <v>154</v>
      </c>
      <c r="B98" s="83">
        <v>5877</v>
      </c>
      <c r="C98" s="13">
        <f>AVERAGE(B98:B100)</f>
        <v>5938.33333333333</v>
      </c>
      <c r="D98" s="29">
        <f>STDEVP(B98:B100)</f>
        <v>61.8456860976486</v>
      </c>
      <c r="E98" s="83">
        <v>40700</v>
      </c>
      <c r="F98" s="13">
        <f>AVERAGE(E98:E100)</f>
        <v>41006.6666666667</v>
      </c>
      <c r="G98" s="13">
        <f t="shared" si="4"/>
        <v>6.92530202484261</v>
      </c>
      <c r="H98" s="13">
        <f>STDEVP(E98:E100)</f>
        <v>636.564913334759</v>
      </c>
      <c r="I98" s="60">
        <f>(J83-G98)/J83</f>
        <v>0.595850444790019</v>
      </c>
      <c r="J98" s="17">
        <f>F98/C98</f>
        <v>6.90541678360932</v>
      </c>
      <c r="K98" s="78">
        <f>AVERAGE(I98:I100)</f>
        <v>0.596939769198728</v>
      </c>
      <c r="L98" s="1"/>
      <c r="M98" s="1"/>
      <c r="N98" s="1"/>
      <c r="O98" s="1"/>
      <c r="P98" s="1"/>
      <c r="Q98" s="1"/>
      <c r="R98" s="1"/>
    </row>
    <row r="99" ht="14.4" spans="1:18">
      <c r="A99" s="104"/>
      <c r="B99" s="83">
        <v>5915</v>
      </c>
      <c r="C99" s="13"/>
      <c r="D99" s="29"/>
      <c r="E99" s="83">
        <v>41893</v>
      </c>
      <c r="F99" s="13"/>
      <c r="G99" s="13">
        <f t="shared" si="4"/>
        <v>7.08250211327134</v>
      </c>
      <c r="H99" s="13"/>
      <c r="I99" s="60">
        <f>(J83-G99)/J83</f>
        <v>0.586676498933284</v>
      </c>
      <c r="J99" s="17"/>
      <c r="K99" s="78"/>
      <c r="L99" s="1"/>
      <c r="M99" s="1"/>
      <c r="N99" s="1" t="s">
        <v>98</v>
      </c>
      <c r="O99" s="1" t="s">
        <v>18</v>
      </c>
      <c r="P99" s="1"/>
      <c r="Q99" s="1"/>
      <c r="R99" s="1"/>
    </row>
    <row r="100" ht="14.4" spans="1:18">
      <c r="A100" s="104"/>
      <c r="B100" s="83">
        <v>6023</v>
      </c>
      <c r="C100" s="13"/>
      <c r="D100" s="29"/>
      <c r="E100" s="83">
        <v>40427</v>
      </c>
      <c r="F100" s="13"/>
      <c r="G100" s="13">
        <f t="shared" si="4"/>
        <v>6.71210360285572</v>
      </c>
      <c r="H100" s="13"/>
      <c r="I100" s="60">
        <f>(J83-G100)/J83</f>
        <v>0.608292363872881</v>
      </c>
      <c r="J100" s="17"/>
      <c r="K100" s="78"/>
      <c r="L100" s="1"/>
      <c r="M100" s="1"/>
      <c r="N100" s="1">
        <f>STDEV(M95:M97)</f>
        <v>0.034114274138548</v>
      </c>
      <c r="O100" s="1">
        <f>N100/S88</f>
        <v>0.0125911272052189</v>
      </c>
      <c r="P100" s="1"/>
      <c r="Q100" s="1"/>
      <c r="R100" s="1"/>
    </row>
    <row r="101" ht="14.4" spans="1:18">
      <c r="A101" s="104" t="s">
        <v>155</v>
      </c>
      <c r="B101" s="83">
        <v>5557</v>
      </c>
      <c r="C101" s="13">
        <f>AVERAGE(B101:B103)</f>
        <v>5604</v>
      </c>
      <c r="D101" s="29">
        <f>STDEVP(B101:B103)</f>
        <v>40.5709255502016</v>
      </c>
      <c r="E101" s="83">
        <v>44005</v>
      </c>
      <c r="F101" s="13">
        <f>AVERAGE(E101:E103)</f>
        <v>44455.6666666667</v>
      </c>
      <c r="G101" s="13">
        <f t="shared" si="4"/>
        <v>7.91884110131366</v>
      </c>
      <c r="H101" s="13">
        <f>STDEVP(E101:E103)</f>
        <v>456.307888260645</v>
      </c>
      <c r="I101" s="60">
        <f>(J83-G101)/J83</f>
        <v>0.537869092583414</v>
      </c>
      <c r="J101" s="17">
        <f>F101/C101</f>
        <v>7.93284558648584</v>
      </c>
      <c r="K101" s="78">
        <f>AVERAGE(I101:I103)</f>
        <v>0.53703329766542</v>
      </c>
      <c r="L101" s="1"/>
      <c r="M101" s="1"/>
      <c r="N101" s="1">
        <f>STDEV(N95:N97)</f>
        <v>0.113433693847992</v>
      </c>
      <c r="O101" s="1">
        <f>N101/S89</f>
        <v>0.0436681489850333</v>
      </c>
      <c r="P101" s="1"/>
      <c r="Q101" s="1"/>
      <c r="R101" s="1"/>
    </row>
    <row r="102" ht="14.4" spans="1:18">
      <c r="A102" s="104"/>
      <c r="B102" s="83">
        <v>5599</v>
      </c>
      <c r="C102" s="13"/>
      <c r="D102" s="29"/>
      <c r="E102" s="83">
        <v>45081</v>
      </c>
      <c r="F102" s="13"/>
      <c r="G102" s="13">
        <f t="shared" si="4"/>
        <v>8.0516163600643</v>
      </c>
      <c r="H102" s="13"/>
      <c r="I102" s="60">
        <f>(J83-G102)/J83</f>
        <v>0.530120540740554</v>
      </c>
      <c r="J102" s="17"/>
      <c r="K102" s="78"/>
      <c r="L102" s="1"/>
      <c r="M102" s="1"/>
      <c r="N102" s="1">
        <f>STDEV(O95:O97)</f>
        <v>0.0526288286018224</v>
      </c>
      <c r="O102" s="1">
        <f>N102/S90</f>
        <v>0.025893260420177</v>
      </c>
      <c r="P102" s="1"/>
      <c r="Q102" s="1"/>
      <c r="R102" s="1"/>
    </row>
    <row r="103" ht="14.4" spans="1:18">
      <c r="A103" s="104"/>
      <c r="B103" s="83">
        <v>5656</v>
      </c>
      <c r="C103" s="13"/>
      <c r="D103" s="29"/>
      <c r="E103" s="83">
        <v>44281</v>
      </c>
      <c r="F103" s="13"/>
      <c r="G103" s="13">
        <f t="shared" si="4"/>
        <v>7.82903111739745</v>
      </c>
      <c r="H103" s="13"/>
      <c r="I103" s="60">
        <f>(J83-G103)/J83</f>
        <v>0.543110259672293</v>
      </c>
      <c r="J103" s="17"/>
      <c r="K103" s="78"/>
      <c r="L103" s="1"/>
      <c r="M103" s="1"/>
      <c r="N103" s="1">
        <f>STDEV(P95:P97)</f>
        <v>0.060652938098661</v>
      </c>
      <c r="O103" s="1">
        <f>N103/S91</f>
        <v>0.0364244720350841</v>
      </c>
      <c r="P103" s="1"/>
      <c r="Q103" s="1"/>
      <c r="R103" s="1"/>
    </row>
    <row r="104" ht="14.4" spans="1:18">
      <c r="A104" s="104" t="s">
        <v>156</v>
      </c>
      <c r="B104" s="83">
        <v>5520</v>
      </c>
      <c r="C104" s="13">
        <f>AVERAGE(B104:B106)</f>
        <v>5433.33333333333</v>
      </c>
      <c r="D104" s="29">
        <f>STDEVP(B104:B106)</f>
        <v>63.4209919681348</v>
      </c>
      <c r="E104" s="83">
        <v>47029</v>
      </c>
      <c r="F104" s="13">
        <f>AVERAGE(E104:E106)</f>
        <v>47095.6666666667</v>
      </c>
      <c r="G104" s="13">
        <f t="shared" si="4"/>
        <v>8.51974637681159</v>
      </c>
      <c r="H104" s="13">
        <f>STDEVP(E104:E106)</f>
        <v>224.639464228548</v>
      </c>
      <c r="I104" s="60">
        <f>(J83-G104)/J83</f>
        <v>0.502801221327454</v>
      </c>
      <c r="J104" s="17">
        <f>F104/C104</f>
        <v>8.66791411042945</v>
      </c>
      <c r="K104" s="78">
        <f>AVERAGE(I104:I106)</f>
        <v>0.494072983731078</v>
      </c>
      <c r="L104" s="1"/>
      <c r="M104" s="1"/>
      <c r="N104" s="1">
        <f>STDEV(Q95:Q97)</f>
        <v>0.038937323996392</v>
      </c>
      <c r="O104" s="1">
        <f>N104/S92</f>
        <v>0.0279870937110188</v>
      </c>
      <c r="P104" s="1"/>
      <c r="Q104" s="1"/>
      <c r="R104" s="1"/>
    </row>
    <row r="105" ht="14.4" spans="1:18">
      <c r="A105" s="104"/>
      <c r="B105" s="83">
        <v>5370</v>
      </c>
      <c r="C105" s="13"/>
      <c r="D105" s="29"/>
      <c r="E105" s="83">
        <v>47398</v>
      </c>
      <c r="F105" s="13"/>
      <c r="G105" s="13">
        <f t="shared" si="4"/>
        <v>8.82644320297952</v>
      </c>
      <c r="H105" s="13"/>
      <c r="I105" s="60">
        <f>(J83-G105)/J83</f>
        <v>0.484902884845458</v>
      </c>
      <c r="J105" s="17"/>
      <c r="K105" s="78"/>
      <c r="L105" s="1"/>
      <c r="M105" s="1"/>
      <c r="N105" s="1"/>
      <c r="O105" s="1"/>
      <c r="P105" s="1"/>
      <c r="Q105" s="1"/>
      <c r="R105" s="1"/>
    </row>
    <row r="106" ht="14.4" spans="1:18">
      <c r="A106" s="104"/>
      <c r="B106" s="83">
        <v>5410</v>
      </c>
      <c r="C106" s="13"/>
      <c r="D106" s="29"/>
      <c r="E106" s="83">
        <v>46860</v>
      </c>
      <c r="F106" s="13"/>
      <c r="G106" s="13">
        <f t="shared" si="4"/>
        <v>8.66173752310536</v>
      </c>
      <c r="H106" s="13"/>
      <c r="I106" s="60">
        <f>(J83-G106)/J83</f>
        <v>0.494514845020323</v>
      </c>
      <c r="J106" s="17"/>
      <c r="K106" s="78"/>
      <c r="L106" s="1"/>
      <c r="M106" s="1"/>
      <c r="N106" s="1"/>
      <c r="O106" s="1"/>
      <c r="P106" s="1"/>
      <c r="Q106" s="1"/>
      <c r="R106" s="1"/>
    </row>
    <row r="107" ht="14.4" spans="1:18">
      <c r="A107" s="104" t="s">
        <v>157</v>
      </c>
      <c r="B107" s="83">
        <v>5352</v>
      </c>
      <c r="C107" s="13">
        <f>AVERAGE(B108:B109)</f>
        <v>5256</v>
      </c>
      <c r="D107" s="29">
        <f>STDEVP(B108:B109)</f>
        <v>12</v>
      </c>
      <c r="E107" s="83">
        <v>50404</v>
      </c>
      <c r="F107" s="13">
        <f>AVERAGE(E108:E109)</f>
        <v>50246.5</v>
      </c>
      <c r="G107" s="13">
        <f t="shared" si="4"/>
        <v>9.41778774289985</v>
      </c>
      <c r="H107" s="13">
        <f>STDEVP(E108:E109)</f>
        <v>614.5</v>
      </c>
      <c r="I107" s="60">
        <f>(J83-G107)/J83</f>
        <v>0.450392962833777</v>
      </c>
      <c r="J107" s="17">
        <f>F107/C107</f>
        <v>9.55983637747336</v>
      </c>
      <c r="K107" s="78">
        <f>AVERAGE(I107:I109)</f>
        <v>0.444874921626847</v>
      </c>
      <c r="L107" s="1"/>
      <c r="M107" s="1"/>
      <c r="N107" s="1"/>
      <c r="O107" s="1"/>
      <c r="P107" s="1"/>
      <c r="Q107" s="1"/>
      <c r="R107" s="1"/>
    </row>
    <row r="108" ht="14.4" spans="1:22">
      <c r="A108" s="104"/>
      <c r="B108" s="83">
        <v>5244</v>
      </c>
      <c r="C108" s="13"/>
      <c r="D108" s="29"/>
      <c r="E108" s="83">
        <v>49632</v>
      </c>
      <c r="F108" s="13"/>
      <c r="G108" s="13">
        <f t="shared" si="4"/>
        <v>9.46453089244851</v>
      </c>
      <c r="H108" s="13"/>
      <c r="I108" s="60">
        <f>(J83-G108)/J83</f>
        <v>0.447665107350877</v>
      </c>
      <c r="J108" s="17"/>
      <c r="K108" s="78"/>
      <c r="L108" s="1" t="s">
        <v>158</v>
      </c>
      <c r="M108" s="1"/>
      <c r="N108" s="1" t="s">
        <v>159</v>
      </c>
      <c r="O108" s="1"/>
      <c r="P108" s="1" t="s">
        <v>98</v>
      </c>
      <c r="Q108" s="1" t="s">
        <v>18</v>
      </c>
      <c r="R108" s="1">
        <v>1</v>
      </c>
      <c r="S108" s="1">
        <v>2</v>
      </c>
      <c r="T108" s="1">
        <v>3</v>
      </c>
      <c r="U108" s="1">
        <v>4</v>
      </c>
      <c r="V108" s="1">
        <v>5</v>
      </c>
    </row>
    <row r="109" ht="14.4" spans="1:22">
      <c r="A109" s="104"/>
      <c r="B109" s="83">
        <v>5268</v>
      </c>
      <c r="C109" s="13"/>
      <c r="D109" s="29"/>
      <c r="E109" s="83">
        <v>50861</v>
      </c>
      <c r="F109" s="13"/>
      <c r="G109" s="13">
        <f t="shared" si="4"/>
        <v>9.65470766894457</v>
      </c>
      <c r="H109" s="13"/>
      <c r="I109" s="60">
        <f>(J83-G109)/J83</f>
        <v>0.436566694695886</v>
      </c>
      <c r="J109" s="17"/>
      <c r="K109" s="78"/>
      <c r="L109">
        <v>2.70939</v>
      </c>
      <c r="M109" s="1">
        <v>1</v>
      </c>
      <c r="N109" s="58">
        <v>0.270939</v>
      </c>
      <c r="O109" s="1"/>
      <c r="P109" s="1">
        <f>STDEV.P(R109:R111)</f>
        <v>0.00278541881949556</v>
      </c>
      <c r="Q109" s="1">
        <f>P109/N109</f>
        <v>0.0102806123130873</v>
      </c>
      <c r="R109" s="108">
        <f>M95/10*100%</f>
        <v>0.266397</v>
      </c>
      <c r="S109" s="109">
        <f>N95/10*2*100%</f>
        <v>0.510908</v>
      </c>
      <c r="T109" s="109">
        <f>O95/10*3*100%</f>
        <v>0.604884</v>
      </c>
      <c r="U109" s="109">
        <f>P95/10*4*100%</f>
        <v>0.701404</v>
      </c>
      <c r="V109" s="109">
        <f>Q95/10*5*100%</f>
        <v>0.70975</v>
      </c>
    </row>
    <row r="110" spans="1:2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>
        <v>2.59763</v>
      </c>
      <c r="M110" s="1">
        <v>2</v>
      </c>
      <c r="N110" s="58">
        <v>0.519526</v>
      </c>
      <c r="O110" s="1"/>
      <c r="P110" s="1">
        <f>STDEV.P(S109:S111)</f>
        <v>0.0185236446377776</v>
      </c>
      <c r="Q110" s="1">
        <f>P110/N110</f>
        <v>0.0356548943417222</v>
      </c>
      <c r="R110" s="108">
        <f>M96/10*100%</f>
        <v>0.268656</v>
      </c>
      <c r="S110" s="109">
        <f>N96/10*2*100%</f>
        <v>0.492154</v>
      </c>
      <c r="T110" s="109">
        <f>O96/10*3*100%</f>
        <v>0.585816</v>
      </c>
      <c r="U110" s="109">
        <f>P96/10*4*100%</f>
        <v>0.652952</v>
      </c>
      <c r="V110" s="109">
        <f>Q96/10*5*100%</f>
        <v>0.70407</v>
      </c>
    </row>
    <row r="111" spans="1:2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>
        <v>2.03253</v>
      </c>
      <c r="M111" s="1">
        <v>3</v>
      </c>
      <c r="N111" s="58">
        <v>0.609159</v>
      </c>
      <c r="O111" s="1"/>
      <c r="P111" s="1">
        <f>STDEV.P(T109:T111)</f>
        <v>0.0128913775834858</v>
      </c>
      <c r="Q111" s="1">
        <f>P111/N111</f>
        <v>0.0211625824841885</v>
      </c>
      <c r="R111" s="108">
        <f>M97/10*100%</f>
        <v>0.261951</v>
      </c>
      <c r="S111" s="109">
        <f>N97/10*2*100%</f>
        <v>0.537312</v>
      </c>
      <c r="T111" s="109">
        <f>O97/10*3*100%</f>
        <v>0.617148</v>
      </c>
      <c r="U111" s="109">
        <f>P97/10*4*100%</f>
        <v>0.67944</v>
      </c>
      <c r="V111" s="109">
        <f>Q97/10*5*100%</f>
        <v>0.67355</v>
      </c>
    </row>
    <row r="112" spans="1: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>
        <v>1.66517</v>
      </c>
      <c r="M112" s="1">
        <v>4</v>
      </c>
      <c r="N112" s="58">
        <v>0.666068</v>
      </c>
      <c r="O112" s="1"/>
      <c r="P112" s="1">
        <f>STDEV.P(U109:U111)</f>
        <v>0.0198091666323111</v>
      </c>
      <c r="Q112" s="1">
        <f>P112/N112</f>
        <v>0.0297404568787437</v>
      </c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>
        <v>1.39126</v>
      </c>
      <c r="M113" s="1">
        <v>5</v>
      </c>
      <c r="N113" s="58">
        <v>0.69563</v>
      </c>
      <c r="O113" s="1"/>
      <c r="P113" s="1">
        <f>STDEV.P(V109:V111)</f>
        <v>0.0158960959567646</v>
      </c>
      <c r="Q113" s="1">
        <f>P113/N113</f>
        <v>0.0228513663251507</v>
      </c>
      <c r="R113" s="1"/>
    </row>
    <row r="114" spans="1:18">
      <c r="A114" s="105" t="s">
        <v>160</v>
      </c>
      <c r="B114" s="1" t="s">
        <v>6</v>
      </c>
      <c r="C114" s="1" t="s">
        <v>7</v>
      </c>
      <c r="D114" s="1" t="s">
        <v>8</v>
      </c>
      <c r="E114" s="1" t="s">
        <v>9</v>
      </c>
      <c r="F114" s="1" t="s">
        <v>7</v>
      </c>
      <c r="G114" s="1"/>
      <c r="H114" s="1" t="s">
        <v>8</v>
      </c>
      <c r="I114" s="1"/>
      <c r="J114" s="1" t="s">
        <v>3</v>
      </c>
      <c r="K114" s="1" t="s">
        <v>4</v>
      </c>
      <c r="L114" s="1"/>
      <c r="M114" s="1"/>
      <c r="N114" s="1"/>
      <c r="O114" s="1"/>
      <c r="P114" s="1"/>
      <c r="Q114" s="1"/>
      <c r="R114" s="1"/>
    </row>
    <row r="115" ht="14.4" spans="1:18">
      <c r="A115" s="22" t="s">
        <v>104</v>
      </c>
      <c r="B115" s="1"/>
      <c r="C115" s="4">
        <f>AVERAGE(B124:B126)</f>
        <v>2994.33333333333</v>
      </c>
      <c r="D115" s="23">
        <f>STDEVP(B125:B126)</f>
        <v>87</v>
      </c>
      <c r="E115" s="1"/>
      <c r="F115" s="68">
        <f>AVERAGE(E124:E126)</f>
        <v>50663.3333333333</v>
      </c>
      <c r="G115" s="68"/>
      <c r="H115" s="8">
        <f>STDEVP(E125:E126)</f>
        <v>1565.5</v>
      </c>
      <c r="I115" s="8"/>
      <c r="J115" s="30">
        <f>F115/C115</f>
        <v>16.9197372815318</v>
      </c>
      <c r="K115" s="17"/>
      <c r="L115" s="1"/>
      <c r="M115" s="1"/>
      <c r="N115" s="1"/>
      <c r="O115" s="1"/>
      <c r="P115" s="1"/>
      <c r="Q115" s="1"/>
      <c r="R115" s="1"/>
    </row>
    <row r="116" ht="14.4" spans="1:18">
      <c r="A116" s="25"/>
      <c r="B116" s="1"/>
      <c r="C116" s="8"/>
      <c r="D116" s="26"/>
      <c r="E116" s="1"/>
      <c r="F116" s="68"/>
      <c r="G116" s="68"/>
      <c r="H116" s="8"/>
      <c r="I116" s="8"/>
      <c r="J116" s="31"/>
      <c r="K116" s="17"/>
      <c r="L116" s="1"/>
      <c r="M116" s="1"/>
      <c r="N116" s="1"/>
      <c r="O116" s="1"/>
      <c r="P116" s="1"/>
      <c r="Q116" s="1"/>
      <c r="R116" s="1"/>
    </row>
    <row r="117" ht="14.4" spans="1:18">
      <c r="A117" s="25"/>
      <c r="B117" s="1"/>
      <c r="C117" s="8"/>
      <c r="D117" s="26"/>
      <c r="E117" s="1"/>
      <c r="F117" s="68"/>
      <c r="G117" s="68"/>
      <c r="H117" s="8"/>
      <c r="I117" s="8"/>
      <c r="J117" s="31"/>
      <c r="K117" s="17"/>
      <c r="L117" s="1"/>
      <c r="M117" s="1"/>
      <c r="N117" s="1"/>
      <c r="O117" s="1"/>
      <c r="P117" s="1"/>
      <c r="Q117" s="1"/>
      <c r="R117" s="1"/>
    </row>
    <row r="118" ht="14.4" spans="1:18">
      <c r="A118" s="25"/>
      <c r="B118" s="1"/>
      <c r="C118" s="8"/>
      <c r="D118" s="26"/>
      <c r="E118" s="1"/>
      <c r="F118" s="68"/>
      <c r="G118" s="68"/>
      <c r="H118" s="8"/>
      <c r="I118" s="8"/>
      <c r="J118" s="31"/>
      <c r="K118" s="17"/>
      <c r="L118" s="1"/>
      <c r="M118" s="1"/>
      <c r="N118" s="1"/>
      <c r="O118" s="1"/>
      <c r="P118" s="1"/>
      <c r="Q118" s="1"/>
      <c r="R118" s="1"/>
    </row>
    <row r="119" ht="14.4" spans="1:18">
      <c r="A119" s="25"/>
      <c r="B119" s="1"/>
      <c r="C119" s="8"/>
      <c r="D119" s="26"/>
      <c r="E119" s="1"/>
      <c r="F119" s="68"/>
      <c r="G119" s="68"/>
      <c r="H119" s="8"/>
      <c r="I119" s="8"/>
      <c r="J119" s="31"/>
      <c r="K119" s="17"/>
      <c r="L119" s="1"/>
      <c r="M119" s="1"/>
      <c r="N119" s="1"/>
      <c r="O119" s="1"/>
      <c r="P119" s="1"/>
      <c r="Q119" s="1"/>
      <c r="R119" s="1"/>
    </row>
    <row r="120" ht="14.4" spans="1:18">
      <c r="A120" s="25"/>
      <c r="B120" s="1"/>
      <c r="C120" s="8"/>
      <c r="D120" s="26"/>
      <c r="E120" s="1"/>
      <c r="F120" s="68"/>
      <c r="G120" s="68"/>
      <c r="H120" s="8"/>
      <c r="I120" s="8"/>
      <c r="J120" s="31"/>
      <c r="K120" s="17"/>
      <c r="L120" s="1"/>
      <c r="M120" s="1"/>
      <c r="N120" s="1"/>
      <c r="O120" s="1"/>
      <c r="P120" s="1"/>
      <c r="Q120" s="1"/>
      <c r="R120" s="1"/>
    </row>
    <row r="121" ht="14.4" spans="1:18">
      <c r="A121" s="25"/>
      <c r="B121" s="1"/>
      <c r="C121" s="8"/>
      <c r="D121" s="26"/>
      <c r="E121" s="1"/>
      <c r="F121" s="68"/>
      <c r="G121" s="68"/>
      <c r="H121" s="8"/>
      <c r="I121" s="8"/>
      <c r="J121" s="31"/>
      <c r="K121" s="17"/>
      <c r="L121" s="1" t="s">
        <v>18</v>
      </c>
      <c r="M121" s="1"/>
      <c r="N121" s="1"/>
      <c r="O121" s="1" t="s">
        <v>161</v>
      </c>
      <c r="P121" s="1"/>
      <c r="Q121" s="1"/>
      <c r="R121" s="1"/>
    </row>
    <row r="122" ht="14.4" spans="1:18">
      <c r="A122" s="25"/>
      <c r="B122" s="1"/>
      <c r="C122" s="8"/>
      <c r="D122" s="26"/>
      <c r="E122" s="1"/>
      <c r="F122" s="68"/>
      <c r="G122" s="68"/>
      <c r="H122" s="8"/>
      <c r="I122" s="8"/>
      <c r="J122" s="31"/>
      <c r="K122" s="17"/>
      <c r="L122" s="1"/>
      <c r="M122" s="1">
        <v>30</v>
      </c>
      <c r="N122" s="76">
        <v>0.53</v>
      </c>
      <c r="O122" s="1">
        <f>STDEV(I127:I129)</f>
        <v>0.00785413100585544</v>
      </c>
      <c r="P122" s="1"/>
      <c r="Q122" s="1"/>
      <c r="R122" s="1"/>
    </row>
    <row r="123" ht="14.4" spans="1:18">
      <c r="A123" s="25"/>
      <c r="B123" s="1"/>
      <c r="C123" s="8"/>
      <c r="D123" s="26"/>
      <c r="E123" s="1"/>
      <c r="F123" s="68"/>
      <c r="G123" s="68"/>
      <c r="H123" s="8"/>
      <c r="I123" s="8"/>
      <c r="J123" s="31"/>
      <c r="K123" s="17"/>
      <c r="L123" s="1"/>
      <c r="M123" s="1">
        <v>60</v>
      </c>
      <c r="N123" s="76">
        <v>0.61</v>
      </c>
      <c r="O123" s="1">
        <f>STDEV(I130:I132)</f>
        <v>0.0151268470308086</v>
      </c>
      <c r="P123" s="1"/>
      <c r="Q123" s="1"/>
      <c r="R123" s="1"/>
    </row>
    <row r="124" ht="14.4" spans="1:18">
      <c r="A124" s="25"/>
      <c r="B124" s="83">
        <v>3065</v>
      </c>
      <c r="C124" s="8"/>
      <c r="D124" s="26"/>
      <c r="E124" s="83">
        <v>49415</v>
      </c>
      <c r="F124" s="68"/>
      <c r="G124" s="13">
        <f t="shared" ref="G124:G141" si="5">E124/B124</f>
        <v>16.1223491027732</v>
      </c>
      <c r="H124" s="8"/>
      <c r="I124" s="8"/>
      <c r="J124" s="31"/>
      <c r="K124" s="32"/>
      <c r="L124" s="1"/>
      <c r="M124" s="1">
        <v>90</v>
      </c>
      <c r="N124" s="76">
        <v>0.6</v>
      </c>
      <c r="O124" s="1">
        <f>STDEV(I133:I135)</f>
        <v>0.00608513635623686</v>
      </c>
      <c r="P124" s="1"/>
      <c r="Q124" s="1"/>
      <c r="R124" s="1"/>
    </row>
    <row r="125" ht="14.4" spans="1:18">
      <c r="A125" s="25"/>
      <c r="B125" s="83">
        <v>3046</v>
      </c>
      <c r="C125" s="8"/>
      <c r="D125" s="26"/>
      <c r="E125" s="83">
        <v>52853</v>
      </c>
      <c r="F125" s="68"/>
      <c r="G125" s="13">
        <f t="shared" si="5"/>
        <v>17.3516086671044</v>
      </c>
      <c r="H125" s="8"/>
      <c r="I125" s="8"/>
      <c r="J125" s="31"/>
      <c r="K125" s="32"/>
      <c r="L125" s="1"/>
      <c r="M125" s="1">
        <v>120</v>
      </c>
      <c r="N125" s="76">
        <v>0.6</v>
      </c>
      <c r="O125" s="1">
        <f>STDEV(I136:I138)</f>
        <v>0.0187701613115084</v>
      </c>
      <c r="P125" s="1"/>
      <c r="Q125" s="1"/>
      <c r="R125" s="1"/>
    </row>
    <row r="126" ht="14.4" spans="1:18">
      <c r="A126" s="27"/>
      <c r="B126" s="83">
        <v>2872</v>
      </c>
      <c r="C126" s="11"/>
      <c r="D126" s="28"/>
      <c r="E126" s="83">
        <v>49722</v>
      </c>
      <c r="F126" s="71"/>
      <c r="G126" s="13">
        <f t="shared" si="5"/>
        <v>17.3126740947075</v>
      </c>
      <c r="H126" s="11"/>
      <c r="I126" s="11"/>
      <c r="J126" s="34"/>
      <c r="K126" s="32"/>
      <c r="L126" s="1"/>
      <c r="M126" s="1">
        <v>150</v>
      </c>
      <c r="N126" s="76">
        <v>0.59</v>
      </c>
      <c r="O126" s="1">
        <f>STDEV(I139:I141)</f>
        <v>0.0122376659269598</v>
      </c>
      <c r="P126" s="1"/>
      <c r="Q126" s="1"/>
      <c r="R126" s="1"/>
    </row>
    <row r="127" ht="14.4" spans="1:18">
      <c r="A127" s="3" t="s">
        <v>162</v>
      </c>
      <c r="B127" s="83">
        <v>4590</v>
      </c>
      <c r="C127" s="13">
        <f>AVERAGE(B128:B129)</f>
        <v>4753.5</v>
      </c>
      <c r="D127" s="29">
        <f>STDEVP(B128:B129)</f>
        <v>49.5</v>
      </c>
      <c r="E127" s="83">
        <v>36190</v>
      </c>
      <c r="F127" s="13">
        <f>AVERAGE(E128:E129)</f>
        <v>38508.5</v>
      </c>
      <c r="G127" s="13">
        <f t="shared" si="5"/>
        <v>7.88453159041394</v>
      </c>
      <c r="H127" s="13">
        <f>STDEVP(E128:E129)</f>
        <v>190.5</v>
      </c>
      <c r="I127" s="60">
        <f>(J115-G127)/J115</f>
        <v>0.534003899752033</v>
      </c>
      <c r="J127" s="17">
        <f>F127/C127</f>
        <v>8.10108341222257</v>
      </c>
      <c r="K127" s="78">
        <f>AVERAGE(I127:I129)</f>
        <v>0.525453214694613</v>
      </c>
      <c r="L127" s="1"/>
      <c r="M127" s="1"/>
      <c r="N127" s="1"/>
      <c r="O127" s="1"/>
      <c r="P127" s="1"/>
      <c r="Q127" s="1"/>
      <c r="R127" s="1"/>
    </row>
    <row r="128" ht="14.4" spans="1:18">
      <c r="A128" s="3"/>
      <c r="B128" s="83">
        <v>4803</v>
      </c>
      <c r="C128" s="13"/>
      <c r="D128" s="29"/>
      <c r="E128" s="83">
        <v>38699</v>
      </c>
      <c r="F128" s="13"/>
      <c r="G128" s="13">
        <f t="shared" si="5"/>
        <v>8.05725588174058</v>
      </c>
      <c r="H128" s="13"/>
      <c r="I128" s="60">
        <f>(J115-G128)/J115</f>
        <v>0.523795449794884</v>
      </c>
      <c r="J128" s="17"/>
      <c r="K128" s="78"/>
      <c r="L128" s="1"/>
      <c r="M128" s="1"/>
      <c r="N128" s="1"/>
      <c r="O128" s="1"/>
      <c r="P128" s="1"/>
      <c r="Q128" s="1"/>
      <c r="R128" s="1"/>
    </row>
    <row r="129" ht="14.4" spans="1:18">
      <c r="A129" s="3"/>
      <c r="B129" s="83">
        <v>4704</v>
      </c>
      <c r="C129" s="13"/>
      <c r="D129" s="29"/>
      <c r="E129" s="83">
        <v>38318</v>
      </c>
      <c r="F129" s="13"/>
      <c r="G129" s="13">
        <f t="shared" si="5"/>
        <v>8.14583333333333</v>
      </c>
      <c r="H129" s="13"/>
      <c r="I129" s="60">
        <f>(J115-G129)/J115</f>
        <v>0.518560294536921</v>
      </c>
      <c r="J129" s="17"/>
      <c r="K129" s="78"/>
      <c r="L129" s="1"/>
      <c r="M129" s="1"/>
      <c r="N129" s="1"/>
      <c r="O129" s="1"/>
      <c r="P129" s="1"/>
      <c r="Q129" s="1"/>
      <c r="R129" s="1"/>
    </row>
    <row r="130" ht="14.4" spans="1:18">
      <c r="A130" s="3" t="s">
        <v>163</v>
      </c>
      <c r="B130" s="83">
        <v>6030</v>
      </c>
      <c r="C130" s="13">
        <f>AVERAGE(B130:B132)</f>
        <v>5940.66666666667</v>
      </c>
      <c r="D130" s="29">
        <f>STDEVP(B130:B132)</f>
        <v>81.4630113746246</v>
      </c>
      <c r="E130" s="83">
        <v>38201</v>
      </c>
      <c r="F130" s="13">
        <f>AVERAGE(E130:E132)</f>
        <v>39333.6666666667</v>
      </c>
      <c r="G130" s="13">
        <f t="shared" si="5"/>
        <v>6.33515754560531</v>
      </c>
      <c r="H130" s="13">
        <f>STDEVP(E130:E132)</f>
        <v>1019.21026071933</v>
      </c>
      <c r="I130" s="60">
        <f>(J115-G130)/J115</f>
        <v>0.625575891623314</v>
      </c>
      <c r="J130" s="17">
        <f>F130/C130</f>
        <v>6.62108629783414</v>
      </c>
      <c r="K130" s="78">
        <f>AVERAGE(I130:I132)</f>
        <v>0.608573428497488</v>
      </c>
      <c r="L130" s="1">
        <v>0.534</v>
      </c>
      <c r="M130" s="1">
        <v>0.626</v>
      </c>
      <c r="N130" s="1">
        <v>0.595</v>
      </c>
      <c r="O130" s="1">
        <v>0.6</v>
      </c>
      <c r="P130" s="1">
        <v>0.609</v>
      </c>
      <c r="Q130" s="1"/>
      <c r="R130" s="1"/>
    </row>
    <row r="131" ht="14.4" spans="1:18">
      <c r="A131" s="3"/>
      <c r="B131" s="83">
        <v>5959</v>
      </c>
      <c r="C131" s="13"/>
      <c r="D131" s="29"/>
      <c r="E131" s="83">
        <v>40672</v>
      </c>
      <c r="F131" s="13"/>
      <c r="G131" s="10">
        <f t="shared" si="5"/>
        <v>6.8253062594395</v>
      </c>
      <c r="H131" s="13"/>
      <c r="I131" s="60">
        <f>(J115-G131)/J115</f>
        <v>0.596606841709684</v>
      </c>
      <c r="J131" s="17"/>
      <c r="K131" s="78"/>
      <c r="L131" s="1">
        <v>0.524</v>
      </c>
      <c r="M131" s="1">
        <v>0.597</v>
      </c>
      <c r="N131" s="1">
        <v>0.607</v>
      </c>
      <c r="O131" s="1">
        <v>0.611</v>
      </c>
      <c r="P131" s="1">
        <v>0.586</v>
      </c>
      <c r="Q131" s="1"/>
      <c r="R131" s="1"/>
    </row>
    <row r="132" ht="14.4" spans="1:18">
      <c r="A132" s="3"/>
      <c r="B132" s="83">
        <v>5833</v>
      </c>
      <c r="C132" s="13"/>
      <c r="D132" s="29"/>
      <c r="E132" s="83">
        <v>39128</v>
      </c>
      <c r="F132" s="13"/>
      <c r="G132" s="13">
        <f t="shared" si="5"/>
        <v>6.70804045945483</v>
      </c>
      <c r="H132" s="13"/>
      <c r="I132" s="60">
        <f>(J115-G132)/J115</f>
        <v>0.603537552159466</v>
      </c>
      <c r="J132" s="17"/>
      <c r="K132" s="78"/>
      <c r="L132" s="1">
        <v>0.519</v>
      </c>
      <c r="M132" s="1">
        <v>0.604</v>
      </c>
      <c r="N132" s="1">
        <v>0.604</v>
      </c>
      <c r="O132" s="1">
        <v>0.575</v>
      </c>
      <c r="P132" s="1">
        <v>0.59</v>
      </c>
      <c r="Q132" s="1"/>
      <c r="R132" s="1"/>
    </row>
    <row r="133" ht="14.4" spans="1:18">
      <c r="A133" s="3" t="s">
        <v>164</v>
      </c>
      <c r="B133" s="83">
        <v>5890</v>
      </c>
      <c r="C133" s="13">
        <f>AVERAGE(B133:B135)</f>
        <v>5948.66666666667</v>
      </c>
      <c r="D133" s="29">
        <f>STDEVP(B133:B135)</f>
        <v>43.4920171474669</v>
      </c>
      <c r="E133" s="83">
        <v>40345</v>
      </c>
      <c r="F133" s="13">
        <f>AVERAGE(E133:E135)</f>
        <v>40062.6666666667</v>
      </c>
      <c r="G133" s="13">
        <f t="shared" si="5"/>
        <v>6.84974533106961</v>
      </c>
      <c r="H133" s="13">
        <f>STDEVP(E133:E135)</f>
        <v>298.931801958611</v>
      </c>
      <c r="I133" s="60">
        <f>(J115-G133)/J115</f>
        <v>0.595162429705913</v>
      </c>
      <c r="J133" s="17">
        <f>F133/C133</f>
        <v>6.73473047181441</v>
      </c>
      <c r="K133" s="35">
        <f>AVERAGE(I133:I135)</f>
        <v>0.601929670660523</v>
      </c>
      <c r="L133" s="1"/>
      <c r="M133" s="1"/>
      <c r="N133" s="1"/>
      <c r="O133" s="1"/>
      <c r="P133" s="1"/>
      <c r="Q133" s="1"/>
      <c r="R133" s="1"/>
    </row>
    <row r="134" ht="14.4" spans="1:18">
      <c r="A134" s="3"/>
      <c r="B134" s="83">
        <v>5962</v>
      </c>
      <c r="C134" s="13"/>
      <c r="D134" s="29"/>
      <c r="E134" s="83">
        <v>39649</v>
      </c>
      <c r="F134" s="13"/>
      <c r="G134" s="13">
        <f t="shared" si="5"/>
        <v>6.65028513921503</v>
      </c>
      <c r="H134" s="13"/>
      <c r="I134" s="60">
        <f>(J115-G134)/J115</f>
        <v>0.606951040163375</v>
      </c>
      <c r="J134" s="17"/>
      <c r="K134" s="35"/>
      <c r="L134" s="112" t="s">
        <v>165</v>
      </c>
      <c r="M134" s="112"/>
      <c r="N134" s="112"/>
      <c r="O134" s="1"/>
      <c r="P134" s="1"/>
      <c r="Q134" s="1"/>
      <c r="R134" s="1"/>
    </row>
    <row r="135" ht="14.4" spans="1:18">
      <c r="A135" s="3"/>
      <c r="B135" s="83">
        <v>5994</v>
      </c>
      <c r="C135" s="13"/>
      <c r="D135" s="29"/>
      <c r="E135" s="83">
        <v>40194</v>
      </c>
      <c r="F135" s="13"/>
      <c r="G135" s="13">
        <f t="shared" si="5"/>
        <v>6.70570570570571</v>
      </c>
      <c r="H135" s="13"/>
      <c r="I135" s="60">
        <f>(J115-G135)/J115</f>
        <v>0.603675542112281</v>
      </c>
      <c r="J135" s="17"/>
      <c r="K135" s="35"/>
      <c r="L135" s="1"/>
      <c r="M135" s="1"/>
      <c r="N135" s="1"/>
      <c r="O135" s="1"/>
      <c r="P135" s="1"/>
      <c r="Q135" s="1"/>
      <c r="R135" s="1"/>
    </row>
    <row r="136" ht="14.4" spans="1:18">
      <c r="A136" s="3" t="s">
        <v>166</v>
      </c>
      <c r="B136" s="83">
        <v>5927</v>
      </c>
      <c r="C136" s="13">
        <f>AVERAGE(B136:B138)</f>
        <v>5811</v>
      </c>
      <c r="D136" s="29">
        <f>STDEVP(B136:B138)</f>
        <v>183.47206871892</v>
      </c>
      <c r="E136" s="83">
        <v>40076</v>
      </c>
      <c r="F136" s="13">
        <f>AVERAGE(E136:E138)</f>
        <v>39805.6666666667</v>
      </c>
      <c r="G136" s="13">
        <f t="shared" si="5"/>
        <v>6.76159946009786</v>
      </c>
      <c r="H136" s="13">
        <f>STDEVP(E136:E138)</f>
        <v>2590.86476339894</v>
      </c>
      <c r="I136" s="60">
        <f>(J115-G136)/J115</f>
        <v>0.600372077438917</v>
      </c>
      <c r="J136" s="17">
        <f>F136/C136</f>
        <v>6.8500544943498</v>
      </c>
      <c r="K136" s="35">
        <f>AVERAGE(I136:I138)</f>
        <v>0.595517541692744</v>
      </c>
      <c r="L136" s="1"/>
      <c r="M136" s="1"/>
      <c r="N136" s="1"/>
      <c r="O136" s="1"/>
      <c r="P136" s="1"/>
      <c r="Q136" s="1"/>
      <c r="R136" s="1"/>
    </row>
    <row r="137" ht="14.4" spans="1:18">
      <c r="A137" s="3"/>
      <c r="B137" s="83">
        <v>5552</v>
      </c>
      <c r="C137" s="13"/>
      <c r="D137" s="29"/>
      <c r="E137" s="83">
        <v>36506</v>
      </c>
      <c r="F137" s="13"/>
      <c r="G137" s="13">
        <f t="shared" si="5"/>
        <v>6.57528818443804</v>
      </c>
      <c r="H137" s="13"/>
      <c r="I137" s="60">
        <f>(J115-G137)/J115</f>
        <v>0.611383553123186</v>
      </c>
      <c r="J137" s="17"/>
      <c r="K137" s="35"/>
      <c r="L137" s="1"/>
      <c r="M137" s="1"/>
      <c r="N137" s="1"/>
      <c r="O137" s="1"/>
      <c r="P137" s="1"/>
      <c r="Q137" s="1"/>
      <c r="R137" s="1"/>
    </row>
    <row r="138" ht="14.4" spans="1:18">
      <c r="A138" s="3"/>
      <c r="B138" s="83">
        <v>5954</v>
      </c>
      <c r="C138" s="13"/>
      <c r="D138" s="29"/>
      <c r="E138" s="83">
        <v>42835</v>
      </c>
      <c r="F138" s="13"/>
      <c r="G138" s="13">
        <f t="shared" si="5"/>
        <v>7.1943231441048</v>
      </c>
      <c r="H138" s="13"/>
      <c r="I138" s="60">
        <f>(J115-G138)/J115</f>
        <v>0.57479699451613</v>
      </c>
      <c r="J138" s="17"/>
      <c r="K138" s="35"/>
      <c r="L138" s="1"/>
      <c r="M138" s="1"/>
      <c r="N138" s="1"/>
      <c r="O138" s="1"/>
      <c r="P138" s="1"/>
      <c r="Q138" s="1"/>
      <c r="R138" s="1"/>
    </row>
    <row r="139" ht="14.4" spans="1:18">
      <c r="A139" s="3" t="s">
        <v>167</v>
      </c>
      <c r="B139" s="83">
        <v>6212</v>
      </c>
      <c r="C139" s="13">
        <f>AVERAGE(B140:B141)</f>
        <v>6002</v>
      </c>
      <c r="D139" s="29">
        <f>STDEVP(B140:B141)</f>
        <v>38</v>
      </c>
      <c r="E139" s="83">
        <v>41109</v>
      </c>
      <c r="F139" s="13">
        <f>AVERAGE(E140:E141)</f>
        <v>41851</v>
      </c>
      <c r="G139" s="13">
        <f t="shared" si="5"/>
        <v>6.61767546683838</v>
      </c>
      <c r="H139" s="13">
        <f>STDEVP(E140:E141)</f>
        <v>97</v>
      </c>
      <c r="I139" s="60">
        <f>(J115-G139)/J115</f>
        <v>0.608878355690446</v>
      </c>
      <c r="J139" s="17">
        <f>F139/C139</f>
        <v>6.97284238587138</v>
      </c>
      <c r="K139" s="78">
        <f>AVERAGE(I139:I141)</f>
        <v>0.594877188428449</v>
      </c>
      <c r="L139" s="1"/>
      <c r="M139" s="1"/>
      <c r="N139" s="1"/>
      <c r="O139" s="1"/>
      <c r="P139" s="1"/>
      <c r="Q139" s="1"/>
      <c r="R139" s="1"/>
    </row>
    <row r="140" ht="14.4" spans="1:18">
      <c r="A140" s="3"/>
      <c r="B140" s="83">
        <v>5964</v>
      </c>
      <c r="C140" s="13"/>
      <c r="D140" s="29"/>
      <c r="E140" s="83">
        <v>41754</v>
      </c>
      <c r="F140" s="13"/>
      <c r="G140" s="13">
        <f t="shared" si="5"/>
        <v>7.0010060362173</v>
      </c>
      <c r="H140" s="13"/>
      <c r="I140" s="60">
        <f>(J115-G140)/J115</f>
        <v>0.586222532907823</v>
      </c>
      <c r="J140" s="17"/>
      <c r="K140" s="78"/>
      <c r="L140" s="1"/>
      <c r="M140" s="1"/>
      <c r="N140" s="1"/>
      <c r="O140" s="1"/>
      <c r="P140" s="1"/>
      <c r="Q140" s="1"/>
      <c r="R140" s="1"/>
    </row>
    <row r="141" ht="14.4" spans="1:18">
      <c r="A141" s="3"/>
      <c r="B141" s="83">
        <v>6040</v>
      </c>
      <c r="C141" s="13"/>
      <c r="D141" s="29"/>
      <c r="E141" s="83">
        <v>41948</v>
      </c>
      <c r="F141" s="13"/>
      <c r="G141" s="13">
        <f t="shared" si="5"/>
        <v>6.94503311258278</v>
      </c>
      <c r="H141" s="13"/>
      <c r="I141" s="60">
        <f>(J115-G141)/J115</f>
        <v>0.589530676687077</v>
      </c>
      <c r="J141" s="17"/>
      <c r="K141" s="78"/>
      <c r="L141" s="1" t="s">
        <v>158</v>
      </c>
      <c r="M141" s="1"/>
      <c r="N141" s="1" t="s">
        <v>159</v>
      </c>
      <c r="O141" s="1"/>
      <c r="P141" s="1" t="s">
        <v>98</v>
      </c>
      <c r="Q141" s="1" t="s">
        <v>18</v>
      </c>
      <c r="R141" s="1"/>
    </row>
    <row r="142" spans="7:17">
      <c r="G142">
        <v>30</v>
      </c>
      <c r="H142">
        <v>60</v>
      </c>
      <c r="I142">
        <v>90</v>
      </c>
      <c r="J142">
        <v>120</v>
      </c>
      <c r="K142">
        <v>150</v>
      </c>
      <c r="L142">
        <v>1.95272</v>
      </c>
      <c r="M142" s="1">
        <v>30</v>
      </c>
      <c r="N142" s="109">
        <f>L142/10*2*100%</f>
        <v>0.390544</v>
      </c>
      <c r="P142">
        <f>STDEV.P(G150:G152)</f>
        <v>0.00961012082245703</v>
      </c>
      <c r="Q142">
        <f>P142/N142</f>
        <v>0.02460701181546</v>
      </c>
    </row>
    <row r="143" spans="7:17">
      <c r="G143">
        <v>1.98423</v>
      </c>
      <c r="H143">
        <v>2.90127</v>
      </c>
      <c r="I143">
        <v>2.54391</v>
      </c>
      <c r="J143">
        <v>2.59763</v>
      </c>
      <c r="K143">
        <v>2.69794</v>
      </c>
      <c r="L143">
        <v>2.70939</v>
      </c>
      <c r="M143" s="1">
        <v>60</v>
      </c>
      <c r="N143" s="109">
        <f>L143/10*2*100%</f>
        <v>0.541878</v>
      </c>
      <c r="P143">
        <f>STDEV.P(H150:H152)</f>
        <v>0.0287654450262038</v>
      </c>
      <c r="Q143">
        <f>P143/N143</f>
        <v>0.0530847257615253</v>
      </c>
    </row>
    <row r="144" spans="7:17">
      <c r="G144">
        <v>1.90648</v>
      </c>
      <c r="H144">
        <v>2.56523</v>
      </c>
      <c r="I144">
        <v>2.67523</v>
      </c>
      <c r="J144">
        <v>2.72089</v>
      </c>
      <c r="K144">
        <v>2.45061</v>
      </c>
      <c r="L144">
        <v>2.61951</v>
      </c>
      <c r="M144" s="1">
        <v>90</v>
      </c>
      <c r="N144" s="109">
        <f t="shared" ref="N144:N146" si="6">L144/10*2*100%</f>
        <v>0.523902</v>
      </c>
      <c r="P144">
        <f>STDEV.P(I150:I152)</f>
        <v>0.0111398820261059</v>
      </c>
      <c r="Q144">
        <f>P144/N144</f>
        <v>0.0212632935665561</v>
      </c>
    </row>
    <row r="145" spans="7:17">
      <c r="G145">
        <v>1.86883</v>
      </c>
      <c r="H145">
        <v>2.64162</v>
      </c>
      <c r="I145">
        <v>2.64162</v>
      </c>
      <c r="J145">
        <v>2.34215</v>
      </c>
      <c r="K145">
        <v>2.49155</v>
      </c>
      <c r="L145">
        <v>2.55454</v>
      </c>
      <c r="M145" s="1">
        <v>120</v>
      </c>
      <c r="N145" s="109">
        <f t="shared" si="6"/>
        <v>0.510908</v>
      </c>
      <c r="P145">
        <f>STDEV.P(J150:J152)</f>
        <v>0.0315458780966529</v>
      </c>
      <c r="Q145">
        <f>P145/N145</f>
        <v>0.0617447330960818</v>
      </c>
    </row>
    <row r="146" spans="12:17">
      <c r="L146">
        <v>2.49155</v>
      </c>
      <c r="M146" s="1">
        <v>150</v>
      </c>
      <c r="N146" s="109">
        <f t="shared" si="6"/>
        <v>0.49831</v>
      </c>
      <c r="P146">
        <f>STDEV.P(K150:K152)</f>
        <v>0.0216482018344865</v>
      </c>
      <c r="Q146">
        <f>P146/N146</f>
        <v>0.0434432418263461</v>
      </c>
    </row>
    <row r="149" spans="7:11">
      <c r="G149">
        <v>30</v>
      </c>
      <c r="H149">
        <v>60</v>
      </c>
      <c r="I149">
        <v>90</v>
      </c>
      <c r="J149">
        <v>120</v>
      </c>
      <c r="K149">
        <v>150</v>
      </c>
    </row>
    <row r="150" spans="7:11">
      <c r="G150" s="109">
        <f>G143/10*2*100%</f>
        <v>0.396846</v>
      </c>
      <c r="H150" s="109">
        <f>H143/10*2*100%</f>
        <v>0.580254</v>
      </c>
      <c r="I150" s="109">
        <f>I143/10*2*100%</f>
        <v>0.508782</v>
      </c>
      <c r="J150" s="109">
        <f>J143/10*2*100%</f>
        <v>0.519526</v>
      </c>
      <c r="K150" s="109">
        <f>K143/10*2*100%</f>
        <v>0.539588</v>
      </c>
    </row>
    <row r="151" spans="7:11">
      <c r="G151" s="109">
        <f>G144/10*2*100%</f>
        <v>0.381296</v>
      </c>
      <c r="H151" s="109">
        <f t="shared" ref="H151:K152" si="7">H144/10*2*100%</f>
        <v>0.513046</v>
      </c>
      <c r="I151" s="109">
        <f t="shared" si="7"/>
        <v>0.535046</v>
      </c>
      <c r="J151" s="109">
        <f>J144/10*2*100%</f>
        <v>0.544178</v>
      </c>
      <c r="K151" s="109">
        <f>K144/10*2*100%</f>
        <v>0.490122</v>
      </c>
    </row>
    <row r="152" spans="7:11">
      <c r="G152" s="109">
        <f>G145/10*2*100%</f>
        <v>0.373766</v>
      </c>
      <c r="H152" s="109">
        <f t="shared" si="7"/>
        <v>0.528324</v>
      </c>
      <c r="I152" s="109">
        <f>I145/10*2*100%</f>
        <v>0.528324</v>
      </c>
      <c r="J152" s="109">
        <f t="shared" si="7"/>
        <v>0.46843</v>
      </c>
      <c r="K152" s="109">
        <f t="shared" si="7"/>
        <v>0.49831</v>
      </c>
    </row>
    <row r="154" spans="2:2">
      <c r="B154" t="s">
        <v>22</v>
      </c>
    </row>
    <row r="156" ht="14.55" spans="2:2">
      <c r="B156" t="s">
        <v>24</v>
      </c>
    </row>
    <row r="157" spans="2:6">
      <c r="B157" s="110" t="s">
        <v>29</v>
      </c>
      <c r="C157" s="110" t="s">
        <v>30</v>
      </c>
      <c r="D157" s="110" t="s">
        <v>31</v>
      </c>
      <c r="E157" s="110" t="s">
        <v>32</v>
      </c>
      <c r="F157" s="110" t="s">
        <v>33</v>
      </c>
    </row>
    <row r="158" spans="2:6">
      <c r="B158" t="s">
        <v>36</v>
      </c>
      <c r="C158">
        <v>3</v>
      </c>
      <c r="D158">
        <v>8.10812</v>
      </c>
      <c r="E158">
        <v>2.70270666666667</v>
      </c>
      <c r="F158">
        <v>0.0310294060333333</v>
      </c>
    </row>
    <row r="159" ht="14.55" spans="2:6">
      <c r="B159" s="111" t="s">
        <v>37</v>
      </c>
      <c r="C159" s="111">
        <v>3</v>
      </c>
      <c r="D159" s="111">
        <v>7.86076</v>
      </c>
      <c r="E159" s="111">
        <v>2.62025333333333</v>
      </c>
      <c r="F159" s="111">
        <v>0.00465363643333334</v>
      </c>
    </row>
    <row r="162" ht="14.55" spans="2:4">
      <c r="B162" t="s">
        <v>40</v>
      </c>
      <c r="D162" t="s">
        <v>168</v>
      </c>
    </row>
    <row r="163" spans="2:8">
      <c r="B163" s="110" t="s">
        <v>45</v>
      </c>
      <c r="C163" s="110" t="s">
        <v>46</v>
      </c>
      <c r="D163" s="110" t="s">
        <v>47</v>
      </c>
      <c r="E163" s="110" t="s">
        <v>48</v>
      </c>
      <c r="F163" s="110" t="s">
        <v>27</v>
      </c>
      <c r="G163" s="110" t="s">
        <v>49</v>
      </c>
      <c r="H163" s="110" t="s">
        <v>50</v>
      </c>
    </row>
    <row r="164" spans="2:8">
      <c r="B164" t="s">
        <v>51</v>
      </c>
      <c r="C164">
        <v>0.0101978282666667</v>
      </c>
      <c r="D164">
        <v>1</v>
      </c>
      <c r="E164">
        <v>0.0101978282666667</v>
      </c>
      <c r="F164">
        <v>0.571578405972137</v>
      </c>
      <c r="G164">
        <v>0.491713773516486</v>
      </c>
      <c r="H164">
        <v>7.70864742217679</v>
      </c>
    </row>
    <row r="165" spans="2:5">
      <c r="B165" t="s">
        <v>52</v>
      </c>
      <c r="C165">
        <v>0.0713660849333332</v>
      </c>
      <c r="D165">
        <v>4</v>
      </c>
      <c r="E165">
        <v>0.0178415212333333</v>
      </c>
    </row>
    <row r="167" ht="14.55" spans="2:8">
      <c r="B167" s="111" t="s">
        <v>55</v>
      </c>
      <c r="C167" s="111">
        <v>0.0815639131999999</v>
      </c>
      <c r="D167" s="111">
        <v>5</v>
      </c>
      <c r="E167" s="111"/>
      <c r="F167" s="111"/>
      <c r="G167" s="111"/>
      <c r="H167" s="111"/>
    </row>
    <row r="173" spans="2:2">
      <c r="B173" t="s">
        <v>22</v>
      </c>
    </row>
    <row r="175" ht="14.55" spans="2:2">
      <c r="B175" t="s">
        <v>24</v>
      </c>
    </row>
    <row r="176" spans="2:6">
      <c r="B176" s="110" t="s">
        <v>29</v>
      </c>
      <c r="C176" s="110" t="s">
        <v>30</v>
      </c>
      <c r="D176" s="110" t="s">
        <v>31</v>
      </c>
      <c r="E176" s="110" t="s">
        <v>32</v>
      </c>
      <c r="F176" s="110" t="s">
        <v>33</v>
      </c>
    </row>
    <row r="177" spans="2:6">
      <c r="B177" t="s">
        <v>36</v>
      </c>
      <c r="C177">
        <v>3</v>
      </c>
      <c r="D177">
        <v>5.75954</v>
      </c>
      <c r="E177">
        <v>1.91984666666667</v>
      </c>
      <c r="F177">
        <v>0.00346329083333333</v>
      </c>
    </row>
    <row r="178" ht="14.55" spans="2:6">
      <c r="B178" s="111" t="s">
        <v>37</v>
      </c>
      <c r="C178" s="111">
        <v>3</v>
      </c>
      <c r="D178" s="111">
        <v>8.10812</v>
      </c>
      <c r="E178" s="111">
        <v>2.70270666666667</v>
      </c>
      <c r="F178" s="111">
        <v>0.0310294060333333</v>
      </c>
    </row>
    <row r="181" ht="14.55" spans="2:4">
      <c r="B181" t="s">
        <v>40</v>
      </c>
      <c r="D181" t="s">
        <v>169</v>
      </c>
    </row>
    <row r="182" spans="2:8">
      <c r="B182" s="110" t="s">
        <v>45</v>
      </c>
      <c r="C182" s="110" t="s">
        <v>46</v>
      </c>
      <c r="D182" s="110" t="s">
        <v>47</v>
      </c>
      <c r="E182" s="110" t="s">
        <v>48</v>
      </c>
      <c r="F182" s="110" t="s">
        <v>27</v>
      </c>
      <c r="G182" s="110" t="s">
        <v>49</v>
      </c>
      <c r="H182" s="110" t="s">
        <v>50</v>
      </c>
    </row>
    <row r="183" spans="2:8">
      <c r="B183" t="s">
        <v>51</v>
      </c>
      <c r="C183">
        <v>0.9193046694</v>
      </c>
      <c r="D183">
        <v>1</v>
      </c>
      <c r="E183">
        <v>0.9193046694</v>
      </c>
      <c r="F183">
        <v>53.3043080367779</v>
      </c>
      <c r="G183">
        <v>0.00187142527391529</v>
      </c>
      <c r="H183">
        <v>7.70864742217679</v>
      </c>
    </row>
    <row r="184" spans="2:5">
      <c r="B184" t="s">
        <v>52</v>
      </c>
      <c r="C184">
        <v>0.0689853937333332</v>
      </c>
      <c r="D184">
        <v>4</v>
      </c>
      <c r="E184">
        <v>0.0172463484333333</v>
      </c>
    </row>
    <row r="186" ht="14.55" spans="2:8">
      <c r="B186" s="111" t="s">
        <v>55</v>
      </c>
      <c r="C186" s="111">
        <v>0.988290063133333</v>
      </c>
      <c r="D186" s="111">
        <v>5</v>
      </c>
      <c r="E186" s="111"/>
      <c r="F186" s="111"/>
      <c r="G186" s="111"/>
      <c r="H186" s="111"/>
    </row>
    <row r="189" spans="2:2">
      <c r="B189" t="s">
        <v>22</v>
      </c>
    </row>
    <row r="191" ht="14.55" spans="2:2">
      <c r="B191" t="s">
        <v>24</v>
      </c>
    </row>
    <row r="192" spans="2:6">
      <c r="B192" s="110" t="s">
        <v>29</v>
      </c>
      <c r="C192" s="110" t="s">
        <v>30</v>
      </c>
      <c r="D192" s="110" t="s">
        <v>31</v>
      </c>
      <c r="E192" s="110" t="s">
        <v>32</v>
      </c>
      <c r="F192" s="110" t="s">
        <v>33</v>
      </c>
    </row>
    <row r="193" spans="2:6">
      <c r="B193" t="s">
        <v>36</v>
      </c>
      <c r="C193">
        <v>3</v>
      </c>
      <c r="D193">
        <v>7.86076</v>
      </c>
      <c r="E193">
        <v>2.62025333333333</v>
      </c>
      <c r="F193">
        <v>0.00465363643333334</v>
      </c>
    </row>
    <row r="194" ht="14.55" spans="2:6">
      <c r="B194" s="111" t="s">
        <v>37</v>
      </c>
      <c r="C194" s="111">
        <v>3</v>
      </c>
      <c r="D194" s="111">
        <v>7.66067</v>
      </c>
      <c r="E194" s="111">
        <v>2.55355666666667</v>
      </c>
      <c r="F194" s="111">
        <v>0.0373178409333333</v>
      </c>
    </row>
    <row r="197" ht="14.55" spans="2:4">
      <c r="B197" t="s">
        <v>40</v>
      </c>
      <c r="D197" t="s">
        <v>170</v>
      </c>
    </row>
    <row r="198" spans="2:8">
      <c r="B198" s="110" t="s">
        <v>45</v>
      </c>
      <c r="C198" s="110" t="s">
        <v>46</v>
      </c>
      <c r="D198" s="110" t="s">
        <v>47</v>
      </c>
      <c r="E198" s="110" t="s">
        <v>48</v>
      </c>
      <c r="F198" s="110" t="s">
        <v>27</v>
      </c>
      <c r="G198" s="110" t="s">
        <v>49</v>
      </c>
      <c r="H198" s="110" t="s">
        <v>50</v>
      </c>
    </row>
    <row r="199" spans="2:8">
      <c r="B199" t="s">
        <v>51</v>
      </c>
      <c r="C199">
        <v>0.00667266801666665</v>
      </c>
      <c r="D199">
        <v>1</v>
      </c>
      <c r="E199">
        <v>0.00667266801666665</v>
      </c>
      <c r="F199">
        <v>0.317962027325063</v>
      </c>
      <c r="G199">
        <v>0.602948892380225</v>
      </c>
      <c r="H199">
        <v>7.70864742217679</v>
      </c>
    </row>
    <row r="200" spans="2:5">
      <c r="B200" t="s">
        <v>52</v>
      </c>
      <c r="C200">
        <v>0.0839429547333332</v>
      </c>
      <c r="D200">
        <v>4</v>
      </c>
      <c r="E200">
        <v>0.0209857386833333</v>
      </c>
    </row>
    <row r="202" ht="14.55" spans="2:8">
      <c r="B202" s="111" t="s">
        <v>55</v>
      </c>
      <c r="C202" s="111">
        <v>0.0906156227499999</v>
      </c>
      <c r="D202" s="111">
        <v>5</v>
      </c>
      <c r="E202" s="111"/>
      <c r="F202" s="111"/>
      <c r="G202" s="111"/>
      <c r="H202" s="111"/>
    </row>
    <row r="206" spans="2:2">
      <c r="B206" t="s">
        <v>22</v>
      </c>
    </row>
    <row r="208" ht="14.55" spans="2:2">
      <c r="B208" t="s">
        <v>24</v>
      </c>
    </row>
    <row r="209" spans="2:6">
      <c r="B209" s="110" t="s">
        <v>29</v>
      </c>
      <c r="C209" s="110" t="s">
        <v>30</v>
      </c>
      <c r="D209" s="110" t="s">
        <v>31</v>
      </c>
      <c r="E209" s="110" t="s">
        <v>32</v>
      </c>
      <c r="F209" s="110" t="s">
        <v>33</v>
      </c>
    </row>
    <row r="210" spans="2:6">
      <c r="B210" t="s">
        <v>36</v>
      </c>
      <c r="C210">
        <v>3</v>
      </c>
      <c r="D210">
        <v>1.532134</v>
      </c>
      <c r="E210">
        <v>0.510711333333333</v>
      </c>
      <c r="F210">
        <v>0.00149271363733333</v>
      </c>
    </row>
    <row r="211" ht="14.55" spans="2:6">
      <c r="B211" s="111" t="s">
        <v>37</v>
      </c>
      <c r="C211" s="111">
        <v>3</v>
      </c>
      <c r="D211" s="111">
        <v>1.52802</v>
      </c>
      <c r="E211" s="111">
        <v>0.50934</v>
      </c>
      <c r="F211" s="111">
        <v>0.000702966963999997</v>
      </c>
    </row>
    <row r="214" ht="14.55" spans="2:4">
      <c r="B214" t="s">
        <v>40</v>
      </c>
      <c r="D214" t="s">
        <v>171</v>
      </c>
    </row>
    <row r="215" spans="2:8">
      <c r="B215" s="110" t="s">
        <v>45</v>
      </c>
      <c r="C215" s="110" t="s">
        <v>46</v>
      </c>
      <c r="D215" s="110" t="s">
        <v>47</v>
      </c>
      <c r="E215" s="110" t="s">
        <v>48</v>
      </c>
      <c r="F215" s="110" t="s">
        <v>27</v>
      </c>
      <c r="G215" s="110" t="s">
        <v>49</v>
      </c>
      <c r="H215" s="110" t="s">
        <v>50</v>
      </c>
    </row>
    <row r="216" spans="2:8">
      <c r="B216" t="s">
        <v>51</v>
      </c>
      <c r="C216">
        <v>2.82083266666712e-6</v>
      </c>
      <c r="D216">
        <v>1</v>
      </c>
      <c r="E216">
        <v>2.82083266666712e-6</v>
      </c>
      <c r="F216">
        <v>0.00256943807305504</v>
      </c>
      <c r="G216">
        <v>0.962003118206228</v>
      </c>
      <c r="H216">
        <v>7.70864742217679</v>
      </c>
    </row>
    <row r="217" spans="2:5">
      <c r="B217" t="s">
        <v>52</v>
      </c>
      <c r="C217">
        <v>0.00439136120266666</v>
      </c>
      <c r="D217">
        <v>4</v>
      </c>
      <c r="E217">
        <v>0.00109784030066666</v>
      </c>
    </row>
    <row r="219" ht="14.55" spans="2:8">
      <c r="B219" s="111" t="s">
        <v>55</v>
      </c>
      <c r="C219" s="111">
        <v>0.00439418203533332</v>
      </c>
      <c r="D219" s="111">
        <v>5</v>
      </c>
      <c r="E219" s="111"/>
      <c r="F219" s="111"/>
      <c r="G219" s="111"/>
      <c r="H219" s="111"/>
    </row>
  </sheetData>
  <mergeCells count="212">
    <mergeCell ref="A2:A4"/>
    <mergeCell ref="A5:A7"/>
    <mergeCell ref="A8:A10"/>
    <mergeCell ref="A11:A13"/>
    <mergeCell ref="A14:A16"/>
    <mergeCell ref="A17:A19"/>
    <mergeCell ref="A20:A22"/>
    <mergeCell ref="A23:A25"/>
    <mergeCell ref="A31:A42"/>
    <mergeCell ref="A43:A45"/>
    <mergeCell ref="A46:A48"/>
    <mergeCell ref="A49:A51"/>
    <mergeCell ref="A52:A54"/>
    <mergeCell ref="A55:A57"/>
    <mergeCell ref="A58:A60"/>
    <mergeCell ref="A61:A63"/>
    <mergeCell ref="A64:A66"/>
    <mergeCell ref="A83:A94"/>
    <mergeCell ref="A95:A97"/>
    <mergeCell ref="A98:A100"/>
    <mergeCell ref="A101:A103"/>
    <mergeCell ref="A104:A106"/>
    <mergeCell ref="A107:A109"/>
    <mergeCell ref="A115:A126"/>
    <mergeCell ref="A127:A129"/>
    <mergeCell ref="A130:A132"/>
    <mergeCell ref="A133:A135"/>
    <mergeCell ref="A136:A138"/>
    <mergeCell ref="A139:A141"/>
    <mergeCell ref="C2:C4"/>
    <mergeCell ref="C5:C7"/>
    <mergeCell ref="C8:C10"/>
    <mergeCell ref="C11:C13"/>
    <mergeCell ref="C14:C16"/>
    <mergeCell ref="C17:C19"/>
    <mergeCell ref="C20:C22"/>
    <mergeCell ref="C23:C25"/>
    <mergeCell ref="C31:C42"/>
    <mergeCell ref="C43:C45"/>
    <mergeCell ref="C46:C48"/>
    <mergeCell ref="C49:C51"/>
    <mergeCell ref="C52:C54"/>
    <mergeCell ref="C55:C57"/>
    <mergeCell ref="C58:C60"/>
    <mergeCell ref="C61:C63"/>
    <mergeCell ref="C64:C66"/>
    <mergeCell ref="C83:C94"/>
    <mergeCell ref="C95:C97"/>
    <mergeCell ref="C98:C100"/>
    <mergeCell ref="C101:C103"/>
    <mergeCell ref="C104:C106"/>
    <mergeCell ref="C107:C109"/>
    <mergeCell ref="C115:C126"/>
    <mergeCell ref="C127:C129"/>
    <mergeCell ref="C130:C132"/>
    <mergeCell ref="C133:C135"/>
    <mergeCell ref="C136:C138"/>
    <mergeCell ref="C139:C141"/>
    <mergeCell ref="D2:D4"/>
    <mergeCell ref="D5:D7"/>
    <mergeCell ref="D8:D10"/>
    <mergeCell ref="D11:D13"/>
    <mergeCell ref="D14:D16"/>
    <mergeCell ref="D17:D19"/>
    <mergeCell ref="D20:D22"/>
    <mergeCell ref="D23:D25"/>
    <mergeCell ref="D31:D42"/>
    <mergeCell ref="D43:D45"/>
    <mergeCell ref="D46:D48"/>
    <mergeCell ref="D49:D51"/>
    <mergeCell ref="D52:D54"/>
    <mergeCell ref="D55:D57"/>
    <mergeCell ref="D58:D60"/>
    <mergeCell ref="D61:D63"/>
    <mergeCell ref="D64:D66"/>
    <mergeCell ref="D83:D94"/>
    <mergeCell ref="D95:D97"/>
    <mergeCell ref="D98:D100"/>
    <mergeCell ref="D101:D103"/>
    <mergeCell ref="D104:D106"/>
    <mergeCell ref="D107:D109"/>
    <mergeCell ref="D115:D126"/>
    <mergeCell ref="D127:D129"/>
    <mergeCell ref="D130:D132"/>
    <mergeCell ref="D133:D135"/>
    <mergeCell ref="D136:D138"/>
    <mergeCell ref="D139:D141"/>
    <mergeCell ref="F2:F4"/>
    <mergeCell ref="F5:F7"/>
    <mergeCell ref="F8:F10"/>
    <mergeCell ref="F11:F13"/>
    <mergeCell ref="F14:F16"/>
    <mergeCell ref="F17:F19"/>
    <mergeCell ref="F20:F22"/>
    <mergeCell ref="F23:F25"/>
    <mergeCell ref="F31:F42"/>
    <mergeCell ref="F43:F45"/>
    <mergeCell ref="F46:F48"/>
    <mergeCell ref="F49:F51"/>
    <mergeCell ref="F52:F54"/>
    <mergeCell ref="F55:F57"/>
    <mergeCell ref="F58:F60"/>
    <mergeCell ref="F61:F63"/>
    <mergeCell ref="F64:F66"/>
    <mergeCell ref="F83:F94"/>
    <mergeCell ref="F95:F97"/>
    <mergeCell ref="F98:F100"/>
    <mergeCell ref="F101:F103"/>
    <mergeCell ref="F104:F106"/>
    <mergeCell ref="F107:F109"/>
    <mergeCell ref="F115:F126"/>
    <mergeCell ref="F127:F129"/>
    <mergeCell ref="F130:F132"/>
    <mergeCell ref="F133:F135"/>
    <mergeCell ref="F136:F138"/>
    <mergeCell ref="F139:F141"/>
    <mergeCell ref="H2:H4"/>
    <mergeCell ref="H5:H7"/>
    <mergeCell ref="H8:H10"/>
    <mergeCell ref="H11:H13"/>
    <mergeCell ref="H14:H16"/>
    <mergeCell ref="H17:H19"/>
    <mergeCell ref="H20:H22"/>
    <mergeCell ref="H23:H25"/>
    <mergeCell ref="H31:H42"/>
    <mergeCell ref="H43:H45"/>
    <mergeCell ref="H46:H48"/>
    <mergeCell ref="H49:H51"/>
    <mergeCell ref="H52:H54"/>
    <mergeCell ref="H55:H57"/>
    <mergeCell ref="H58:H60"/>
    <mergeCell ref="H61:H63"/>
    <mergeCell ref="H64:H66"/>
    <mergeCell ref="H83:H94"/>
    <mergeCell ref="H95:H97"/>
    <mergeCell ref="H98:H100"/>
    <mergeCell ref="H101:H103"/>
    <mergeCell ref="H104:H106"/>
    <mergeCell ref="H107:H109"/>
    <mergeCell ref="H115:H126"/>
    <mergeCell ref="H127:H129"/>
    <mergeCell ref="H130:H132"/>
    <mergeCell ref="H133:H135"/>
    <mergeCell ref="H136:H138"/>
    <mergeCell ref="H139:H141"/>
    <mergeCell ref="J2:J4"/>
    <mergeCell ref="J5:J7"/>
    <mergeCell ref="J8:J10"/>
    <mergeCell ref="J11:J13"/>
    <mergeCell ref="J14:J16"/>
    <mergeCell ref="J17:J19"/>
    <mergeCell ref="J20:J22"/>
    <mergeCell ref="J23:J25"/>
    <mergeCell ref="J31:J42"/>
    <mergeCell ref="J43:J45"/>
    <mergeCell ref="J46:J48"/>
    <mergeCell ref="J49:J51"/>
    <mergeCell ref="J52:J54"/>
    <mergeCell ref="J55:J57"/>
    <mergeCell ref="J58:J60"/>
    <mergeCell ref="J61:J63"/>
    <mergeCell ref="J64:J66"/>
    <mergeCell ref="J83:J94"/>
    <mergeCell ref="J95:J97"/>
    <mergeCell ref="J98:J100"/>
    <mergeCell ref="J101:J103"/>
    <mergeCell ref="J104:J106"/>
    <mergeCell ref="J107:J109"/>
    <mergeCell ref="J115:J126"/>
    <mergeCell ref="J127:J129"/>
    <mergeCell ref="J130:J132"/>
    <mergeCell ref="J133:J135"/>
    <mergeCell ref="J136:J138"/>
    <mergeCell ref="J139:J141"/>
    <mergeCell ref="K2:K4"/>
    <mergeCell ref="K5:K7"/>
    <mergeCell ref="K8:K10"/>
    <mergeCell ref="K11:K13"/>
    <mergeCell ref="K14:K16"/>
    <mergeCell ref="K17:K19"/>
    <mergeCell ref="K20:K22"/>
    <mergeCell ref="K23:K25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K61:K63"/>
    <mergeCell ref="K64:K66"/>
    <mergeCell ref="K83:K85"/>
    <mergeCell ref="K86:K88"/>
    <mergeCell ref="K89:K91"/>
    <mergeCell ref="K92:K94"/>
    <mergeCell ref="K95:K97"/>
    <mergeCell ref="K98:K100"/>
    <mergeCell ref="K101:K103"/>
    <mergeCell ref="K104:K106"/>
    <mergeCell ref="K107:K109"/>
    <mergeCell ref="K115:K117"/>
    <mergeCell ref="K118:K120"/>
    <mergeCell ref="K121:K123"/>
    <mergeCell ref="K124:K126"/>
    <mergeCell ref="K127:K129"/>
    <mergeCell ref="K130:K132"/>
    <mergeCell ref="K133:K135"/>
    <mergeCell ref="K136:K138"/>
    <mergeCell ref="K139:K14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zoomScale="54" zoomScaleNormal="54" workbookViewId="0">
      <selection activeCell="D43" sqref="D43"/>
    </sheetView>
  </sheetViews>
  <sheetFormatPr defaultColWidth="8.83333333333333" defaultRowHeight="13.8"/>
  <cols>
    <col min="1" max="1" width="28.6666666666667" customWidth="1"/>
    <col min="2" max="2" width="9" customWidth="1"/>
    <col min="3" max="3" width="10.8333333333333" customWidth="1"/>
    <col min="4" max="4" width="10.5" customWidth="1"/>
    <col min="5" max="5" width="9" customWidth="1"/>
    <col min="6" max="6" width="11.5" customWidth="1"/>
    <col min="7" max="7" width="9" customWidth="1"/>
    <col min="8" max="8" width="10.5" customWidth="1"/>
    <col min="9" max="11" width="9" customWidth="1"/>
    <col min="12" max="12" width="9.16666666666667" customWidth="1"/>
    <col min="13" max="13" width="13" customWidth="1"/>
    <col min="14" max="14" width="12" customWidth="1"/>
    <col min="15" max="15" width="13" customWidth="1"/>
  </cols>
  <sheetData>
    <row r="1" spans="1:19">
      <c r="A1" s="66" t="s">
        <v>172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7</v>
      </c>
      <c r="G1" s="1"/>
      <c r="H1" s="1" t="s">
        <v>8</v>
      </c>
      <c r="I1" s="1"/>
      <c r="J1" s="1"/>
      <c r="K1" s="1" t="s">
        <v>3</v>
      </c>
      <c r="L1" s="1" t="s">
        <v>4</v>
      </c>
      <c r="M1" s="1"/>
      <c r="N1" s="1"/>
      <c r="Q1" s="1"/>
      <c r="R1" s="1"/>
      <c r="S1" s="1"/>
    </row>
    <row r="2" ht="14.4" spans="1:19">
      <c r="A2" s="67" t="s">
        <v>104</v>
      </c>
      <c r="B2" s="1"/>
      <c r="C2" s="4">
        <f>AVERAGE(B2:B13)</f>
        <v>10051</v>
      </c>
      <c r="D2" s="23">
        <f>STDEVP(B2:B13)</f>
        <v>784.028485877054</v>
      </c>
      <c r="E2" s="1"/>
      <c r="F2" s="68">
        <f>AVERAGE(E2:E13)</f>
        <v>34673.6666666667</v>
      </c>
      <c r="G2" s="68"/>
      <c r="H2" s="8">
        <f>STDEVP(E2:E13)</f>
        <v>2268.68542454778</v>
      </c>
      <c r="I2" s="8"/>
      <c r="J2" s="8"/>
      <c r="K2" s="30">
        <f>F2/C2</f>
        <v>3.44977282525785</v>
      </c>
      <c r="L2" s="17"/>
      <c r="M2" s="1"/>
      <c r="N2" s="1"/>
      <c r="Q2" s="1"/>
      <c r="R2" s="1"/>
      <c r="S2" s="1"/>
    </row>
    <row r="3" ht="14.4" spans="1:19">
      <c r="A3" s="69"/>
      <c r="B3" s="1"/>
      <c r="C3" s="8"/>
      <c r="D3" s="26"/>
      <c r="E3" s="1"/>
      <c r="F3" s="68"/>
      <c r="G3" s="68"/>
      <c r="H3" s="8"/>
      <c r="I3" s="8"/>
      <c r="J3" s="8"/>
      <c r="K3" s="31"/>
      <c r="L3" s="17"/>
      <c r="M3" s="1"/>
      <c r="N3" s="1"/>
      <c r="Q3" s="1"/>
      <c r="R3" s="1"/>
      <c r="S3" s="1"/>
    </row>
    <row r="4" ht="14.4" spans="1:19">
      <c r="A4" s="69"/>
      <c r="B4" s="1"/>
      <c r="C4" s="8"/>
      <c r="D4" s="26"/>
      <c r="E4" s="1"/>
      <c r="F4" s="68"/>
      <c r="G4" s="68"/>
      <c r="H4" s="8"/>
      <c r="I4" s="8"/>
      <c r="J4" s="8"/>
      <c r="K4" s="31"/>
      <c r="L4" s="17"/>
      <c r="M4" s="1"/>
      <c r="N4" s="1"/>
      <c r="Q4" s="1"/>
      <c r="R4" s="1"/>
      <c r="S4" s="1"/>
    </row>
    <row r="5" ht="14.4" spans="1:19">
      <c r="A5" s="69"/>
      <c r="B5" s="1"/>
      <c r="C5" s="8"/>
      <c r="D5" s="26"/>
      <c r="E5" s="1"/>
      <c r="F5" s="68"/>
      <c r="G5" s="68"/>
      <c r="H5" s="8"/>
      <c r="I5" s="8"/>
      <c r="J5" s="8"/>
      <c r="K5" s="31"/>
      <c r="L5" s="17"/>
      <c r="M5" s="1"/>
      <c r="N5" s="1"/>
      <c r="Q5" s="1"/>
      <c r="R5" s="1"/>
      <c r="S5" s="1"/>
    </row>
    <row r="6" ht="14.4" spans="1:19">
      <c r="A6" s="69"/>
      <c r="B6" s="1"/>
      <c r="C6" s="8"/>
      <c r="D6" s="26"/>
      <c r="E6" s="1"/>
      <c r="F6" s="68"/>
      <c r="G6" s="68"/>
      <c r="H6" s="8"/>
      <c r="I6" s="8"/>
      <c r="J6" s="8"/>
      <c r="K6" s="31"/>
      <c r="L6" s="17"/>
      <c r="M6" s="1"/>
      <c r="N6" s="1"/>
      <c r="Q6" s="1"/>
      <c r="R6" s="1"/>
      <c r="S6" s="1"/>
    </row>
    <row r="7" ht="14.4" spans="1:19">
      <c r="A7" s="69"/>
      <c r="B7" s="1"/>
      <c r="C7" s="8"/>
      <c r="D7" s="26"/>
      <c r="E7" s="1"/>
      <c r="F7" s="68"/>
      <c r="G7" s="68"/>
      <c r="H7" s="8"/>
      <c r="I7" s="8"/>
      <c r="J7" s="8"/>
      <c r="K7" s="31"/>
      <c r="L7" s="17"/>
      <c r="M7" s="1"/>
      <c r="N7" s="1"/>
      <c r="Q7" s="1"/>
      <c r="R7" s="1"/>
      <c r="S7" s="1"/>
    </row>
    <row r="8" ht="14.4" spans="1:19">
      <c r="A8" s="69"/>
      <c r="B8" s="1"/>
      <c r="C8" s="8"/>
      <c r="D8" s="26"/>
      <c r="E8" s="1"/>
      <c r="F8" s="68"/>
      <c r="G8" s="68"/>
      <c r="H8" s="8"/>
      <c r="I8" s="8"/>
      <c r="J8" s="8"/>
      <c r="K8" s="31"/>
      <c r="L8" s="17"/>
      <c r="M8" s="1"/>
      <c r="N8" s="1"/>
      <c r="Q8" s="1"/>
      <c r="R8" s="1"/>
      <c r="S8" s="1"/>
    </row>
    <row r="9" ht="14.4" spans="1:19">
      <c r="A9" s="69"/>
      <c r="B9" s="1"/>
      <c r="C9" s="8"/>
      <c r="D9" s="26"/>
      <c r="E9" s="1"/>
      <c r="F9" s="68"/>
      <c r="G9" s="68"/>
      <c r="H9" s="8"/>
      <c r="I9" s="8"/>
      <c r="J9" s="8"/>
      <c r="K9" s="31"/>
      <c r="L9" s="17"/>
      <c r="M9" s="1"/>
      <c r="N9" s="1"/>
      <c r="Q9" s="1"/>
      <c r="R9" s="1"/>
      <c r="S9" s="1"/>
    </row>
    <row r="10" ht="14.4" spans="1:19">
      <c r="A10" s="69"/>
      <c r="B10" s="1"/>
      <c r="C10" s="8"/>
      <c r="D10" s="26"/>
      <c r="E10" s="1"/>
      <c r="F10" s="68"/>
      <c r="G10" s="68"/>
      <c r="H10" s="8"/>
      <c r="I10" s="8"/>
      <c r="J10" s="8"/>
      <c r="K10" s="31"/>
      <c r="L10" s="17"/>
      <c r="M10" s="1"/>
      <c r="N10" s="1"/>
      <c r="Q10" s="1"/>
      <c r="R10" s="1"/>
      <c r="S10" s="1"/>
    </row>
    <row r="11" ht="14.4" spans="1:19">
      <c r="A11" s="69"/>
      <c r="B11" s="83">
        <v>9330</v>
      </c>
      <c r="C11" s="8"/>
      <c r="D11" s="26"/>
      <c r="E11" s="83">
        <v>33373</v>
      </c>
      <c r="F11" s="68"/>
      <c r="G11" s="68"/>
      <c r="H11" s="8"/>
      <c r="I11" s="8"/>
      <c r="J11" s="8"/>
      <c r="K11" s="31"/>
      <c r="L11" s="32"/>
      <c r="M11" s="1"/>
      <c r="N11" s="1"/>
      <c r="Q11" s="1"/>
      <c r="R11" s="1"/>
      <c r="S11" s="1"/>
    </row>
    <row r="12" ht="14.4" spans="1:19">
      <c r="A12" s="69"/>
      <c r="B12" s="83">
        <v>9682</v>
      </c>
      <c r="C12" s="8"/>
      <c r="D12" s="26"/>
      <c r="E12" s="83">
        <v>32784</v>
      </c>
      <c r="F12" s="68"/>
      <c r="G12" s="68"/>
      <c r="H12" s="8"/>
      <c r="I12" s="8"/>
      <c r="J12" s="8"/>
      <c r="K12" s="31"/>
      <c r="L12" s="32"/>
      <c r="M12" s="1"/>
      <c r="N12" s="1"/>
      <c r="Q12" s="1"/>
      <c r="R12" s="1"/>
      <c r="S12" s="58"/>
    </row>
    <row r="13" ht="14.4" spans="1:19">
      <c r="A13" s="70"/>
      <c r="B13" s="83">
        <v>11141</v>
      </c>
      <c r="C13" s="11"/>
      <c r="D13" s="28"/>
      <c r="E13" s="83">
        <v>37864</v>
      </c>
      <c r="F13" s="71"/>
      <c r="G13" s="71"/>
      <c r="H13" s="11"/>
      <c r="I13" s="11"/>
      <c r="J13" s="11"/>
      <c r="K13" s="34"/>
      <c r="L13" s="32"/>
      <c r="M13" s="1"/>
      <c r="N13" s="1"/>
      <c r="Q13" s="1"/>
      <c r="R13" s="1"/>
      <c r="S13" s="76"/>
    </row>
    <row r="14" ht="14.4" spans="1:19">
      <c r="A14" s="3" t="s">
        <v>173</v>
      </c>
      <c r="B14" s="83">
        <v>9110</v>
      </c>
      <c r="C14" s="13">
        <f>AVERAGE(B14:B16)</f>
        <v>9592</v>
      </c>
      <c r="D14" s="29">
        <f>STDEVP(B14:B16)</f>
        <v>401.101815835664</v>
      </c>
      <c r="E14" s="83">
        <v>28816</v>
      </c>
      <c r="F14" s="13">
        <f>AVERAGE(E14:E16)</f>
        <v>30508.3333333333</v>
      </c>
      <c r="G14" s="13">
        <f t="shared" ref="G14:G34" si="0">E14/B14</f>
        <v>3.16311745334797</v>
      </c>
      <c r="H14" s="13">
        <f>STDEVP(E14:E16)</f>
        <v>1267.44528700672</v>
      </c>
      <c r="I14" s="13">
        <f>G14/K2</f>
        <v>0.91690601485086</v>
      </c>
      <c r="J14" s="13">
        <f>(K2-G14)/K2</f>
        <v>0.0830939851491398</v>
      </c>
      <c r="K14" s="17">
        <f>F14/C14</f>
        <v>3.18060189046428</v>
      </c>
      <c r="L14" s="78">
        <f>(K2-K14)/K2</f>
        <v>0.078025698626534</v>
      </c>
      <c r="M14" s="1"/>
      <c r="N14" s="1"/>
      <c r="Q14" s="1"/>
      <c r="R14" s="1"/>
      <c r="S14" s="76"/>
    </row>
    <row r="15" ht="14.4" spans="1:19">
      <c r="A15" s="3"/>
      <c r="B15" s="83">
        <v>10092</v>
      </c>
      <c r="C15" s="13"/>
      <c r="D15" s="29"/>
      <c r="E15" s="83">
        <v>31866</v>
      </c>
      <c r="F15" s="13"/>
      <c r="G15" s="13">
        <f t="shared" si="0"/>
        <v>3.15755053507729</v>
      </c>
      <c r="H15" s="13"/>
      <c r="I15" s="13">
        <f>G15/K2</f>
        <v>0.915292309093217</v>
      </c>
      <c r="J15" s="13">
        <f>(K2-G15)/K2</f>
        <v>0.0847076909067832</v>
      </c>
      <c r="K15" s="17"/>
      <c r="L15" s="78"/>
      <c r="M15" s="1"/>
      <c r="N15" s="1"/>
      <c r="Q15" s="1"/>
      <c r="R15" s="1"/>
      <c r="S15" s="76"/>
    </row>
    <row r="16" ht="14.4" spans="1:19">
      <c r="A16" s="3"/>
      <c r="B16" s="83">
        <v>9574</v>
      </c>
      <c r="C16" s="13"/>
      <c r="D16" s="29"/>
      <c r="E16" s="83">
        <v>30843</v>
      </c>
      <c r="F16" s="13"/>
      <c r="G16" s="13">
        <f t="shared" si="0"/>
        <v>3.22153749738876</v>
      </c>
      <c r="H16" s="13"/>
      <c r="I16" s="13">
        <f>G16/K2</f>
        <v>0.933840476045831</v>
      </c>
      <c r="J16" s="13">
        <f>(K2-G16)/K2</f>
        <v>0.0661595239541695</v>
      </c>
      <c r="K16" s="17"/>
      <c r="L16" s="78"/>
      <c r="M16" s="1"/>
      <c r="N16" s="1"/>
      <c r="Q16" s="1"/>
      <c r="R16" s="1"/>
      <c r="S16" s="76"/>
    </row>
    <row r="17" ht="14.4" spans="1:19">
      <c r="A17" s="3" t="s">
        <v>174</v>
      </c>
      <c r="B17" s="83">
        <v>9865</v>
      </c>
      <c r="C17" s="13">
        <f>AVERAGE(B17:B19)</f>
        <v>10194.3333333333</v>
      </c>
      <c r="D17" s="29">
        <f>STDEVP(B17:B19)</f>
        <v>630.803367848404</v>
      </c>
      <c r="E17" s="83">
        <v>29652</v>
      </c>
      <c r="F17" s="13">
        <f>AVERAGE(E17:E19)</f>
        <v>30470.6666666667</v>
      </c>
      <c r="G17" s="13">
        <f t="shared" si="0"/>
        <v>3.00577800304105</v>
      </c>
      <c r="H17" s="13">
        <f>STDEVP(E17:E19)</f>
        <v>580.101906756237</v>
      </c>
      <c r="I17" s="13">
        <f>G17/K2</f>
        <v>0.871297373854288</v>
      </c>
      <c r="J17" s="13">
        <f>(K2-G17)/K2</f>
        <v>0.128702626145712</v>
      </c>
      <c r="K17" s="17">
        <f>F17/C17</f>
        <v>2.98898080633031</v>
      </c>
      <c r="L17" s="32">
        <f>(K2-K17)/K2</f>
        <v>0.133571699433019</v>
      </c>
      <c r="M17" s="1"/>
      <c r="N17" s="1"/>
      <c r="Q17" s="1"/>
      <c r="R17" s="1"/>
      <c r="S17" s="76"/>
    </row>
    <row r="18" ht="14.4" spans="1:19">
      <c r="A18" s="3"/>
      <c r="B18" s="83">
        <v>9641</v>
      </c>
      <c r="C18" s="13"/>
      <c r="D18" s="29"/>
      <c r="E18" s="83">
        <v>30926</v>
      </c>
      <c r="F18" s="13"/>
      <c r="G18" s="13">
        <f t="shared" si="0"/>
        <v>3.20775853127269</v>
      </c>
      <c r="H18" s="13"/>
      <c r="I18" s="13">
        <f>G18/K2</f>
        <v>0.929846309816916</v>
      </c>
      <c r="J18" s="13">
        <f>(K2-G18)/K2</f>
        <v>0.070153690183084</v>
      </c>
      <c r="K18" s="17"/>
      <c r="L18" s="32"/>
      <c r="M18" s="1"/>
      <c r="N18" s="1"/>
      <c r="Q18" s="1"/>
      <c r="R18" s="1"/>
      <c r="S18" s="76"/>
    </row>
    <row r="19" ht="14.4" spans="1:19">
      <c r="A19" s="3"/>
      <c r="B19" s="83">
        <v>11077</v>
      </c>
      <c r="C19" s="13"/>
      <c r="D19" s="29"/>
      <c r="E19" s="83">
        <v>30834</v>
      </c>
      <c r="F19" s="13"/>
      <c r="G19" s="13">
        <f t="shared" si="0"/>
        <v>2.78360566940507</v>
      </c>
      <c r="H19" s="13"/>
      <c r="I19" s="13">
        <f>G19/K2</f>
        <v>0.80689535526068</v>
      </c>
      <c r="J19" s="13">
        <f>(K2-G19)/K2</f>
        <v>0.19310464473932</v>
      </c>
      <c r="K19" s="17"/>
      <c r="L19" s="32"/>
      <c r="M19" s="66" t="s">
        <v>175</v>
      </c>
      <c r="N19" s="66">
        <v>1.568817</v>
      </c>
      <c r="O19" s="82" t="s">
        <v>176</v>
      </c>
      <c r="Q19" s="1"/>
      <c r="R19" s="1"/>
      <c r="S19" s="1"/>
    </row>
    <row r="20" ht="14.4" spans="1:19">
      <c r="A20" s="3" t="s">
        <v>177</v>
      </c>
      <c r="B20" s="83">
        <v>15422</v>
      </c>
      <c r="C20" s="13">
        <f>AVERAGE(B20:B22)</f>
        <v>13553.6666666667</v>
      </c>
      <c r="D20" s="29">
        <f>STDEVP(B20:B22)</f>
        <v>1346.62103883098</v>
      </c>
      <c r="E20" s="83">
        <v>28378</v>
      </c>
      <c r="F20" s="13">
        <f>AVERAGE(E20:E22)</f>
        <v>26618</v>
      </c>
      <c r="G20" s="13">
        <f t="shared" si="0"/>
        <v>1.84009856049799</v>
      </c>
      <c r="H20" s="13">
        <f>STDEVP(E20:E22)</f>
        <v>1309.503977339</v>
      </c>
      <c r="I20" s="13">
        <f>G20/K2</f>
        <v>0.533397024588265</v>
      </c>
      <c r="J20" s="13">
        <f>(K2-G20)/K2</f>
        <v>0.466602975411735</v>
      </c>
      <c r="K20" s="17">
        <f>F20/C20</f>
        <v>1.96389660854381</v>
      </c>
      <c r="L20" s="78">
        <f>(K2-K20)/K2</f>
        <v>0.43071712022167</v>
      </c>
      <c r="M20" s="77"/>
      <c r="N20" s="77"/>
      <c r="O20" s="89"/>
      <c r="Q20" s="1"/>
      <c r="R20" s="1"/>
      <c r="S20" s="1"/>
    </row>
    <row r="21" ht="14.4" spans="1:19">
      <c r="A21" s="3"/>
      <c r="B21" s="83">
        <v>12939</v>
      </c>
      <c r="C21" s="13"/>
      <c r="D21" s="29"/>
      <c r="E21" s="83">
        <v>26237</v>
      </c>
      <c r="F21" s="13"/>
      <c r="G21" s="13">
        <f t="shared" si="0"/>
        <v>2.02774557539222</v>
      </c>
      <c r="H21" s="13"/>
      <c r="I21" s="13">
        <f>G21/K2</f>
        <v>0.587791045412001</v>
      </c>
      <c r="J21" s="13">
        <f>(K2-G21)/K2</f>
        <v>0.412208954587999</v>
      </c>
      <c r="K21" s="17"/>
      <c r="L21" s="78"/>
      <c r="M21" s="1">
        <f>STDEV.P(I14:I16)</f>
        <v>0.00838924257962568</v>
      </c>
      <c r="N21" s="79">
        <f>AVERAGE(I14:I16)</f>
        <v>0.922012933329969</v>
      </c>
      <c r="O21">
        <f>M21/N21</f>
        <v>0.0090988339494619</v>
      </c>
      <c r="Q21" s="1"/>
      <c r="R21" s="1"/>
      <c r="S21" s="1"/>
    </row>
    <row r="22" ht="14.4" spans="1:19">
      <c r="A22" s="3"/>
      <c r="B22" s="83">
        <v>12300</v>
      </c>
      <c r="C22" s="13"/>
      <c r="D22" s="29"/>
      <c r="E22" s="83">
        <v>25239</v>
      </c>
      <c r="F22" s="13"/>
      <c r="G22" s="13">
        <f t="shared" si="0"/>
        <v>2.05195121951219</v>
      </c>
      <c r="H22" s="13"/>
      <c r="I22" s="13">
        <f>G22/K2</f>
        <v>0.594807636169151</v>
      </c>
      <c r="J22" s="13">
        <f>(K2-G22)/K2</f>
        <v>0.405192363830849</v>
      </c>
      <c r="K22" s="17"/>
      <c r="L22" s="78"/>
      <c r="M22" s="1">
        <f>STDEV.P(I17:I19)</f>
        <v>0.0502134722156613</v>
      </c>
      <c r="N22" s="79">
        <f>AVERAGE(I17:I19)</f>
        <v>0.869346346310628</v>
      </c>
      <c r="O22">
        <f t="shared" ref="O22:O27" si="1">M22/N22</f>
        <v>0.0577600313485639</v>
      </c>
      <c r="Q22" s="1"/>
      <c r="R22" s="1"/>
      <c r="S22" s="1"/>
    </row>
    <row r="23" ht="14.4" spans="1:19">
      <c r="A23" s="3" t="s">
        <v>178</v>
      </c>
      <c r="B23" s="83">
        <v>17397</v>
      </c>
      <c r="C23" s="13">
        <f>AVERAGE(B23:B25)</f>
        <v>16683.3333333333</v>
      </c>
      <c r="D23" s="29">
        <f>STDEVP(B23:B25)</f>
        <v>938.765264707969</v>
      </c>
      <c r="E23" s="83">
        <v>15322</v>
      </c>
      <c r="F23" s="13">
        <f>AVERAGE(E23:E25)</f>
        <v>15867.6666666667</v>
      </c>
      <c r="G23" s="13">
        <f t="shared" si="0"/>
        <v>0.880726562050928</v>
      </c>
      <c r="H23" s="13">
        <f>STDEVP(E23:E25)</f>
        <v>2227.19499720064</v>
      </c>
      <c r="I23" s="13">
        <f>G23/K2</f>
        <v>0.255299872386553</v>
      </c>
      <c r="J23" s="13">
        <f>(K2-G23)/K2</f>
        <v>0.744700127613447</v>
      </c>
      <c r="K23" s="17">
        <f>F23/C23</f>
        <v>0.951108891108891</v>
      </c>
      <c r="L23" s="32">
        <f>(K2-K23)/K2</f>
        <v>0.72429810909714</v>
      </c>
      <c r="M23" s="1">
        <f>STDEV.P(I20:I22)</f>
        <v>0.0274453097834075</v>
      </c>
      <c r="N23" s="79">
        <f>AVERAGE(I20:I22)</f>
        <v>0.571998568723139</v>
      </c>
      <c r="O23">
        <f t="shared" si="1"/>
        <v>0.0479814308708378</v>
      </c>
      <c r="Q23" s="1"/>
      <c r="R23" s="1"/>
      <c r="S23" s="1"/>
    </row>
    <row r="24" ht="14.4" spans="1:19">
      <c r="A24" s="3"/>
      <c r="B24" s="83">
        <v>17296</v>
      </c>
      <c r="C24" s="13"/>
      <c r="D24" s="29"/>
      <c r="E24" s="83">
        <v>18827</v>
      </c>
      <c r="F24" s="13"/>
      <c r="G24" s="13">
        <f t="shared" si="0"/>
        <v>1.08851757631822</v>
      </c>
      <c r="H24" s="13"/>
      <c r="I24" s="13">
        <f>G24/K2</f>
        <v>0.315533118108107</v>
      </c>
      <c r="J24" s="13">
        <f>(K2-G24)/K2</f>
        <v>0.684466881891893</v>
      </c>
      <c r="K24" s="17"/>
      <c r="L24" s="32"/>
      <c r="M24" s="1">
        <f>STDEV.P(I23:I25)</f>
        <v>0.0287167798109664</v>
      </c>
      <c r="N24" s="79">
        <f>AVERAGE(I23:I25)</f>
        <v>0.274928896355798</v>
      </c>
      <c r="O24">
        <f t="shared" si="1"/>
        <v>0.104451660744321</v>
      </c>
      <c r="Q24" s="1"/>
      <c r="R24" s="1"/>
      <c r="S24" s="1"/>
    </row>
    <row r="25" ht="14.4" spans="1:19">
      <c r="A25" s="3"/>
      <c r="B25" s="83">
        <v>15357</v>
      </c>
      <c r="C25" s="13"/>
      <c r="D25" s="29"/>
      <c r="E25" s="83">
        <v>13454</v>
      </c>
      <c r="F25" s="13"/>
      <c r="G25" s="13">
        <f t="shared" si="0"/>
        <v>0.876082568209937</v>
      </c>
      <c r="H25" s="13"/>
      <c r="I25" s="13">
        <f>G25/K2</f>
        <v>0.253953698572733</v>
      </c>
      <c r="J25" s="13">
        <f>(K2-G25)/K2</f>
        <v>0.746046301427267</v>
      </c>
      <c r="K25" s="17"/>
      <c r="L25" s="32"/>
      <c r="M25" s="1">
        <f>STDEV.P(I26:I28)</f>
        <v>0.00441007794519162</v>
      </c>
      <c r="N25" s="79">
        <f>AVERAGE(I26:I28)</f>
        <v>0.0912823614994473</v>
      </c>
      <c r="O25">
        <f t="shared" si="1"/>
        <v>0.0483124874592374</v>
      </c>
      <c r="Q25" s="1"/>
      <c r="R25" s="1"/>
      <c r="S25" s="1"/>
    </row>
    <row r="26" ht="14.4" spans="1:19">
      <c r="A26" s="3" t="s">
        <v>179</v>
      </c>
      <c r="B26" s="83">
        <v>19650</v>
      </c>
      <c r="C26" s="13">
        <f>AVERAGE(B26:B28)</f>
        <v>17806</v>
      </c>
      <c r="D26" s="29">
        <f>STDEVP(B26:B28)</f>
        <v>1969.62196034332</v>
      </c>
      <c r="E26" s="83">
        <v>6373</v>
      </c>
      <c r="F26" s="13">
        <f>AVERAGE(E26:E28)</f>
        <v>5595.66666666667</v>
      </c>
      <c r="G26" s="13">
        <f t="shared" si="0"/>
        <v>0.324325699745547</v>
      </c>
      <c r="H26" s="13">
        <f>STDEVP(E26:E28)</f>
        <v>594.681614161916</v>
      </c>
      <c r="I26" s="13">
        <f>G26/K2</f>
        <v>0.0940136397883839</v>
      </c>
      <c r="J26" s="13">
        <f>(K2-G26)/K2</f>
        <v>0.905986360211616</v>
      </c>
      <c r="K26" s="17">
        <f>F26/C26</f>
        <v>0.314257366430791</v>
      </c>
      <c r="L26" s="32">
        <f>(K2-K26)/K2</f>
        <v>0.908904909874087</v>
      </c>
      <c r="M26" s="1">
        <f>STDEV.P(I29:I31)</f>
        <v>0.00125109056568736</v>
      </c>
      <c r="N26" s="79">
        <f>AVERAGE(I29:I31)</f>
        <v>0.034256449124608</v>
      </c>
      <c r="O26">
        <f t="shared" si="1"/>
        <v>0.0365213148956717</v>
      </c>
      <c r="Q26" s="1"/>
      <c r="R26" s="1"/>
      <c r="S26" s="1"/>
    </row>
    <row r="27" ht="14.4" spans="1:19">
      <c r="A27" s="3"/>
      <c r="B27" s="83">
        <v>15076</v>
      </c>
      <c r="C27" s="13"/>
      <c r="D27" s="29"/>
      <c r="E27" s="83">
        <v>4929</v>
      </c>
      <c r="F27" s="13"/>
      <c r="G27" s="13">
        <f t="shared" si="0"/>
        <v>0.326943486335898</v>
      </c>
      <c r="H27" s="13"/>
      <c r="I27" s="13">
        <f>G27/K2</f>
        <v>0.0947724684773876</v>
      </c>
      <c r="J27" s="13">
        <f>(K2-G27)/K2</f>
        <v>0.905227531522612</v>
      </c>
      <c r="K27" s="17"/>
      <c r="L27" s="32"/>
      <c r="M27" s="1">
        <f>STDEV.P(I33:I34)</f>
        <v>0.00152807311378427</v>
      </c>
      <c r="N27" s="79">
        <f>AVERAGE(I32:I34)</f>
        <v>0.0137486637027772</v>
      </c>
      <c r="O27">
        <f t="shared" si="1"/>
        <v>0.111143391591985</v>
      </c>
      <c r="Q27" s="1"/>
      <c r="R27" s="1"/>
      <c r="S27" s="1"/>
    </row>
    <row r="28" ht="14.4" spans="1:19">
      <c r="A28" s="3"/>
      <c r="B28" s="83">
        <v>18692</v>
      </c>
      <c r="C28" s="13"/>
      <c r="D28" s="29"/>
      <c r="E28" s="83">
        <v>5485</v>
      </c>
      <c r="F28" s="13"/>
      <c r="G28" s="13">
        <f t="shared" si="0"/>
        <v>0.293441044297025</v>
      </c>
      <c r="H28" s="13"/>
      <c r="I28" s="13">
        <f>G28/K2</f>
        <v>0.0850609762325704</v>
      </c>
      <c r="J28" s="13">
        <f>(K2-G28)/K2</f>
        <v>0.91493902376743</v>
      </c>
      <c r="K28" s="17"/>
      <c r="L28" s="32"/>
      <c r="M28" s="1" t="s">
        <v>98</v>
      </c>
      <c r="N28" s="1" t="s">
        <v>180</v>
      </c>
      <c r="O28" t="s">
        <v>18</v>
      </c>
      <c r="Q28" s="1"/>
      <c r="R28" s="1"/>
      <c r="S28" s="1"/>
    </row>
    <row r="29" ht="14.4" spans="1:19">
      <c r="A29" s="3" t="s">
        <v>181</v>
      </c>
      <c r="B29" s="83">
        <v>18399</v>
      </c>
      <c r="C29" s="13">
        <f>AVERAGE(B29:B31)</f>
        <v>17674.6666666667</v>
      </c>
      <c r="D29" s="29">
        <f>STDEVP(B29:B31)</f>
        <v>1502.91368865799</v>
      </c>
      <c r="E29" s="83">
        <v>2066</v>
      </c>
      <c r="F29" s="13">
        <f>AVERAGE(E29:E31)</f>
        <v>2085</v>
      </c>
      <c r="G29" s="13">
        <f t="shared" si="0"/>
        <v>0.112288711343008</v>
      </c>
      <c r="H29" s="13">
        <f>STDEVP(E29:E31)</f>
        <v>152.05481467769</v>
      </c>
      <c r="I29" s="13">
        <f>G29/K2</f>
        <v>0.0325495958808867</v>
      </c>
      <c r="J29" s="13">
        <f>(K2-G29)/K2</f>
        <v>0.967450404119113</v>
      </c>
      <c r="K29" s="17">
        <f>F29/C29</f>
        <v>0.117965449607725</v>
      </c>
      <c r="L29" s="32">
        <f>(K2-K29)/K2</f>
        <v>0.965804864382945</v>
      </c>
      <c r="M29" s="1"/>
      <c r="N29" s="1"/>
      <c r="Q29" s="1"/>
      <c r="R29" s="1"/>
      <c r="S29" s="1"/>
    </row>
    <row r="30" ht="14.4" spans="1:19">
      <c r="A30" s="3"/>
      <c r="B30" s="83">
        <v>19043</v>
      </c>
      <c r="C30" s="13"/>
      <c r="D30" s="29"/>
      <c r="E30" s="83">
        <v>2280</v>
      </c>
      <c r="F30" s="13"/>
      <c r="G30" s="13">
        <f t="shared" si="0"/>
        <v>0.119729034290816</v>
      </c>
      <c r="H30" s="13"/>
      <c r="I30" s="13">
        <f>G30/K2</f>
        <v>0.0347063532457</v>
      </c>
      <c r="J30" s="13">
        <f>(K2-G30)/K2</f>
        <v>0.9652936467543</v>
      </c>
      <c r="K30" s="17"/>
      <c r="L30" s="32"/>
      <c r="M30" s="1"/>
      <c r="N30" s="1"/>
      <c r="Q30" s="1"/>
      <c r="R30" s="1"/>
      <c r="S30" s="1"/>
    </row>
    <row r="31" ht="14.4" spans="1:19">
      <c r="A31" s="3"/>
      <c r="B31" s="83">
        <v>15582</v>
      </c>
      <c r="C31" s="13"/>
      <c r="D31" s="29"/>
      <c r="E31" s="83">
        <v>1909</v>
      </c>
      <c r="F31" s="13"/>
      <c r="G31" s="13">
        <f t="shared" si="0"/>
        <v>0.122513156205879</v>
      </c>
      <c r="H31" s="13"/>
      <c r="I31" s="13">
        <f>G31/K2</f>
        <v>0.0355133982472372</v>
      </c>
      <c r="J31" s="13">
        <f>(K2-G31)/K2</f>
        <v>0.964486601752763</v>
      </c>
      <c r="K31" s="17"/>
      <c r="L31" s="32"/>
      <c r="M31" s="1"/>
      <c r="N31" s="1"/>
      <c r="Q31" s="1"/>
      <c r="R31" s="1"/>
      <c r="S31" s="1"/>
    </row>
    <row r="32" ht="14.4" spans="1:19">
      <c r="A32" s="3" t="s">
        <v>182</v>
      </c>
      <c r="B32" s="83">
        <v>16068</v>
      </c>
      <c r="C32" s="13">
        <f>AVERAGE(B32:B34)</f>
        <v>16952.3333333333</v>
      </c>
      <c r="D32" s="29">
        <f>STDEVP(B32:B34)</f>
        <v>3813.62385256974</v>
      </c>
      <c r="E32" s="83">
        <v>890</v>
      </c>
      <c r="F32" s="13">
        <f>AVERAGE(E32:E34)</f>
        <v>784.333333333333</v>
      </c>
      <c r="G32" s="13">
        <f t="shared" si="0"/>
        <v>0.0553895942245457</v>
      </c>
      <c r="H32" s="13">
        <f>STDEVP(E32:E34)</f>
        <v>115.891711907664</v>
      </c>
      <c r="I32" s="13">
        <f>G32/K2</f>
        <v>0.0160560120999868</v>
      </c>
      <c r="J32" s="13">
        <f>(K2-G32)/K2</f>
        <v>0.983943987900013</v>
      </c>
      <c r="K32" s="17">
        <f>F32/C32</f>
        <v>0.0462669838960222</v>
      </c>
      <c r="L32" s="32">
        <f>(K2-K32)/K2</f>
        <v>0.986588396906233</v>
      </c>
      <c r="M32" s="1"/>
      <c r="N32" s="1"/>
      <c r="Q32" s="1"/>
      <c r="R32" s="1"/>
      <c r="S32" s="1"/>
    </row>
    <row r="33" ht="14.4" spans="1:19">
      <c r="A33" s="3"/>
      <c r="B33" s="83">
        <v>22002</v>
      </c>
      <c r="C33" s="13"/>
      <c r="D33" s="29"/>
      <c r="E33" s="83">
        <v>840</v>
      </c>
      <c r="F33" s="13"/>
      <c r="G33" s="13">
        <f t="shared" si="0"/>
        <v>0.0381783474229615</v>
      </c>
      <c r="H33" s="13"/>
      <c r="I33" s="13">
        <f>G33/K2</f>
        <v>0.0110669163903881</v>
      </c>
      <c r="J33" s="13">
        <f>(K2-G33)/K2</f>
        <v>0.988933083609612</v>
      </c>
      <c r="K33" s="17"/>
      <c r="L33" s="32"/>
      <c r="M33" s="1"/>
      <c r="N33" s="1"/>
      <c r="Q33" s="1"/>
      <c r="R33" s="1"/>
      <c r="S33" s="1"/>
    </row>
    <row r="34" ht="14.4" spans="1:14">
      <c r="A34" s="3"/>
      <c r="B34" s="83">
        <v>12787</v>
      </c>
      <c r="C34" s="13"/>
      <c r="D34" s="29"/>
      <c r="E34" s="83">
        <v>623</v>
      </c>
      <c r="F34" s="13"/>
      <c r="G34" s="13">
        <f t="shared" si="0"/>
        <v>0.0487213576288418</v>
      </c>
      <c r="H34" s="13"/>
      <c r="I34" s="13">
        <f>G34/K2</f>
        <v>0.0141230626179566</v>
      </c>
      <c r="J34" s="13">
        <f>(K2-G34)/K2</f>
        <v>0.985876937382043</v>
      </c>
      <c r="K34" s="17"/>
      <c r="L34" s="32"/>
      <c r="M34" s="1"/>
      <c r="N34" s="1"/>
    </row>
  </sheetData>
  <mergeCells count="59">
    <mergeCell ref="A2:A13"/>
    <mergeCell ref="A14:A16"/>
    <mergeCell ref="A17:A19"/>
    <mergeCell ref="A20:A22"/>
    <mergeCell ref="A23:A25"/>
    <mergeCell ref="A26:A28"/>
    <mergeCell ref="A29:A31"/>
    <mergeCell ref="A32:A34"/>
    <mergeCell ref="C2:C13"/>
    <mergeCell ref="C14:C16"/>
    <mergeCell ref="C17:C19"/>
    <mergeCell ref="C20:C22"/>
    <mergeCell ref="C23:C25"/>
    <mergeCell ref="C26:C28"/>
    <mergeCell ref="C29:C31"/>
    <mergeCell ref="C32:C34"/>
    <mergeCell ref="D2:D13"/>
    <mergeCell ref="D14:D16"/>
    <mergeCell ref="D17:D19"/>
    <mergeCell ref="D20:D22"/>
    <mergeCell ref="D23:D25"/>
    <mergeCell ref="D26:D28"/>
    <mergeCell ref="D29:D31"/>
    <mergeCell ref="D32:D34"/>
    <mergeCell ref="F2:F13"/>
    <mergeCell ref="F14:F16"/>
    <mergeCell ref="F17:F19"/>
    <mergeCell ref="F20:F22"/>
    <mergeCell ref="F23:F25"/>
    <mergeCell ref="F26:F28"/>
    <mergeCell ref="F29:F31"/>
    <mergeCell ref="F32:F34"/>
    <mergeCell ref="H2:H13"/>
    <mergeCell ref="H14:H16"/>
    <mergeCell ref="H17:H19"/>
    <mergeCell ref="H20:H22"/>
    <mergeCell ref="H23:H25"/>
    <mergeCell ref="H26:H28"/>
    <mergeCell ref="H29:H31"/>
    <mergeCell ref="H32:H34"/>
    <mergeCell ref="K2:K13"/>
    <mergeCell ref="K14:K16"/>
    <mergeCell ref="K17:K19"/>
    <mergeCell ref="K20:K22"/>
    <mergeCell ref="K23:K25"/>
    <mergeCell ref="K26:K28"/>
    <mergeCell ref="K29:K31"/>
    <mergeCell ref="K32:K34"/>
    <mergeCell ref="L2:L4"/>
    <mergeCell ref="L5:L7"/>
    <mergeCell ref="L8:L10"/>
    <mergeCell ref="L11:L13"/>
    <mergeCell ref="L14:L16"/>
    <mergeCell ref="L17:L19"/>
    <mergeCell ref="L20:L22"/>
    <mergeCell ref="L23:L25"/>
    <mergeCell ref="L26:L28"/>
    <mergeCell ref="L29:L31"/>
    <mergeCell ref="L32:L3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7"/>
  <sheetViews>
    <sheetView zoomScale="84" zoomScaleNormal="84" topLeftCell="A76" workbookViewId="0">
      <selection activeCell="O2" sqref="O2"/>
    </sheetView>
  </sheetViews>
  <sheetFormatPr defaultColWidth="8.83333333333333" defaultRowHeight="13.8"/>
  <cols>
    <col min="1" max="1" width="26.1666666666667" customWidth="1"/>
    <col min="2" max="2" width="9" customWidth="1"/>
    <col min="3" max="3" width="11" customWidth="1"/>
    <col min="4" max="4" width="10" customWidth="1"/>
    <col min="5" max="5" width="9" customWidth="1"/>
    <col min="6" max="6" width="16.1666666666667" customWidth="1"/>
    <col min="7" max="7" width="9" customWidth="1"/>
    <col min="8" max="8" width="10" customWidth="1"/>
    <col min="9" max="9" width="9" customWidth="1"/>
    <col min="11" max="11" width="9" customWidth="1"/>
    <col min="12" max="12" width="10.5" customWidth="1"/>
    <col min="13" max="15" width="9" customWidth="1"/>
    <col min="17" max="17" width="9" customWidth="1"/>
    <col min="19" max="20" width="9" customWidth="1"/>
    <col min="21" max="21" width="19.1666666666667" customWidth="1"/>
    <col min="22" max="22" width="10.3333333333333" customWidth="1"/>
    <col min="23" max="23" width="11.5" customWidth="1"/>
    <col min="24" max="24" width="10.5" customWidth="1"/>
    <col min="26" max="26" width="12.1666666666667" customWidth="1"/>
    <col min="28" max="28" width="12.8333333333333" customWidth="1"/>
  </cols>
  <sheetData>
    <row r="1" spans="1:15">
      <c r="A1" s="66" t="s">
        <v>183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7</v>
      </c>
      <c r="G1" s="1"/>
      <c r="H1" s="1" t="s">
        <v>8</v>
      </c>
      <c r="I1" s="1"/>
      <c r="J1" s="1"/>
      <c r="K1" s="1" t="s">
        <v>3</v>
      </c>
      <c r="L1" s="1" t="s">
        <v>4</v>
      </c>
      <c r="M1" s="1" t="s">
        <v>184</v>
      </c>
      <c r="N1" s="1"/>
      <c r="O1" s="1" t="s">
        <v>185</v>
      </c>
    </row>
    <row r="2" ht="14.4" spans="1:15">
      <c r="A2" s="67" t="s">
        <v>104</v>
      </c>
      <c r="B2" s="1">
        <v>5863</v>
      </c>
      <c r="C2" s="4">
        <f>AVERAGE(B2:B12)</f>
        <v>6658.81818181818</v>
      </c>
      <c r="D2" s="23">
        <f>STDEVP(B2:B12)</f>
        <v>1144.56334017363</v>
      </c>
      <c r="E2" s="1">
        <v>15922</v>
      </c>
      <c r="F2" s="68">
        <f>AVERAGE(E2:E12)</f>
        <v>18693.4545454545</v>
      </c>
      <c r="G2" s="13">
        <f t="shared" ref="G2:G34" si="0">E2/B2</f>
        <v>2.71567456933311</v>
      </c>
      <c r="H2" s="8">
        <f>STDEVP(E2:E12)</f>
        <v>3278.84828348548</v>
      </c>
      <c r="I2" s="8"/>
      <c r="J2" s="8"/>
      <c r="K2" s="30">
        <f>F2/C2</f>
        <v>2.80732316681912</v>
      </c>
      <c r="L2" s="17"/>
      <c r="M2" s="1"/>
      <c r="N2" s="1"/>
      <c r="O2" s="1"/>
    </row>
    <row r="3" ht="14.4" spans="1:15">
      <c r="A3" s="69"/>
      <c r="B3" s="1">
        <v>7167</v>
      </c>
      <c r="C3" s="8"/>
      <c r="D3" s="26"/>
      <c r="E3" s="1">
        <v>20213</v>
      </c>
      <c r="F3" s="68"/>
      <c r="G3" s="13">
        <f t="shared" si="0"/>
        <v>2.8202874284917</v>
      </c>
      <c r="H3" s="8"/>
      <c r="I3" s="8"/>
      <c r="J3" s="8"/>
      <c r="K3" s="31"/>
      <c r="L3" s="17"/>
      <c r="M3" s="1"/>
      <c r="N3" s="76"/>
      <c r="O3" s="1"/>
    </row>
    <row r="4" ht="14.4" spans="1:17">
      <c r="A4" s="69"/>
      <c r="B4" s="1">
        <v>7817</v>
      </c>
      <c r="C4" s="8"/>
      <c r="D4" s="26"/>
      <c r="E4" s="1">
        <v>23453</v>
      </c>
      <c r="F4" s="68"/>
      <c r="G4" s="13">
        <f t="shared" si="0"/>
        <v>3.00025585262889</v>
      </c>
      <c r="H4" s="8"/>
      <c r="I4" s="8"/>
      <c r="J4" s="8"/>
      <c r="K4" s="31"/>
      <c r="L4" s="17"/>
      <c r="M4" s="1"/>
      <c r="N4" s="76"/>
      <c r="O4" s="77"/>
      <c r="P4" s="66" t="s">
        <v>186</v>
      </c>
      <c r="Q4" s="82">
        <v>0.13682</v>
      </c>
    </row>
    <row r="5" ht="14.4" spans="1:17">
      <c r="A5" s="69"/>
      <c r="B5" s="1">
        <v>7756</v>
      </c>
      <c r="C5" s="8"/>
      <c r="D5" s="26"/>
      <c r="E5" s="1">
        <v>20977</v>
      </c>
      <c r="F5" s="68"/>
      <c r="G5" s="13">
        <f t="shared" si="0"/>
        <v>2.70461578133058</v>
      </c>
      <c r="H5" s="8"/>
      <c r="I5" s="8"/>
      <c r="J5" s="8"/>
      <c r="K5" s="31"/>
      <c r="L5" s="17"/>
      <c r="M5" s="1"/>
      <c r="N5" s="76"/>
      <c r="O5" s="77"/>
      <c r="P5" s="66" t="s">
        <v>187</v>
      </c>
      <c r="Q5" s="82">
        <v>5.0205</v>
      </c>
    </row>
    <row r="6" ht="14.4" spans="1:15">
      <c r="A6" s="69"/>
      <c r="B6" s="1">
        <v>7084</v>
      </c>
      <c r="C6" s="8"/>
      <c r="D6" s="26"/>
      <c r="E6" s="1">
        <v>19256</v>
      </c>
      <c r="F6" s="68"/>
      <c r="G6" s="13">
        <f t="shared" si="0"/>
        <v>2.71823828345567</v>
      </c>
      <c r="H6" s="8"/>
      <c r="I6" s="8"/>
      <c r="J6" s="8"/>
      <c r="K6" s="31"/>
      <c r="L6" s="17"/>
      <c r="M6" s="1"/>
      <c r="N6" s="76"/>
      <c r="O6" s="1"/>
    </row>
    <row r="7" ht="14.4" spans="1:15">
      <c r="A7" s="69"/>
      <c r="B7" s="1">
        <v>4590</v>
      </c>
      <c r="C7" s="8"/>
      <c r="D7" s="26"/>
      <c r="E7" s="1">
        <v>12631</v>
      </c>
      <c r="F7" s="68"/>
      <c r="G7" s="13">
        <f t="shared" si="0"/>
        <v>2.75185185185185</v>
      </c>
      <c r="H7" s="8"/>
      <c r="I7" s="8"/>
      <c r="J7" s="8"/>
      <c r="K7" s="31"/>
      <c r="L7" s="17"/>
      <c r="M7" s="1"/>
      <c r="N7" s="76"/>
      <c r="O7" s="1"/>
    </row>
    <row r="8" ht="14.4" spans="1:20">
      <c r="A8" s="69"/>
      <c r="B8" s="1">
        <v>8122</v>
      </c>
      <c r="C8" s="8"/>
      <c r="D8" s="26"/>
      <c r="E8" s="1">
        <v>22248</v>
      </c>
      <c r="F8" s="68"/>
      <c r="G8" s="13">
        <f t="shared" si="0"/>
        <v>2.73922679143068</v>
      </c>
      <c r="H8" s="8"/>
      <c r="I8" s="8"/>
      <c r="J8" s="8"/>
      <c r="K8" s="31"/>
      <c r="L8" s="17"/>
      <c r="M8" s="1"/>
      <c r="N8" s="76"/>
      <c r="O8" s="1"/>
      <c r="T8" s="80"/>
    </row>
    <row r="9" ht="14.4" spans="1:15">
      <c r="A9" s="69"/>
      <c r="B9" s="1">
        <v>6901</v>
      </c>
      <c r="C9" s="8"/>
      <c r="D9" s="26"/>
      <c r="E9" s="1">
        <v>20800</v>
      </c>
      <c r="F9" s="68"/>
      <c r="G9" s="13">
        <f t="shared" si="0"/>
        <v>3.01405593392262</v>
      </c>
      <c r="H9" s="8"/>
      <c r="I9" s="8"/>
      <c r="J9" s="8"/>
      <c r="K9" s="31"/>
      <c r="L9" s="17"/>
      <c r="M9" s="1"/>
      <c r="N9" s="76"/>
      <c r="O9" s="1"/>
    </row>
    <row r="10" ht="14.4" spans="1:15">
      <c r="A10" s="69"/>
      <c r="B10" s="1">
        <v>5435</v>
      </c>
      <c r="C10" s="8"/>
      <c r="D10" s="26"/>
      <c r="E10" s="1">
        <v>15861</v>
      </c>
      <c r="F10" s="68"/>
      <c r="G10" s="13">
        <f t="shared" si="0"/>
        <v>2.91830726770929</v>
      </c>
      <c r="H10" s="8"/>
      <c r="I10" s="8"/>
      <c r="J10" s="8"/>
      <c r="K10" s="31"/>
      <c r="L10" s="17"/>
      <c r="M10" s="1"/>
      <c r="N10" s="76"/>
      <c r="O10" s="1"/>
    </row>
    <row r="11" ht="14.4" spans="1:15">
      <c r="A11" s="69"/>
      <c r="B11" s="1">
        <v>5140</v>
      </c>
      <c r="C11" s="8"/>
      <c r="D11" s="26"/>
      <c r="E11" s="1">
        <v>14548</v>
      </c>
      <c r="F11" s="68"/>
      <c r="G11" s="13">
        <f t="shared" si="0"/>
        <v>2.83035019455253</v>
      </c>
      <c r="H11" s="8"/>
      <c r="I11" s="8"/>
      <c r="J11" s="8"/>
      <c r="K11" s="31"/>
      <c r="L11" s="32"/>
      <c r="M11" s="1"/>
      <c r="N11" s="1"/>
      <c r="O11" s="1"/>
    </row>
    <row r="12" ht="14.4" spans="1:32">
      <c r="A12" s="69"/>
      <c r="B12" s="1">
        <v>7372</v>
      </c>
      <c r="C12" s="8"/>
      <c r="D12" s="26"/>
      <c r="E12" s="1">
        <v>19719</v>
      </c>
      <c r="F12" s="68"/>
      <c r="G12" s="13">
        <f t="shared" si="0"/>
        <v>2.67485078676072</v>
      </c>
      <c r="H12" s="8"/>
      <c r="I12" s="8"/>
      <c r="J12" s="8"/>
      <c r="K12" s="31"/>
      <c r="L12" s="32"/>
      <c r="M12" s="1"/>
      <c r="N12" s="1"/>
      <c r="O12" s="1"/>
      <c r="U12" s="77" t="s">
        <v>188</v>
      </c>
      <c r="V12" s="1" t="s">
        <v>6</v>
      </c>
      <c r="W12" s="1" t="s">
        <v>7</v>
      </c>
      <c r="X12" s="1" t="s">
        <v>8</v>
      </c>
      <c r="Y12" s="1" t="s">
        <v>9</v>
      </c>
      <c r="Z12" s="1" t="s">
        <v>7</v>
      </c>
      <c r="AA12" s="1"/>
      <c r="AB12" s="1" t="s">
        <v>8</v>
      </c>
      <c r="AC12" s="1"/>
      <c r="AD12" s="1"/>
      <c r="AE12" s="1" t="s">
        <v>3</v>
      </c>
      <c r="AF12" s="1" t="s">
        <v>4</v>
      </c>
    </row>
    <row r="13" ht="14.4" spans="1:32">
      <c r="A13" s="70"/>
      <c r="B13" s="1">
        <v>8179</v>
      </c>
      <c r="C13" s="11"/>
      <c r="D13" s="28"/>
      <c r="E13" s="1">
        <v>16114</v>
      </c>
      <c r="F13" s="71"/>
      <c r="G13" s="13">
        <f t="shared" si="0"/>
        <v>1.97016750213963</v>
      </c>
      <c r="H13" s="11"/>
      <c r="I13" s="11" t="s">
        <v>189</v>
      </c>
      <c r="J13" s="11" t="s">
        <v>4</v>
      </c>
      <c r="K13" s="34"/>
      <c r="L13" s="32"/>
      <c r="M13" s="1"/>
      <c r="N13" s="1"/>
      <c r="O13" s="1"/>
      <c r="U13" s="22" t="s">
        <v>104</v>
      </c>
      <c r="V13" s="1"/>
      <c r="W13" s="4">
        <f>AVERAGE(V13:V24)</f>
        <v>9574.66666666667</v>
      </c>
      <c r="X13" s="23">
        <f>STDEVP(V13:V23)</f>
        <v>808.5</v>
      </c>
      <c r="Y13" s="1"/>
      <c r="Z13" s="68">
        <f>AVERAGE(Y13:Y24)</f>
        <v>26293.6666666667</v>
      </c>
      <c r="AA13" s="13" t="e">
        <f t="shared" ref="AA13:AA36" si="1">Y13/V13</f>
        <v>#DIV/0!</v>
      </c>
      <c r="AB13" s="8">
        <f>STDEVP(Y13:Y23)</f>
        <v>3191.5</v>
      </c>
      <c r="AC13" s="8"/>
      <c r="AD13" s="8"/>
      <c r="AE13" s="30">
        <f>Z13/W13</f>
        <v>2.74617044979808</v>
      </c>
      <c r="AF13" s="17"/>
    </row>
    <row r="14" ht="14.4" spans="1:32">
      <c r="A14" s="3" t="s">
        <v>190</v>
      </c>
      <c r="B14" s="1">
        <v>7996</v>
      </c>
      <c r="C14" s="13">
        <f>AVERAGE(B14:B16)</f>
        <v>7189.66666666667</v>
      </c>
      <c r="D14" s="29">
        <f>STDEVP(B14:B15)</f>
        <v>1130</v>
      </c>
      <c r="E14" s="1">
        <v>21056</v>
      </c>
      <c r="F14" s="13">
        <f>AVERAGE(E14:E16)</f>
        <v>18757.3333333333</v>
      </c>
      <c r="G14" s="13">
        <f t="shared" si="0"/>
        <v>2.63331665832916</v>
      </c>
      <c r="H14" s="13">
        <f>STDEVP(E14:E15)</f>
        <v>3130</v>
      </c>
      <c r="I14" s="13">
        <f>G14/K2</f>
        <v>0.938016929954269</v>
      </c>
      <c r="J14" s="13">
        <f>(K2-G14)/K2</f>
        <v>0.0619830700457314</v>
      </c>
      <c r="K14" s="17">
        <f>F14/C14</f>
        <v>2.60892948212713</v>
      </c>
      <c r="L14" s="78">
        <f>(K2-K14)/K2</f>
        <v>0.070670055744521</v>
      </c>
      <c r="M14" s="1"/>
      <c r="N14" s="1"/>
      <c r="O14" s="1"/>
      <c r="U14" s="25"/>
      <c r="V14" s="1"/>
      <c r="W14" s="8"/>
      <c r="X14" s="26"/>
      <c r="Y14" s="1"/>
      <c r="Z14" s="68"/>
      <c r="AA14" s="13" t="e">
        <f t="shared" si="1"/>
        <v>#DIV/0!</v>
      </c>
      <c r="AB14" s="8"/>
      <c r="AC14" s="8"/>
      <c r="AD14" s="8"/>
      <c r="AE14" s="31"/>
      <c r="AF14" s="17"/>
    </row>
    <row r="15" ht="14.4" spans="1:32">
      <c r="A15" s="3"/>
      <c r="B15" s="1">
        <v>5736</v>
      </c>
      <c r="C15" s="13"/>
      <c r="D15" s="29"/>
      <c r="E15" s="1">
        <v>14796</v>
      </c>
      <c r="F15" s="13"/>
      <c r="G15" s="13">
        <f t="shared" si="0"/>
        <v>2.57949790794979</v>
      </c>
      <c r="H15" s="13"/>
      <c r="I15" s="13">
        <f>G15/K2</f>
        <v>0.918846087418048</v>
      </c>
      <c r="J15" s="13">
        <f>(K2-G15)/K2</f>
        <v>0.0811539125819522</v>
      </c>
      <c r="K15" s="17"/>
      <c r="L15" s="78"/>
      <c r="M15" s="1"/>
      <c r="N15" s="1"/>
      <c r="O15" s="1"/>
      <c r="U15" s="25"/>
      <c r="V15" s="1"/>
      <c r="W15" s="8"/>
      <c r="X15" s="26"/>
      <c r="Y15" s="1"/>
      <c r="Z15" s="68"/>
      <c r="AA15" s="13" t="e">
        <f t="shared" si="1"/>
        <v>#DIV/0!</v>
      </c>
      <c r="AB15" s="8"/>
      <c r="AC15" s="8"/>
      <c r="AD15" s="8"/>
      <c r="AE15" s="31"/>
      <c r="AF15" s="17"/>
    </row>
    <row r="16" ht="14.4" spans="1:32">
      <c r="A16" s="3"/>
      <c r="B16" s="1">
        <v>7837</v>
      </c>
      <c r="C16" s="13"/>
      <c r="D16" s="29"/>
      <c r="E16" s="1">
        <v>20420</v>
      </c>
      <c r="F16" s="13"/>
      <c r="G16" s="13">
        <f t="shared" si="0"/>
        <v>2.60558887329335</v>
      </c>
      <c r="H16" s="13"/>
      <c r="I16" s="13">
        <f>G16/K2</f>
        <v>0.928139981919379</v>
      </c>
      <c r="J16" s="13">
        <f>(K2-G16)/K2</f>
        <v>0.0718600180806206</v>
      </c>
      <c r="K16" s="17"/>
      <c r="L16" s="78"/>
      <c r="M16" s="1"/>
      <c r="N16" s="1"/>
      <c r="O16" s="1"/>
      <c r="U16" s="25"/>
      <c r="V16" s="1"/>
      <c r="W16" s="8"/>
      <c r="X16" s="26"/>
      <c r="Y16" s="1"/>
      <c r="Z16" s="68"/>
      <c r="AA16" s="13" t="e">
        <f t="shared" si="1"/>
        <v>#DIV/0!</v>
      </c>
      <c r="AB16" s="8"/>
      <c r="AC16" s="8"/>
      <c r="AD16" s="8"/>
      <c r="AE16" s="31"/>
      <c r="AF16" s="17"/>
    </row>
    <row r="17" ht="14.4" spans="1:32">
      <c r="A17" s="3" t="s">
        <v>191</v>
      </c>
      <c r="B17" s="1">
        <v>7360</v>
      </c>
      <c r="C17" s="13">
        <f>AVERAGE(B17:B19)</f>
        <v>7531.33333333333</v>
      </c>
      <c r="D17" s="29">
        <f>STDEVP(B17:B19)</f>
        <v>404.759462177504</v>
      </c>
      <c r="E17" s="1">
        <v>18290</v>
      </c>
      <c r="F17" s="13">
        <f>AVERAGE(E17:E19)</f>
        <v>18380.3333333333</v>
      </c>
      <c r="G17" s="13">
        <f t="shared" si="0"/>
        <v>2.48505434782609</v>
      </c>
      <c r="H17" s="13">
        <f>STDEVP(E17:E19)</f>
        <v>948.880158689998</v>
      </c>
      <c r="I17" s="13">
        <f>G17/K2</f>
        <v>0.885204231987946</v>
      </c>
      <c r="J17" s="13">
        <f>(K2-G17)/K2</f>
        <v>0.114795768012054</v>
      </c>
      <c r="K17" s="17">
        <f>F17/C17</f>
        <v>2.44051518102151</v>
      </c>
      <c r="L17" s="32">
        <f>(K2-K17)/K2</f>
        <v>0.130661118795677</v>
      </c>
      <c r="M17" s="1"/>
      <c r="N17" s="1"/>
      <c r="O17" s="1"/>
      <c r="U17" s="25"/>
      <c r="V17" s="1"/>
      <c r="W17" s="8"/>
      <c r="X17" s="26"/>
      <c r="Y17" s="1"/>
      <c r="Z17" s="68"/>
      <c r="AA17" s="13" t="e">
        <f t="shared" si="1"/>
        <v>#DIV/0!</v>
      </c>
      <c r="AB17" s="8"/>
      <c r="AC17" s="8"/>
      <c r="AD17" s="8"/>
      <c r="AE17" s="31"/>
      <c r="AF17" s="17"/>
    </row>
    <row r="18" ht="14.4" spans="1:32">
      <c r="A18" s="3"/>
      <c r="B18" s="1">
        <v>7144</v>
      </c>
      <c r="C18" s="13"/>
      <c r="D18" s="29"/>
      <c r="E18" s="1">
        <v>17266</v>
      </c>
      <c r="F18" s="13"/>
      <c r="G18" s="13">
        <f t="shared" si="0"/>
        <v>2.41685330347144</v>
      </c>
      <c r="H18" s="13"/>
      <c r="I18" s="13">
        <f>G18/K2</f>
        <v>0.860910255020585</v>
      </c>
      <c r="J18" s="13">
        <f>(K2-G18)/K2</f>
        <v>0.139089744979415</v>
      </c>
      <c r="K18" s="17"/>
      <c r="L18" s="32"/>
      <c r="M18" s="1"/>
      <c r="N18" s="1"/>
      <c r="O18" s="1"/>
      <c r="U18" s="25"/>
      <c r="V18" s="1"/>
      <c r="W18" s="8"/>
      <c r="X18" s="26"/>
      <c r="Y18" s="1"/>
      <c r="Z18" s="68"/>
      <c r="AA18" s="13" t="e">
        <f t="shared" si="1"/>
        <v>#DIV/0!</v>
      </c>
      <c r="AB18" s="8"/>
      <c r="AC18" s="8"/>
      <c r="AD18" s="8"/>
      <c r="AE18" s="31"/>
      <c r="AF18" s="17"/>
    </row>
    <row r="19" ht="14.4" spans="1:32">
      <c r="A19" s="3"/>
      <c r="B19" s="1">
        <v>8090</v>
      </c>
      <c r="C19" s="13"/>
      <c r="D19" s="29"/>
      <c r="E19" s="1">
        <v>19585</v>
      </c>
      <c r="F19" s="13"/>
      <c r="G19" s="13">
        <f t="shared" si="0"/>
        <v>2.42088998763906</v>
      </c>
      <c r="H19" s="13"/>
      <c r="I19" s="13">
        <f>G19/K2</f>
        <v>0.862348167198039</v>
      </c>
      <c r="J19" s="13">
        <f>(K2-G19)/K2</f>
        <v>0.137651832801961</v>
      </c>
      <c r="K19" s="17"/>
      <c r="L19" s="32"/>
      <c r="M19" s="1"/>
      <c r="N19" s="1"/>
      <c r="O19" s="1"/>
      <c r="U19" s="25"/>
      <c r="V19" s="1"/>
      <c r="W19" s="8"/>
      <c r="X19" s="26"/>
      <c r="Y19" s="1"/>
      <c r="Z19" s="68"/>
      <c r="AA19" s="13" t="e">
        <f t="shared" si="1"/>
        <v>#DIV/0!</v>
      </c>
      <c r="AB19" s="8"/>
      <c r="AC19" s="8"/>
      <c r="AD19" s="8"/>
      <c r="AE19" s="31"/>
      <c r="AF19" s="17"/>
    </row>
    <row r="20" ht="14.4" spans="1:32">
      <c r="A20" s="3" t="s">
        <v>192</v>
      </c>
      <c r="B20" s="1">
        <v>9896</v>
      </c>
      <c r="C20" s="13">
        <f>AVERAGE(B20:B22)</f>
        <v>8949.66666666667</v>
      </c>
      <c r="D20" s="29">
        <f>STDEVP(B21:B22)</f>
        <v>1534.5</v>
      </c>
      <c r="E20" s="1">
        <v>20605</v>
      </c>
      <c r="F20" s="13">
        <f>AVERAGE(E20:E22)</f>
        <v>18989.6666666667</v>
      </c>
      <c r="G20" s="13">
        <f t="shared" si="0"/>
        <v>2.08215440582053</v>
      </c>
      <c r="H20" s="13">
        <f>STDEVP(E21:E22)</f>
        <v>2455</v>
      </c>
      <c r="I20" s="13">
        <f>G20/K2</f>
        <v>0.741686753570217</v>
      </c>
      <c r="J20" s="13">
        <f>(K2-G20)/K2</f>
        <v>0.258313246429783</v>
      </c>
      <c r="K20" s="17">
        <f>F20/C20</f>
        <v>2.12182949085627</v>
      </c>
      <c r="L20" s="78">
        <f>(K2-K20)/K2</f>
        <v>0.244180536129568</v>
      </c>
      <c r="M20" s="1"/>
      <c r="N20" s="1"/>
      <c r="O20" s="1"/>
      <c r="U20" s="25"/>
      <c r="V20" s="1"/>
      <c r="W20" s="8"/>
      <c r="X20" s="26"/>
      <c r="Y20" s="1"/>
      <c r="Z20" s="68"/>
      <c r="AA20" s="13" t="e">
        <f t="shared" si="1"/>
        <v>#DIV/0!</v>
      </c>
      <c r="AB20" s="8"/>
      <c r="AC20" s="8"/>
      <c r="AD20" s="8"/>
      <c r="AE20" s="31"/>
      <c r="AF20" s="17"/>
    </row>
    <row r="21" ht="14.4" spans="1:32">
      <c r="A21" s="3"/>
      <c r="B21" s="1">
        <v>6942</v>
      </c>
      <c r="C21" s="13"/>
      <c r="D21" s="29"/>
      <c r="E21" s="1">
        <v>15727</v>
      </c>
      <c r="F21" s="13"/>
      <c r="G21" s="13">
        <f t="shared" si="0"/>
        <v>2.26548545087871</v>
      </c>
      <c r="H21" s="13"/>
      <c r="I21" s="13">
        <f>G21/K2</f>
        <v>0.806991328129014</v>
      </c>
      <c r="J21" s="13">
        <f>(K2-G21)/K2</f>
        <v>0.193008671870986</v>
      </c>
      <c r="K21" s="17"/>
      <c r="L21" s="78"/>
      <c r="M21" s="1"/>
      <c r="N21" s="1"/>
      <c r="O21" s="1"/>
      <c r="U21" s="25"/>
      <c r="V21" s="1"/>
      <c r="W21" s="8"/>
      <c r="X21" s="26"/>
      <c r="Y21" s="1"/>
      <c r="Z21" s="68"/>
      <c r="AA21" s="13" t="e">
        <f t="shared" si="1"/>
        <v>#DIV/0!</v>
      </c>
      <c r="AB21" s="8"/>
      <c r="AC21" s="8"/>
      <c r="AD21" s="8"/>
      <c r="AE21" s="31"/>
      <c r="AF21" s="17"/>
    </row>
    <row r="22" ht="14.4" spans="1:32">
      <c r="A22" s="3"/>
      <c r="B22" s="1">
        <v>10011</v>
      </c>
      <c r="C22" s="13"/>
      <c r="D22" s="29"/>
      <c r="E22" s="1">
        <v>20637</v>
      </c>
      <c r="F22" s="13"/>
      <c r="G22" s="13">
        <f t="shared" si="0"/>
        <v>2.06143242433323</v>
      </c>
      <c r="H22" s="13"/>
      <c r="I22" s="13">
        <f>G22/K2</f>
        <v>0.734305351339002</v>
      </c>
      <c r="J22" s="13">
        <f>(K2-G22)/K2</f>
        <v>0.265694648660998</v>
      </c>
      <c r="K22" s="17"/>
      <c r="L22" s="78"/>
      <c r="M22" s="1" t="s">
        <v>98</v>
      </c>
      <c r="N22" s="1" t="s">
        <v>193</v>
      </c>
      <c r="O22" s="1" t="s">
        <v>18</v>
      </c>
      <c r="U22" s="25"/>
      <c r="V22" s="83">
        <v>9696</v>
      </c>
      <c r="W22" s="8"/>
      <c r="X22" s="26"/>
      <c r="Y22" s="83">
        <v>28182</v>
      </c>
      <c r="Z22" s="68"/>
      <c r="AA22" s="13">
        <f t="shared" si="1"/>
        <v>2.90655940594059</v>
      </c>
      <c r="AB22" s="8"/>
      <c r="AC22" s="8"/>
      <c r="AD22" s="8"/>
      <c r="AE22" s="31"/>
      <c r="AF22" s="32"/>
    </row>
    <row r="23" ht="14.4" spans="1:32">
      <c r="A23" s="3" t="s">
        <v>194</v>
      </c>
      <c r="B23" s="1">
        <v>11633</v>
      </c>
      <c r="C23" s="13">
        <f>AVERAGE(B23:B25)</f>
        <v>11744</v>
      </c>
      <c r="D23" s="29">
        <f>STDEVP(B23:B25)</f>
        <v>511.873031131745</v>
      </c>
      <c r="E23" s="1">
        <v>19930</v>
      </c>
      <c r="F23" s="13">
        <f>AVERAGE(E23:E25)</f>
        <v>19645.6666666667</v>
      </c>
      <c r="G23" s="13">
        <f t="shared" si="0"/>
        <v>1.71322960543282</v>
      </c>
      <c r="H23" s="13">
        <f>STDEVP(E23:E25)</f>
        <v>526.906907232093</v>
      </c>
      <c r="I23" s="13">
        <f>G23/K2</f>
        <v>0.610271601674567</v>
      </c>
      <c r="J23" s="13">
        <f>(K2-G23)/K2</f>
        <v>0.389728398325433</v>
      </c>
      <c r="K23" s="17">
        <f>F23/C23</f>
        <v>1.67282584014532</v>
      </c>
      <c r="L23" s="32">
        <f>(K2-K23)/K2</f>
        <v>0.404120672704474</v>
      </c>
      <c r="M23" s="1">
        <f>STDEV.P(I14:I16)</f>
        <v>0.00782767015879743</v>
      </c>
      <c r="N23" s="79">
        <f>AVERAGE(J14:J16)</f>
        <v>0.0716656669027681</v>
      </c>
      <c r="O23" s="58">
        <f>M23/N23</f>
        <v>0.109224828248896</v>
      </c>
      <c r="U23" s="25"/>
      <c r="V23" s="83">
        <v>8079</v>
      </c>
      <c r="W23" s="8"/>
      <c r="X23" s="26"/>
      <c r="Y23" s="83">
        <v>21799</v>
      </c>
      <c r="Z23" s="68"/>
      <c r="AA23" s="13">
        <f t="shared" si="1"/>
        <v>2.69822997895779</v>
      </c>
      <c r="AB23" s="8"/>
      <c r="AC23" s="8"/>
      <c r="AD23" s="8"/>
      <c r="AE23" s="31"/>
      <c r="AF23" s="32"/>
    </row>
    <row r="24" ht="14.4" spans="1:32">
      <c r="A24" s="3"/>
      <c r="B24" s="1">
        <v>12419</v>
      </c>
      <c r="C24" s="13"/>
      <c r="D24" s="29"/>
      <c r="E24" s="1">
        <v>20100</v>
      </c>
      <c r="F24" s="13"/>
      <c r="G24" s="13">
        <f t="shared" si="0"/>
        <v>1.61848780095016</v>
      </c>
      <c r="H24" s="13"/>
      <c r="I24" s="13">
        <f>G24/K2</f>
        <v>0.576523508258584</v>
      </c>
      <c r="J24" s="13">
        <f>(K2-G24)/K2</f>
        <v>0.423476491741416</v>
      </c>
      <c r="K24" s="17"/>
      <c r="L24" s="32"/>
      <c r="M24" s="1">
        <f>STDEV.P(I17:I19)</f>
        <v>0.0111288644024905</v>
      </c>
      <c r="N24" s="79">
        <f>AVERAGE(J17:J19)</f>
        <v>0.13051244859781</v>
      </c>
      <c r="O24" s="58">
        <f t="shared" ref="O24:O29" si="2">M24/N24</f>
        <v>0.0852705203377607</v>
      </c>
      <c r="S24" t="s">
        <v>195</v>
      </c>
      <c r="U24" s="27"/>
      <c r="V24" s="83">
        <v>10949</v>
      </c>
      <c r="W24" s="11"/>
      <c r="X24" s="28"/>
      <c r="Y24" s="83">
        <v>28900</v>
      </c>
      <c r="Z24" s="71"/>
      <c r="AA24" s="13">
        <f t="shared" si="1"/>
        <v>2.63951045757603</v>
      </c>
      <c r="AB24" s="11"/>
      <c r="AC24" s="11" t="s">
        <v>189</v>
      </c>
      <c r="AD24" s="11" t="s">
        <v>4</v>
      </c>
      <c r="AE24" s="34"/>
      <c r="AF24" s="32"/>
    </row>
    <row r="25" ht="14.4" spans="1:32">
      <c r="A25" s="3"/>
      <c r="B25" s="1">
        <v>11180</v>
      </c>
      <c r="C25" s="13"/>
      <c r="D25" s="29"/>
      <c r="E25" s="1">
        <v>18907</v>
      </c>
      <c r="F25" s="13"/>
      <c r="G25" s="13">
        <f t="shared" si="0"/>
        <v>1.69114490161002</v>
      </c>
      <c r="H25" s="13"/>
      <c r="I25" s="13">
        <f>G25/K2</f>
        <v>0.602404782462646</v>
      </c>
      <c r="J25" s="13">
        <f>(K2-G25)/K2</f>
        <v>0.397595217537354</v>
      </c>
      <c r="K25" s="17"/>
      <c r="L25" s="32"/>
      <c r="M25" s="1">
        <f>STDEV.P(I20:I22)</f>
        <v>0.0326639859089189</v>
      </c>
      <c r="N25" s="79">
        <f>AVERAGE(J20:J22)</f>
        <v>0.239005522320589</v>
      </c>
      <c r="O25" s="58">
        <f t="shared" si="2"/>
        <v>0.136666239305991</v>
      </c>
      <c r="S25">
        <v>0.4021</v>
      </c>
      <c r="U25" s="3"/>
      <c r="V25" s="1">
        <v>8739</v>
      </c>
      <c r="W25" s="13">
        <f>AVERAGE(V25:V26)</f>
        <v>8533</v>
      </c>
      <c r="X25" s="29">
        <f>STDEVP(V25:V26)</f>
        <v>206</v>
      </c>
      <c r="Y25" s="1">
        <v>20388</v>
      </c>
      <c r="Z25" s="13">
        <f>AVERAGE(Y25:Y26)</f>
        <v>20520</v>
      </c>
      <c r="AA25" s="13">
        <f t="shared" si="1"/>
        <v>2.33299004462753</v>
      </c>
      <c r="AB25" s="13">
        <f>STDEVP(Y25:Y26)</f>
        <v>132</v>
      </c>
      <c r="AC25" s="13">
        <f>AA25/AE13</f>
        <v>0.849543059062147</v>
      </c>
      <c r="AD25" s="13">
        <f>(AE13-AA25)/AE13</f>
        <v>0.150456940937853</v>
      </c>
      <c r="AE25" s="17">
        <f>Z25/W25</f>
        <v>2.40478143677487</v>
      </c>
      <c r="AF25" s="78">
        <f>(AE13-AE25)/AE13</f>
        <v>0.124314575247253</v>
      </c>
    </row>
    <row r="26" ht="16.8" spans="1:32">
      <c r="A26" s="3" t="s">
        <v>196</v>
      </c>
      <c r="B26" s="1">
        <v>12728</v>
      </c>
      <c r="C26" s="13">
        <f>AVERAGE(B26:B28)</f>
        <v>12163.6666666667</v>
      </c>
      <c r="D26" s="29">
        <f>STDEVP(B26:B27)</f>
        <v>385</v>
      </c>
      <c r="E26" s="1">
        <v>14118</v>
      </c>
      <c r="F26" s="13">
        <f>AVERAGE(E26:E28)</f>
        <v>13257.3333333333</v>
      </c>
      <c r="G26" s="13">
        <f t="shared" si="0"/>
        <v>1.10920804525456</v>
      </c>
      <c r="H26" s="13">
        <f>STDEVP(E26:E27)</f>
        <v>758.5</v>
      </c>
      <c r="I26" s="13">
        <f>G26/K2</f>
        <v>0.39511234700897</v>
      </c>
      <c r="J26" s="13">
        <f>(K2-G26)/K2</f>
        <v>0.60488765299103</v>
      </c>
      <c r="K26" s="17">
        <f>F26/C26</f>
        <v>1.0899125811844</v>
      </c>
      <c r="L26" s="32">
        <f>(K2-K26)/K2</f>
        <v>0.611760913717909</v>
      </c>
      <c r="M26" s="1">
        <f>STDEV.P(I23:I25)</f>
        <v>0.0144170462691941</v>
      </c>
      <c r="N26" s="79">
        <f>AVERAGE(J23:J25)</f>
        <v>0.403600035868068</v>
      </c>
      <c r="O26" s="58">
        <f t="shared" si="2"/>
        <v>0.0357211223685493</v>
      </c>
      <c r="Q26" s="16" t="s">
        <v>197</v>
      </c>
      <c r="S26">
        <v>0.1443</v>
      </c>
      <c r="U26" s="3"/>
      <c r="V26" s="1">
        <v>8327</v>
      </c>
      <c r="W26" s="13"/>
      <c r="X26" s="29"/>
      <c r="Y26" s="1">
        <v>20652</v>
      </c>
      <c r="Z26" s="13"/>
      <c r="AA26" s="13">
        <f t="shared" si="1"/>
        <v>2.48012489492014</v>
      </c>
      <c r="AB26" s="13"/>
      <c r="AC26" s="13">
        <f>AA26/AE13</f>
        <v>0.9031212520339</v>
      </c>
      <c r="AD26" s="13">
        <f>(AE13-AA26)/AE13</f>
        <v>0.0968787479660999</v>
      </c>
      <c r="AE26" s="17"/>
      <c r="AF26" s="78"/>
    </row>
    <row r="27" ht="14.4" spans="1:32">
      <c r="A27" s="3"/>
      <c r="B27" s="1">
        <v>11958</v>
      </c>
      <c r="C27" s="13"/>
      <c r="D27" s="29"/>
      <c r="E27" s="1">
        <v>12601</v>
      </c>
      <c r="F27" s="13"/>
      <c r="G27" s="13">
        <f t="shared" si="0"/>
        <v>1.05377153370129</v>
      </c>
      <c r="H27" s="13"/>
      <c r="I27" s="13">
        <f>G27/K2</f>
        <v>0.375365239797198</v>
      </c>
      <c r="J27" s="13">
        <f>(K2-G27)/K2</f>
        <v>0.624634760202802</v>
      </c>
      <c r="K27" s="17"/>
      <c r="L27" s="32"/>
      <c r="M27" s="1">
        <f>STDEV.P(I26:I28)</f>
        <v>0.00903011980241442</v>
      </c>
      <c r="N27" s="79">
        <f>AVERAGE(J26:J28)</f>
        <v>0.611884429774346</v>
      </c>
      <c r="O27" s="58">
        <f t="shared" si="2"/>
        <v>0.0147578845988034</v>
      </c>
      <c r="Q27">
        <f>STDEV.P(S25:S34)</f>
        <v>0.14421860282571</v>
      </c>
      <c r="S27">
        <v>0.22519</v>
      </c>
      <c r="U27" s="3"/>
      <c r="V27" s="1">
        <v>8399</v>
      </c>
      <c r="W27" s="13"/>
      <c r="X27" s="29"/>
      <c r="Y27" s="1">
        <v>20395</v>
      </c>
      <c r="Z27" s="13"/>
      <c r="AA27" s="13">
        <f t="shared" si="1"/>
        <v>2.42826526967496</v>
      </c>
      <c r="AB27" s="13"/>
      <c r="AC27" s="13">
        <f>AA27/AE13</f>
        <v>0.884236908839183</v>
      </c>
      <c r="AD27" s="13">
        <f>(AE13-AA27)/AE13</f>
        <v>0.115763091160817</v>
      </c>
      <c r="AE27" s="17"/>
      <c r="AF27" s="78"/>
    </row>
    <row r="28" ht="16.8" spans="1:32">
      <c r="A28" s="3"/>
      <c r="B28" s="1">
        <v>11805</v>
      </c>
      <c r="C28" s="13"/>
      <c r="D28" s="29"/>
      <c r="E28" s="1">
        <v>13053</v>
      </c>
      <c r="F28" s="13"/>
      <c r="G28" s="13">
        <f t="shared" si="0"/>
        <v>1.10571791613723</v>
      </c>
      <c r="H28" s="13"/>
      <c r="I28" s="13">
        <f>G28/K2</f>
        <v>0.393869123870794</v>
      </c>
      <c r="J28" s="13">
        <f>(K2-G28)/K2</f>
        <v>0.606130876129206</v>
      </c>
      <c r="K28" s="17"/>
      <c r="L28" s="32"/>
      <c r="M28" s="1">
        <f>STDEV.P(I29:I31)</f>
        <v>0.023566847901448</v>
      </c>
      <c r="N28" s="79">
        <f>AVERAGE(J29:J31)</f>
        <v>0.789031963550629</v>
      </c>
      <c r="O28" s="58">
        <f t="shared" si="2"/>
        <v>0.0298680522337747</v>
      </c>
      <c r="Q28" s="16" t="s">
        <v>198</v>
      </c>
      <c r="S28">
        <v>0.51194</v>
      </c>
      <c r="U28" s="3"/>
      <c r="V28" s="83">
        <v>7752</v>
      </c>
      <c r="W28" s="13">
        <f>AVERAGE(V28:V30)</f>
        <v>8572.66666666667</v>
      </c>
      <c r="X28" s="29">
        <f>STDEVP(V28:V30)</f>
        <v>794.152098502268</v>
      </c>
      <c r="Y28" s="83">
        <v>17689</v>
      </c>
      <c r="Z28" s="13">
        <f>AVERAGE(Y28:Y30)</f>
        <v>20901.3333333333</v>
      </c>
      <c r="AA28" s="13">
        <f t="shared" si="1"/>
        <v>2.28186274509804</v>
      </c>
      <c r="AB28" s="13">
        <f>STDEVP(Y28:Y30)</f>
        <v>2541.59088411613</v>
      </c>
      <c r="AC28" s="13">
        <f>AA28/AE13</f>
        <v>0.830925387484896</v>
      </c>
      <c r="AD28" s="13">
        <f>(AE13-AA28)/AE13</f>
        <v>0.169074612515104</v>
      </c>
      <c r="AE28" s="17">
        <f>Z28/W28</f>
        <v>2.43813671358582</v>
      </c>
      <c r="AF28" s="32">
        <f>(AE13-AE28)/AE13</f>
        <v>0.112168469453494</v>
      </c>
    </row>
    <row r="29" ht="14.4" spans="1:32">
      <c r="A29" s="3" t="s">
        <v>199</v>
      </c>
      <c r="B29" s="1">
        <v>13181</v>
      </c>
      <c r="C29" s="13">
        <f>AVERAGE(B29:B31)</f>
        <v>14639.6666666667</v>
      </c>
      <c r="D29" s="29">
        <f>STDEVP(B29:B31)</f>
        <v>1731.2789748879</v>
      </c>
      <c r="E29" s="1">
        <v>8704</v>
      </c>
      <c r="F29" s="13">
        <f>AVERAGE(E29:E31)</f>
        <v>8557.66666666667</v>
      </c>
      <c r="G29" s="13">
        <f t="shared" si="0"/>
        <v>0.660344435171838</v>
      </c>
      <c r="H29" s="13">
        <f>STDEVP(E29:E31)</f>
        <v>130.05725235022</v>
      </c>
      <c r="I29" s="13">
        <f>G29/K2</f>
        <v>0.235222094476587</v>
      </c>
      <c r="J29" s="13">
        <f>(K2-G29)/K2</f>
        <v>0.764777905523413</v>
      </c>
      <c r="K29" s="17">
        <f>F29/C29</f>
        <v>0.584553382362986</v>
      </c>
      <c r="L29" s="32">
        <f>(K2-K29)/K2</f>
        <v>0.791775528634516</v>
      </c>
      <c r="M29" s="1">
        <f>STDEV.P(I32:I34)</f>
        <v>0.00149221886527922</v>
      </c>
      <c r="N29" s="79">
        <f>AVERAGE(J32:J34)</f>
        <v>0.915323247875283</v>
      </c>
      <c r="O29" s="58">
        <f t="shared" si="2"/>
        <v>0.00163026435605462</v>
      </c>
      <c r="Q29">
        <f>Q27/3.16227766016</f>
        <v>0.0456059265897649</v>
      </c>
      <c r="S29">
        <v>0.06843</v>
      </c>
      <c r="U29" s="3"/>
      <c r="V29" s="83">
        <v>8319</v>
      </c>
      <c r="W29" s="13"/>
      <c r="X29" s="29"/>
      <c r="Y29" s="83">
        <v>21111</v>
      </c>
      <c r="Z29" s="13"/>
      <c r="AA29" s="13">
        <f t="shared" si="1"/>
        <v>2.53768481788676</v>
      </c>
      <c r="AB29" s="13"/>
      <c r="AC29" s="13">
        <f>AA29/AE13</f>
        <v>0.92408132134455</v>
      </c>
      <c r="AD29" s="13">
        <f>(AE13-AA29)/AE13</f>
        <v>0.0759186786554502</v>
      </c>
      <c r="AE29" s="17"/>
      <c r="AF29" s="32"/>
    </row>
    <row r="30" ht="16.8" spans="1:32">
      <c r="A30" s="3"/>
      <c r="B30" s="1">
        <v>13666</v>
      </c>
      <c r="C30" s="13"/>
      <c r="D30" s="29"/>
      <c r="E30" s="1">
        <v>8388</v>
      </c>
      <c r="F30" s="13"/>
      <c r="G30" s="13">
        <f t="shared" si="0"/>
        <v>0.613786038343334</v>
      </c>
      <c r="H30" s="13"/>
      <c r="I30" s="13">
        <f>G30/K2</f>
        <v>0.218637471310007</v>
      </c>
      <c r="J30" s="13">
        <f>(K2-G30)/K2</f>
        <v>0.781362528689993</v>
      </c>
      <c r="K30" s="17"/>
      <c r="L30" s="32"/>
      <c r="M30" s="1"/>
      <c r="N30" s="1"/>
      <c r="O30" s="1"/>
      <c r="P30" s="16" t="s">
        <v>200</v>
      </c>
      <c r="Q30" s="16" t="s">
        <v>201</v>
      </c>
      <c r="S30">
        <v>0.14758</v>
      </c>
      <c r="U30" s="3"/>
      <c r="V30" s="83">
        <v>9647</v>
      </c>
      <c r="W30" s="13"/>
      <c r="X30" s="29"/>
      <c r="Y30" s="83">
        <v>23904</v>
      </c>
      <c r="Z30" s="13"/>
      <c r="AA30" s="13">
        <f t="shared" si="1"/>
        <v>2.47786876749248</v>
      </c>
      <c r="AB30" s="13"/>
      <c r="AC30" s="13">
        <f>AA30/AE13</f>
        <v>0.902299697993866</v>
      </c>
      <c r="AD30" s="13">
        <f>(AE13-AA30)/AE13</f>
        <v>0.0977003020061343</v>
      </c>
      <c r="AE30" s="17"/>
      <c r="AF30" s="32"/>
    </row>
    <row r="31" ht="14.4" spans="1:32">
      <c r="A31" s="3"/>
      <c r="B31" s="1">
        <v>17072</v>
      </c>
      <c r="C31" s="13"/>
      <c r="D31" s="29"/>
      <c r="E31" s="1">
        <v>8581</v>
      </c>
      <c r="F31" s="13"/>
      <c r="G31" s="13">
        <f t="shared" si="0"/>
        <v>0.502635895032802</v>
      </c>
      <c r="H31" s="13"/>
      <c r="I31" s="13">
        <f>G31/K2</f>
        <v>0.179044543561517</v>
      </c>
      <c r="J31" s="13">
        <f>(K2-G31)/K2</f>
        <v>0.820955456438483</v>
      </c>
      <c r="K31" s="17"/>
      <c r="L31" s="32"/>
      <c r="M31" s="1"/>
      <c r="N31" s="1"/>
      <c r="O31" s="1"/>
      <c r="Q31">
        <f>Q29*3</f>
        <v>0.136817779769295</v>
      </c>
      <c r="S31">
        <v>0.15909</v>
      </c>
      <c r="U31" s="3"/>
      <c r="V31" s="1">
        <v>9407</v>
      </c>
      <c r="W31" s="13">
        <f>AVERAGE(V32:V33)</f>
        <v>9423</v>
      </c>
      <c r="X31" s="29">
        <f>STDEVP(V32:V33)</f>
        <v>367</v>
      </c>
      <c r="Y31" s="1">
        <v>23236</v>
      </c>
      <c r="Z31" s="13">
        <f>AVERAGE(Y32:Y33)</f>
        <v>22516</v>
      </c>
      <c r="AA31" s="13">
        <f t="shared" si="1"/>
        <v>2.47007547570958</v>
      </c>
      <c r="AB31" s="13">
        <f>STDEVP(Y32:Y33)</f>
        <v>333</v>
      </c>
      <c r="AC31" s="13">
        <f>AA31/AE13</f>
        <v>0.899461821785752</v>
      </c>
      <c r="AD31" s="13">
        <f>(AE13-AA31)/AE13</f>
        <v>0.100538178214248</v>
      </c>
      <c r="AE31" s="17">
        <f>Z31/W31</f>
        <v>2.389472567123</v>
      </c>
      <c r="AF31" s="78">
        <f>(AE13-AE31)/AE13</f>
        <v>0.129889199958913</v>
      </c>
    </row>
    <row r="32" ht="16.8" spans="1:32">
      <c r="A32" s="3" t="s">
        <v>202</v>
      </c>
      <c r="B32" s="1">
        <v>19023</v>
      </c>
      <c r="C32" s="13">
        <f>AVERAGE(B32:B34)</f>
        <v>17438</v>
      </c>
      <c r="D32" s="29">
        <f>STDEVP(B32:B34)</f>
        <v>1129.57956780388</v>
      </c>
      <c r="E32" s="1">
        <v>4633</v>
      </c>
      <c r="F32" s="13">
        <f>AVERAGE(E32:E34)</f>
        <v>4150</v>
      </c>
      <c r="G32" s="13">
        <f t="shared" si="0"/>
        <v>0.243547284865689</v>
      </c>
      <c r="H32" s="13">
        <f>STDEVP(E32:E34)</f>
        <v>344.525761010697</v>
      </c>
      <c r="I32" s="13">
        <f>G32/K2</f>
        <v>0.0867542745859373</v>
      </c>
      <c r="J32" s="13">
        <f>(K2-G32)/K2</f>
        <v>0.913245725414063</v>
      </c>
      <c r="K32" s="17">
        <f>F32/C32</f>
        <v>0.237986007569675</v>
      </c>
      <c r="L32" s="32">
        <f>(K2-K32)/K2</f>
        <v>0.915226714764254</v>
      </c>
      <c r="M32" s="1"/>
      <c r="N32" s="1"/>
      <c r="O32" s="1"/>
      <c r="P32" s="16" t="s">
        <v>203</v>
      </c>
      <c r="Q32" s="16" t="s">
        <v>204</v>
      </c>
      <c r="S32">
        <v>0.40021</v>
      </c>
      <c r="U32" s="3"/>
      <c r="V32" s="1">
        <v>9790</v>
      </c>
      <c r="W32" s="13"/>
      <c r="X32" s="29"/>
      <c r="Y32" s="1">
        <v>22849</v>
      </c>
      <c r="Z32" s="13"/>
      <c r="AA32" s="13">
        <f t="shared" si="1"/>
        <v>2.33391215526047</v>
      </c>
      <c r="AB32" s="13"/>
      <c r="AC32" s="13">
        <f>AA32/AE13</f>
        <v>0.849878839615392</v>
      </c>
      <c r="AD32" s="13">
        <f>(AE13-AA32)/AE13</f>
        <v>0.150121160384608</v>
      </c>
      <c r="AE32" s="17"/>
      <c r="AF32" s="78"/>
    </row>
    <row r="33" ht="14.4" spans="1:32">
      <c r="A33" s="3"/>
      <c r="B33" s="1">
        <v>16818</v>
      </c>
      <c r="C33" s="13"/>
      <c r="D33" s="29"/>
      <c r="E33" s="1">
        <v>3964</v>
      </c>
      <c r="F33" s="13"/>
      <c r="G33" s="13">
        <f t="shared" si="0"/>
        <v>0.235699845403734</v>
      </c>
      <c r="H33" s="13"/>
      <c r="I33" s="13">
        <f>G33/K2</f>
        <v>0.0839589286297941</v>
      </c>
      <c r="J33" s="13">
        <f>(K2-G33)/K2</f>
        <v>0.916041071370206</v>
      </c>
      <c r="K33" s="17"/>
      <c r="L33" s="32"/>
      <c r="M33" s="1"/>
      <c r="N33" s="1"/>
      <c r="O33" s="1"/>
      <c r="Q33">
        <f>Q29*10</f>
        <v>0.456059265897649</v>
      </c>
      <c r="S33">
        <v>0.19066</v>
      </c>
      <c r="U33" s="3"/>
      <c r="V33" s="1">
        <v>9056</v>
      </c>
      <c r="W33" s="13"/>
      <c r="X33" s="29"/>
      <c r="Y33" s="83">
        <v>22183</v>
      </c>
      <c r="Z33" s="13"/>
      <c r="AA33" s="13">
        <f t="shared" si="1"/>
        <v>2.44953621908127</v>
      </c>
      <c r="AB33" s="13"/>
      <c r="AC33" s="13">
        <f>AA33/AE13</f>
        <v>0.891982585881143</v>
      </c>
      <c r="AD33" s="13">
        <f>(AE13-AA33)/AE13</f>
        <v>0.108017414118857</v>
      </c>
      <c r="AE33" s="17"/>
      <c r="AF33" s="78"/>
    </row>
    <row r="34" ht="14.4" spans="1:32">
      <c r="A34" s="3"/>
      <c r="B34" s="1">
        <v>16473</v>
      </c>
      <c r="C34" s="13"/>
      <c r="D34" s="29"/>
      <c r="E34" s="1">
        <v>3853</v>
      </c>
      <c r="F34" s="13"/>
      <c r="G34" s="13">
        <f t="shared" si="0"/>
        <v>0.233897893522734</v>
      </c>
      <c r="H34" s="13"/>
      <c r="I34" s="13">
        <f>G34/K2</f>
        <v>0.0833170531584206</v>
      </c>
      <c r="J34" s="13">
        <f>(K2-G34)/K2</f>
        <v>0.916682946841579</v>
      </c>
      <c r="K34" s="17"/>
      <c r="L34" s="32"/>
      <c r="M34" s="1"/>
      <c r="N34" s="1"/>
      <c r="O34" s="1"/>
      <c r="S34">
        <v>0.07787</v>
      </c>
      <c r="U34" s="3"/>
      <c r="V34" s="1">
        <v>7097</v>
      </c>
      <c r="W34" s="13">
        <f>AVERAGE(V34:V36)</f>
        <v>7097</v>
      </c>
      <c r="X34" s="29">
        <f>STDEVP(V34:V36)</f>
        <v>0</v>
      </c>
      <c r="Y34" s="83">
        <v>17954</v>
      </c>
      <c r="Z34" s="13">
        <f>AVERAGE(Y34:Y36)</f>
        <v>17954</v>
      </c>
      <c r="AA34" s="13">
        <f t="shared" si="1"/>
        <v>2.52980132450331</v>
      </c>
      <c r="AB34" s="13">
        <f>STDEVP(Y34:Y36)</f>
        <v>0</v>
      </c>
      <c r="AC34" s="13">
        <f>AA34/AE13</f>
        <v>0.921210598813822</v>
      </c>
      <c r="AD34" s="13">
        <f>(AE13-AA34)/AE13</f>
        <v>0.0787894011861778</v>
      </c>
      <c r="AE34" s="17">
        <f>Z34/W34</f>
        <v>2.52980132450331</v>
      </c>
      <c r="AF34" s="32">
        <f>(AE13-AE34)/AE13</f>
        <v>0.0787894011861778</v>
      </c>
    </row>
    <row r="35" ht="14.4" spans="21:32">
      <c r="U35" s="3"/>
      <c r="V35" s="1"/>
      <c r="W35" s="13"/>
      <c r="X35" s="29"/>
      <c r="Y35" s="83"/>
      <c r="Z35" s="13"/>
      <c r="AA35" s="13" t="e">
        <f t="shared" si="1"/>
        <v>#DIV/0!</v>
      </c>
      <c r="AB35" s="13"/>
      <c r="AC35" s="13" t="e">
        <f>AA35/AE13</f>
        <v>#DIV/0!</v>
      </c>
      <c r="AD35" s="13" t="e">
        <f>(AE13-AA35)/AE13</f>
        <v>#DIV/0!</v>
      </c>
      <c r="AE35" s="17"/>
      <c r="AF35" s="32"/>
    </row>
    <row r="36" ht="14.4" spans="21:32">
      <c r="U36" s="3"/>
      <c r="V36" s="1"/>
      <c r="W36" s="13"/>
      <c r="X36" s="29"/>
      <c r="Y36" s="83"/>
      <c r="Z36" s="13"/>
      <c r="AA36" s="13" t="e">
        <f t="shared" si="1"/>
        <v>#DIV/0!</v>
      </c>
      <c r="AB36" s="13"/>
      <c r="AC36" s="13" t="e">
        <f>AA36/AE13</f>
        <v>#DIV/0!</v>
      </c>
      <c r="AD36" s="13" t="e">
        <f>(AE13-AA36)/AE13</f>
        <v>#DIV/0!</v>
      </c>
      <c r="AE36" s="17"/>
      <c r="AF36" s="32"/>
    </row>
    <row r="37" spans="1:15">
      <c r="A37" s="72" t="s">
        <v>205</v>
      </c>
      <c r="B37" s="1" t="s">
        <v>6</v>
      </c>
      <c r="C37" s="1" t="s">
        <v>7</v>
      </c>
      <c r="D37" s="1" t="s">
        <v>8</v>
      </c>
      <c r="E37" s="1" t="s">
        <v>9</v>
      </c>
      <c r="F37" s="1" t="s">
        <v>7</v>
      </c>
      <c r="G37" s="1"/>
      <c r="H37" s="1" t="s">
        <v>8</v>
      </c>
      <c r="I37" s="1"/>
      <c r="J37" s="1"/>
      <c r="K37" s="1" t="s">
        <v>3</v>
      </c>
      <c r="L37" s="1" t="s">
        <v>4</v>
      </c>
      <c r="M37" s="1"/>
      <c r="N37" s="1"/>
      <c r="O37" s="1"/>
    </row>
    <row r="38" ht="14.4" spans="1:15">
      <c r="A38" s="73" t="s">
        <v>104</v>
      </c>
      <c r="B38" s="1">
        <v>7337</v>
      </c>
      <c r="C38" s="4">
        <f>AVERAGE(B41:B48)</f>
        <v>6609.5</v>
      </c>
      <c r="D38" s="23">
        <f>STDEVP(B38:B49)</f>
        <v>705.709631033425</v>
      </c>
      <c r="E38" s="1">
        <v>20509</v>
      </c>
      <c r="F38" s="68">
        <f>AVERAGE(E41:E48)</f>
        <v>19865</v>
      </c>
      <c r="G38" s="10">
        <f t="shared" ref="G38:G70" si="3">E38/B38</f>
        <v>2.79528417609377</v>
      </c>
      <c r="H38" s="8">
        <f>STDEVP(E38:E49)</f>
        <v>1912.44168211739</v>
      </c>
      <c r="I38" s="8"/>
      <c r="J38" s="8"/>
      <c r="K38" s="30">
        <f>F38/C38</f>
        <v>3.00552235418715</v>
      </c>
      <c r="L38" s="17"/>
      <c r="M38" s="1"/>
      <c r="N38" s="76"/>
      <c r="O38" s="1"/>
    </row>
    <row r="39" ht="14.4" spans="1:16">
      <c r="A39" s="74"/>
      <c r="B39" s="1">
        <v>7825</v>
      </c>
      <c r="C39" s="8"/>
      <c r="D39" s="26"/>
      <c r="E39" s="1">
        <v>22009</v>
      </c>
      <c r="F39" s="68"/>
      <c r="G39" s="10">
        <f t="shared" si="3"/>
        <v>2.8126517571885</v>
      </c>
      <c r="H39" s="8"/>
      <c r="I39" s="8"/>
      <c r="J39" s="8"/>
      <c r="K39" s="31"/>
      <c r="L39" s="17"/>
      <c r="M39" s="1"/>
      <c r="N39" s="76"/>
      <c r="O39" s="77"/>
      <c r="P39" s="80"/>
    </row>
    <row r="40" ht="14.4" spans="1:16">
      <c r="A40" s="74"/>
      <c r="B40" s="1">
        <v>7361</v>
      </c>
      <c r="C40" s="8"/>
      <c r="D40" s="26"/>
      <c r="E40" s="1">
        <v>20190</v>
      </c>
      <c r="F40" s="68"/>
      <c r="G40" s="10">
        <f t="shared" si="3"/>
        <v>2.74283385409591</v>
      </c>
      <c r="H40" s="8"/>
      <c r="I40" s="8"/>
      <c r="J40" s="8"/>
      <c r="K40" s="31"/>
      <c r="L40" s="17"/>
      <c r="M40" s="1"/>
      <c r="N40" s="76"/>
      <c r="O40" s="77"/>
      <c r="P40" s="80"/>
    </row>
    <row r="41" ht="14.4" spans="1:15">
      <c r="A41" s="74"/>
      <c r="B41" s="1">
        <v>7158</v>
      </c>
      <c r="C41" s="8"/>
      <c r="D41" s="26"/>
      <c r="E41" s="1">
        <v>20813</v>
      </c>
      <c r="F41" s="68"/>
      <c r="G41" s="10">
        <f t="shared" si="3"/>
        <v>2.90765576976809</v>
      </c>
      <c r="H41" s="8"/>
      <c r="I41" s="8"/>
      <c r="J41" s="8"/>
      <c r="K41" s="31"/>
      <c r="L41" s="17"/>
      <c r="M41" s="1"/>
      <c r="N41" s="76"/>
      <c r="O41" s="1"/>
    </row>
    <row r="42" ht="14.4" spans="1:15">
      <c r="A42" s="74"/>
      <c r="B42" s="1">
        <v>7137</v>
      </c>
      <c r="C42" s="8"/>
      <c r="D42" s="26"/>
      <c r="E42" s="1">
        <v>20709</v>
      </c>
      <c r="F42" s="68"/>
      <c r="G42" s="10">
        <f t="shared" si="3"/>
        <v>2.90163934426229</v>
      </c>
      <c r="H42" s="8"/>
      <c r="I42" s="8"/>
      <c r="J42" s="8"/>
      <c r="K42" s="31"/>
      <c r="L42" s="17"/>
      <c r="M42" s="1"/>
      <c r="N42" s="76"/>
      <c r="O42" s="1"/>
    </row>
    <row r="43" ht="14.4" spans="1:15">
      <c r="A43" s="74"/>
      <c r="B43" s="1">
        <v>5640</v>
      </c>
      <c r="C43" s="8"/>
      <c r="D43" s="26"/>
      <c r="E43" s="1">
        <v>17935</v>
      </c>
      <c r="F43" s="68"/>
      <c r="G43" s="10">
        <f t="shared" si="3"/>
        <v>3.17996453900709</v>
      </c>
      <c r="H43" s="8"/>
      <c r="I43" s="8"/>
      <c r="J43" s="8"/>
      <c r="K43" s="31"/>
      <c r="L43" s="17"/>
      <c r="M43" s="1"/>
      <c r="N43" s="76"/>
      <c r="O43" s="1"/>
    </row>
    <row r="44" ht="14.4" spans="1:15">
      <c r="A44" s="74"/>
      <c r="B44" s="1">
        <v>6328</v>
      </c>
      <c r="C44" s="8"/>
      <c r="D44" s="26"/>
      <c r="E44" s="1">
        <v>19318</v>
      </c>
      <c r="F44" s="68"/>
      <c r="G44" s="10">
        <f t="shared" si="3"/>
        <v>3.05278128950695</v>
      </c>
      <c r="H44" s="8"/>
      <c r="I44" s="8"/>
      <c r="J44" s="8"/>
      <c r="K44" s="31"/>
      <c r="L44" s="17"/>
      <c r="M44" s="1"/>
      <c r="N44" s="76"/>
      <c r="O44" s="1"/>
    </row>
    <row r="45" ht="14.4" spans="1:15">
      <c r="A45" s="74"/>
      <c r="B45" s="1">
        <v>6037</v>
      </c>
      <c r="C45" s="8"/>
      <c r="D45" s="26"/>
      <c r="E45" s="1">
        <v>17867</v>
      </c>
      <c r="F45" s="68"/>
      <c r="G45" s="10">
        <f t="shared" si="3"/>
        <v>2.95958257412622</v>
      </c>
      <c r="H45" s="8"/>
      <c r="I45" s="8"/>
      <c r="J45" s="8"/>
      <c r="K45" s="31"/>
      <c r="L45" s="17"/>
      <c r="M45" s="1"/>
      <c r="N45" s="76"/>
      <c r="O45" s="1"/>
    </row>
    <row r="46" ht="14.4" spans="1:15">
      <c r="A46" s="74"/>
      <c r="B46" s="1">
        <v>6769</v>
      </c>
      <c r="C46" s="8"/>
      <c r="D46" s="26"/>
      <c r="E46" s="1">
        <v>18863</v>
      </c>
      <c r="F46" s="68"/>
      <c r="G46" s="10">
        <f t="shared" si="3"/>
        <v>2.78667454572315</v>
      </c>
      <c r="H46" s="8"/>
      <c r="I46" s="8"/>
      <c r="J46" s="8"/>
      <c r="K46" s="31"/>
      <c r="L46" s="17"/>
      <c r="M46" s="1"/>
      <c r="N46" s="1"/>
      <c r="O46" s="1"/>
    </row>
    <row r="47" ht="14.4" spans="1:15">
      <c r="A47" s="74"/>
      <c r="B47" s="1">
        <v>6835</v>
      </c>
      <c r="C47" s="8"/>
      <c r="D47" s="26"/>
      <c r="E47" s="1">
        <v>21409</v>
      </c>
      <c r="F47" s="68"/>
      <c r="G47" s="10">
        <f t="shared" si="3"/>
        <v>3.13226042428676</v>
      </c>
      <c r="H47" s="8"/>
      <c r="I47" s="8"/>
      <c r="J47" s="8"/>
      <c r="K47" s="31"/>
      <c r="L47" s="32"/>
      <c r="M47" s="1"/>
      <c r="N47" s="1"/>
      <c r="O47" s="1"/>
    </row>
    <row r="48" ht="14.4" spans="1:15">
      <c r="A48" s="74"/>
      <c r="B48" s="1">
        <v>6972</v>
      </c>
      <c r="C48" s="8"/>
      <c r="D48" s="26"/>
      <c r="E48" s="1">
        <v>22006</v>
      </c>
      <c r="F48" s="68"/>
      <c r="G48" s="7">
        <f t="shared" si="3"/>
        <v>3.15633964429145</v>
      </c>
      <c r="H48" s="8"/>
      <c r="I48" s="8"/>
      <c r="J48" s="8"/>
      <c r="K48" s="31"/>
      <c r="L48" s="32"/>
      <c r="M48" s="1"/>
      <c r="N48" s="1"/>
      <c r="O48" s="1"/>
    </row>
    <row r="49" ht="14.4" spans="1:15">
      <c r="A49" s="75"/>
      <c r="B49" s="1">
        <v>5403</v>
      </c>
      <c r="C49" s="11"/>
      <c r="D49" s="28"/>
      <c r="E49" s="1">
        <v>15243</v>
      </c>
      <c r="F49" s="71"/>
      <c r="G49" s="7">
        <f t="shared" si="3"/>
        <v>2.8212104386452</v>
      </c>
      <c r="H49" s="11"/>
      <c r="I49" s="11"/>
      <c r="J49" s="11"/>
      <c r="K49" s="34"/>
      <c r="L49" s="32"/>
      <c r="M49" s="1"/>
      <c r="N49" s="1"/>
      <c r="O49" s="1"/>
    </row>
    <row r="50" ht="14.4" spans="1:15">
      <c r="A50" s="3" t="s">
        <v>206</v>
      </c>
      <c r="B50" s="1">
        <v>8296</v>
      </c>
      <c r="C50" s="13">
        <f>AVERAGE(B50:B52)</f>
        <v>8085.33333333333</v>
      </c>
      <c r="D50" s="29">
        <f>STDEVP(B50:B52)</f>
        <v>336.833621969198</v>
      </c>
      <c r="E50" s="1">
        <v>22868</v>
      </c>
      <c r="F50" s="13">
        <f>AVERAGE(E50:E52)</f>
        <v>22467.6666666667</v>
      </c>
      <c r="G50" s="13">
        <f t="shared" si="3"/>
        <v>2.75650916104147</v>
      </c>
      <c r="H50" s="13">
        <f>STDEVP(E50:E52)</f>
        <v>786.342729914182</v>
      </c>
      <c r="I50" s="13">
        <f>G50/K38</f>
        <v>0.917148114769875</v>
      </c>
      <c r="J50" s="13">
        <f>(K38-G50)/K38</f>
        <v>0.0828518852301249</v>
      </c>
      <c r="K50" s="17">
        <f>F50/C50</f>
        <v>2.7788176121372</v>
      </c>
      <c r="L50" s="81">
        <f>AVERAGE(J50:J52)</f>
        <v>0.0751584134635263</v>
      </c>
      <c r="M50" s="1"/>
      <c r="N50" s="1"/>
      <c r="O50" s="1"/>
    </row>
    <row r="51" ht="14.4" spans="1:15">
      <c r="A51" s="3"/>
      <c r="B51" s="1">
        <v>8350</v>
      </c>
      <c r="C51" s="13"/>
      <c r="D51" s="29"/>
      <c r="E51" s="1">
        <v>23166</v>
      </c>
      <c r="F51" s="13"/>
      <c r="G51" s="13">
        <f t="shared" si="3"/>
        <v>2.77437125748503</v>
      </c>
      <c r="H51" s="13"/>
      <c r="I51" s="13">
        <f>G51/K38</f>
        <v>0.923091206964375</v>
      </c>
      <c r="J51" s="13">
        <f>(K38-G51)/K38</f>
        <v>0.0769087930356251</v>
      </c>
      <c r="K51" s="17"/>
      <c r="L51" s="81"/>
      <c r="M51" s="1"/>
      <c r="N51" s="1"/>
      <c r="O51" s="1"/>
    </row>
    <row r="52" ht="14.4" spans="1:15">
      <c r="A52" s="3"/>
      <c r="B52" s="1">
        <v>7610</v>
      </c>
      <c r="C52" s="13"/>
      <c r="D52" s="29"/>
      <c r="E52" s="1">
        <v>21369</v>
      </c>
      <c r="F52" s="13"/>
      <c r="G52" s="13">
        <f t="shared" si="3"/>
        <v>2.80801576872536</v>
      </c>
      <c r="H52" s="13"/>
      <c r="I52" s="13">
        <f>G52/K38</f>
        <v>0.934285437875171</v>
      </c>
      <c r="J52" s="13">
        <f>(K38-G52)/K38</f>
        <v>0.0657145621248288</v>
      </c>
      <c r="K52" s="17"/>
      <c r="L52" s="81"/>
      <c r="M52" s="1"/>
      <c r="N52" s="1"/>
      <c r="O52" s="1"/>
    </row>
    <row r="53" ht="14.4" spans="1:15">
      <c r="A53" s="3" t="s">
        <v>191</v>
      </c>
      <c r="B53" s="1">
        <v>8564</v>
      </c>
      <c r="C53" s="13">
        <f>AVERAGE(B53:B54)</f>
        <v>8517.5</v>
      </c>
      <c r="D53" s="29">
        <f>STDEVP(B53:B54)</f>
        <v>46.5</v>
      </c>
      <c r="E53" s="1">
        <v>22281</v>
      </c>
      <c r="F53" s="13">
        <f>AVERAGE(E53:E54)</f>
        <v>21876</v>
      </c>
      <c r="G53" s="13">
        <f t="shared" si="3"/>
        <v>2.60170481083606</v>
      </c>
      <c r="H53" s="13">
        <f>STDEVP(E53:E54)</f>
        <v>405</v>
      </c>
      <c r="I53" s="13">
        <f>G53/K38</f>
        <v>0.865641477333044</v>
      </c>
      <c r="J53" s="13">
        <f>(K38-G53)/K38</f>
        <v>0.134358522666956</v>
      </c>
      <c r="K53" s="17">
        <f>F53/C53</f>
        <v>2.56835926034635</v>
      </c>
      <c r="L53" s="81">
        <f>AVERAGE(J53:J55)</f>
        <v>0.145436200879258</v>
      </c>
      <c r="M53" s="1"/>
      <c r="N53" s="1"/>
      <c r="O53" s="1"/>
    </row>
    <row r="54" ht="14.4" spans="1:15">
      <c r="A54" s="3"/>
      <c r="B54" s="1">
        <v>8471</v>
      </c>
      <c r="C54" s="13"/>
      <c r="D54" s="29"/>
      <c r="E54" s="1">
        <v>21471</v>
      </c>
      <c r="F54" s="13"/>
      <c r="G54" s="13">
        <f t="shared" si="3"/>
        <v>2.53464762129619</v>
      </c>
      <c r="H54" s="13"/>
      <c r="I54" s="13">
        <f>G54/K38</f>
        <v>0.843330151168243</v>
      </c>
      <c r="J54" s="13">
        <f>(K38-G54)/K38</f>
        <v>0.156669848831757</v>
      </c>
      <c r="K54" s="17"/>
      <c r="L54" s="81"/>
      <c r="M54" s="1"/>
      <c r="N54" s="1"/>
      <c r="O54" s="1"/>
    </row>
    <row r="55" ht="14.4" spans="1:15">
      <c r="A55" s="3"/>
      <c r="B55" s="1">
        <v>8406</v>
      </c>
      <c r="C55" s="13"/>
      <c r="D55" s="29"/>
      <c r="E55" s="1">
        <v>21594</v>
      </c>
      <c r="F55" s="13"/>
      <c r="G55" s="13">
        <f t="shared" si="3"/>
        <v>2.56887937187723</v>
      </c>
      <c r="H55" s="13"/>
      <c r="I55" s="13">
        <f>G55/K38</f>
        <v>0.854719768860939</v>
      </c>
      <c r="J55" s="13">
        <f>(K38-G55)/K38</f>
        <v>0.145280231139061</v>
      </c>
      <c r="K55" s="17"/>
      <c r="L55" s="81"/>
      <c r="M55" s="1"/>
      <c r="N55" s="1"/>
      <c r="O55" s="1"/>
    </row>
    <row r="56" ht="14.4" spans="1:15">
      <c r="A56" s="3" t="s">
        <v>192</v>
      </c>
      <c r="B56" s="1">
        <v>9064</v>
      </c>
      <c r="C56" s="13">
        <f>AVERAGE(B56:B57)</f>
        <v>8552</v>
      </c>
      <c r="D56" s="29">
        <f>STDEVP(B56:B57)</f>
        <v>512</v>
      </c>
      <c r="E56" s="1">
        <v>21332</v>
      </c>
      <c r="F56" s="13">
        <f>AVERAGE(E56:E57)</f>
        <v>20405</v>
      </c>
      <c r="G56" s="13">
        <f t="shared" si="3"/>
        <v>2.35348631950574</v>
      </c>
      <c r="H56" s="13">
        <f>STDEVP(E56:E57)</f>
        <v>927</v>
      </c>
      <c r="I56" s="13">
        <f>G56/K38</f>
        <v>0.783054005979017</v>
      </c>
      <c r="J56" s="13">
        <f>(K38-G56)/K38</f>
        <v>0.216945994020983</v>
      </c>
      <c r="K56" s="17">
        <f>F56/C56</f>
        <v>2.38599158091674</v>
      </c>
      <c r="L56" s="81">
        <f>AVERAGE(J56:J58)</f>
        <v>0.198393802374863</v>
      </c>
      <c r="M56" s="1"/>
      <c r="N56" s="1"/>
      <c r="O56" s="1"/>
    </row>
    <row r="57" ht="14.4" spans="1:15">
      <c r="A57" s="3"/>
      <c r="B57" s="1">
        <v>8040</v>
      </c>
      <c r="C57" s="13"/>
      <c r="D57" s="29"/>
      <c r="E57" s="1">
        <v>19478</v>
      </c>
      <c r="F57" s="13"/>
      <c r="G57" s="13">
        <f t="shared" si="3"/>
        <v>2.4226368159204</v>
      </c>
      <c r="H57" s="13"/>
      <c r="I57" s="13">
        <f>G57/K38</f>
        <v>0.806061819019676</v>
      </c>
      <c r="J57" s="13">
        <f>(K38-G57)/K38</f>
        <v>0.193938180980324</v>
      </c>
      <c r="K57" s="17"/>
      <c r="L57" s="81"/>
      <c r="M57" s="1"/>
      <c r="N57" s="1"/>
      <c r="O57" s="1"/>
    </row>
    <row r="58" ht="14.4" spans="1:15">
      <c r="A58" s="3"/>
      <c r="B58" s="1">
        <v>8587</v>
      </c>
      <c r="C58" s="13"/>
      <c r="D58" s="29"/>
      <c r="E58" s="1">
        <v>21052</v>
      </c>
      <c r="F58" s="13"/>
      <c r="G58" s="13">
        <f t="shared" si="3"/>
        <v>2.45161290322581</v>
      </c>
      <c r="H58" s="13"/>
      <c r="I58" s="13">
        <f>G58/K38</f>
        <v>0.815702767876716</v>
      </c>
      <c r="J58" s="13">
        <f>(K38-G58)/K38</f>
        <v>0.184297232123284</v>
      </c>
      <c r="K58" s="17"/>
      <c r="L58" s="81"/>
      <c r="M58" s="1"/>
      <c r="N58" s="1"/>
      <c r="O58" s="1"/>
    </row>
    <row r="59" ht="14.4" spans="1:15">
      <c r="A59" s="3" t="s">
        <v>194</v>
      </c>
      <c r="B59" s="1">
        <v>9328</v>
      </c>
      <c r="C59" s="13">
        <f>AVERAGE(B59+B61)/2</f>
        <v>9322</v>
      </c>
      <c r="D59" s="29">
        <f>STDEVP(B59:B61)</f>
        <v>6.79869268479038</v>
      </c>
      <c r="E59" s="1">
        <v>17156</v>
      </c>
      <c r="F59" s="13">
        <f>AVERAGE(E59+E61)/2</f>
        <v>17132</v>
      </c>
      <c r="G59" s="13">
        <f t="shared" si="3"/>
        <v>1.83919382504288</v>
      </c>
      <c r="H59" s="13">
        <f>STDEVP(E59:E61)</f>
        <v>61.6513494490501</v>
      </c>
      <c r="I59" s="36">
        <f>G59/K38</f>
        <v>0.611938161924034</v>
      </c>
      <c r="J59" s="36">
        <f>(K38-G59)/K38</f>
        <v>0.388061838075966</v>
      </c>
      <c r="K59" s="17">
        <f>F59/C59</f>
        <v>1.83780304655653</v>
      </c>
      <c r="L59" s="81">
        <f>AVERAGE(J59:J61)</f>
        <v>0.390216881712907</v>
      </c>
      <c r="M59" s="1"/>
      <c r="N59" s="1"/>
      <c r="O59" s="1"/>
    </row>
    <row r="60" ht="14.4" spans="1:15">
      <c r="A60" s="3"/>
      <c r="B60" s="1">
        <v>9332</v>
      </c>
      <c r="C60" s="13"/>
      <c r="D60" s="29"/>
      <c r="E60" s="1">
        <v>17008</v>
      </c>
      <c r="F60" s="13"/>
      <c r="G60" s="13">
        <f t="shared" si="3"/>
        <v>1.82254607801114</v>
      </c>
      <c r="H60" s="13"/>
      <c r="I60" s="36">
        <f>G60/K38</f>
        <v>0.606399109117275</v>
      </c>
      <c r="J60" s="36">
        <f>(K38-G60)/K38</f>
        <v>0.393600890882725</v>
      </c>
      <c r="K60" s="17"/>
      <c r="L60" s="81"/>
      <c r="M60" s="66" t="s">
        <v>187</v>
      </c>
      <c r="N60" s="66" t="s">
        <v>207</v>
      </c>
      <c r="O60" s="1"/>
    </row>
    <row r="61" ht="14.4" spans="1:16">
      <c r="A61" s="3"/>
      <c r="B61" s="1">
        <v>9316</v>
      </c>
      <c r="C61" s="13"/>
      <c r="D61" s="29"/>
      <c r="E61" s="1">
        <v>17108</v>
      </c>
      <c r="F61" s="13"/>
      <c r="G61" s="13">
        <f t="shared" si="3"/>
        <v>1.8364104765994</v>
      </c>
      <c r="H61" s="13"/>
      <c r="I61" s="36">
        <f>G61/K38</f>
        <v>0.611012083819971</v>
      </c>
      <c r="J61" s="36">
        <f>(K38-G61)/K38</f>
        <v>0.388987916180029</v>
      </c>
      <c r="K61" s="17"/>
      <c r="L61" s="81"/>
      <c r="M61" s="1"/>
      <c r="N61" s="1"/>
      <c r="O61" s="1"/>
      <c r="P61" s="1"/>
    </row>
    <row r="62" ht="14.4" spans="1:16">
      <c r="A62" s="3" t="s">
        <v>196</v>
      </c>
      <c r="B62" s="1">
        <v>10154</v>
      </c>
      <c r="C62" s="13">
        <f>AVERAGE(B63:B64)</f>
        <v>10792.5</v>
      </c>
      <c r="D62" s="29">
        <f>STDEVP(B62:B63)</f>
        <v>678</v>
      </c>
      <c r="E62" s="1">
        <v>11993</v>
      </c>
      <c r="F62" s="13">
        <f>AVERAGE(E63:E64)</f>
        <v>13558.5</v>
      </c>
      <c r="G62" s="13">
        <f t="shared" si="3"/>
        <v>1.18111089225921</v>
      </c>
      <c r="H62" s="13">
        <f>STDEVP(E62:E63)</f>
        <v>1105.5</v>
      </c>
      <c r="I62" s="36">
        <f>G62/K38</f>
        <v>0.392980238730795</v>
      </c>
      <c r="J62" s="36">
        <f>(K38-G62)/K38</f>
        <v>0.607019761269205</v>
      </c>
      <c r="K62" s="17">
        <f>F62/C62</f>
        <v>1.25628908964559</v>
      </c>
      <c r="L62" s="81">
        <f>AVERAGE(J62:J64)</f>
        <v>0.58999300366049</v>
      </c>
      <c r="M62" s="1"/>
      <c r="N62" s="1" t="s">
        <v>208</v>
      </c>
      <c r="O62" s="1" t="s">
        <v>139</v>
      </c>
      <c r="P62" s="1" t="s">
        <v>209</v>
      </c>
    </row>
    <row r="63" ht="14.4" spans="1:16">
      <c r="A63" s="3"/>
      <c r="B63" s="1">
        <v>11510</v>
      </c>
      <c r="C63" s="13"/>
      <c r="D63" s="29"/>
      <c r="E63" s="1">
        <v>14204</v>
      </c>
      <c r="F63" s="13"/>
      <c r="G63" s="13">
        <f t="shared" si="3"/>
        <v>1.23405734144222</v>
      </c>
      <c r="H63" s="13"/>
      <c r="I63" s="36">
        <f>G63/K38</f>
        <v>0.410596627146357</v>
      </c>
      <c r="J63" s="36">
        <f>(K38-G63)/K38</f>
        <v>0.589403372853643</v>
      </c>
      <c r="K63" s="17"/>
      <c r="L63" s="81"/>
      <c r="M63" s="1"/>
      <c r="N63" s="1">
        <f>STDEV(J50:J52)</f>
        <v>0.00870171433044343</v>
      </c>
      <c r="O63" s="1">
        <v>0.0752</v>
      </c>
      <c r="P63" s="58">
        <f t="shared" ref="P63:P69" si="4">N63/O63</f>
        <v>0.115714286309088</v>
      </c>
    </row>
    <row r="64" ht="14.4" spans="1:16">
      <c r="A64" s="3"/>
      <c r="B64" s="1">
        <v>10075</v>
      </c>
      <c r="C64" s="13"/>
      <c r="D64" s="29"/>
      <c r="E64" s="1">
        <v>12913</v>
      </c>
      <c r="F64" s="13"/>
      <c r="G64" s="13">
        <f t="shared" si="3"/>
        <v>1.28168734491315</v>
      </c>
      <c r="H64" s="13"/>
      <c r="I64" s="36">
        <f>G64/K38</f>
        <v>0.426444123141378</v>
      </c>
      <c r="J64" s="36">
        <f>(K38-G64)/K38</f>
        <v>0.573555876858622</v>
      </c>
      <c r="K64" s="17"/>
      <c r="L64" s="81"/>
      <c r="M64" s="1"/>
      <c r="N64" s="1">
        <f>STDEV(I53:I55)</f>
        <v>0.0111564807949429</v>
      </c>
      <c r="O64" s="1">
        <v>0.1454</v>
      </c>
      <c r="P64" s="58">
        <f t="shared" si="4"/>
        <v>0.0767295790573791</v>
      </c>
    </row>
    <row r="65" ht="14.4" spans="1:16">
      <c r="A65" s="3" t="s">
        <v>199</v>
      </c>
      <c r="B65" s="1">
        <v>15025</v>
      </c>
      <c r="C65" s="13">
        <f>AVERAGE(B65:B67)</f>
        <v>15351.6666666667</v>
      </c>
      <c r="D65" s="29">
        <f>STDEVP(B65:B67)</f>
        <v>234.289469578886</v>
      </c>
      <c r="E65" s="1">
        <v>10069</v>
      </c>
      <c r="F65" s="13">
        <f>AVERAGE(E65:E67)</f>
        <v>10013.3333333333</v>
      </c>
      <c r="G65" s="13">
        <f t="shared" si="3"/>
        <v>0.670149750415973</v>
      </c>
      <c r="H65" s="13">
        <f>STDEVP(E65:E67)</f>
        <v>39.3813266522205</v>
      </c>
      <c r="I65" s="13">
        <f>G65/K38</f>
        <v>0.222972805203845</v>
      </c>
      <c r="J65" s="13">
        <f>(K38-G65)/K38</f>
        <v>0.777027194796155</v>
      </c>
      <c r="K65" s="17">
        <f>F65/C65</f>
        <v>0.65226359787211</v>
      </c>
      <c r="L65" s="81">
        <f>AVERAGE(J65:J67)</f>
        <v>0.782914341019614</v>
      </c>
      <c r="M65" s="1"/>
      <c r="N65" s="1">
        <f>STDEV(I56:I58)</f>
        <v>0.0167742312751368</v>
      </c>
      <c r="O65" s="1">
        <v>0.1984</v>
      </c>
      <c r="P65" s="58">
        <f t="shared" si="4"/>
        <v>0.0845475366690364</v>
      </c>
    </row>
    <row r="66" ht="14.4" spans="1:16">
      <c r="A66" s="3"/>
      <c r="B66" s="1">
        <v>15563</v>
      </c>
      <c r="C66" s="13"/>
      <c r="D66" s="29"/>
      <c r="E66" s="1">
        <v>9987</v>
      </c>
      <c r="F66" s="13"/>
      <c r="G66" s="13">
        <f t="shared" si="3"/>
        <v>0.641714322431408</v>
      </c>
      <c r="H66" s="13"/>
      <c r="I66" s="13">
        <f>G66/K38</f>
        <v>0.213511744984163</v>
      </c>
      <c r="J66" s="13">
        <f>(K38-G66)/K38</f>
        <v>0.786488255015837</v>
      </c>
      <c r="K66" s="17"/>
      <c r="L66" s="81"/>
      <c r="M66" s="1"/>
      <c r="N66" s="1">
        <f>STDEV(I59:I61)</f>
        <v>0.00296699236766258</v>
      </c>
      <c r="O66" s="1">
        <v>0.3902</v>
      </c>
      <c r="P66" s="58">
        <f t="shared" si="4"/>
        <v>0.0076037733666391</v>
      </c>
    </row>
    <row r="67" ht="14.4" spans="1:16">
      <c r="A67" s="3"/>
      <c r="B67" s="1">
        <v>15467</v>
      </c>
      <c r="C67" s="13"/>
      <c r="D67" s="29"/>
      <c r="E67" s="1">
        <v>9984</v>
      </c>
      <c r="F67" s="13"/>
      <c r="G67" s="13">
        <f t="shared" si="3"/>
        <v>0.645503329669619</v>
      </c>
      <c r="H67" s="13"/>
      <c r="I67" s="13">
        <f>G67/K38</f>
        <v>0.214772426753151</v>
      </c>
      <c r="J67" s="13">
        <f>(K38-G67)/K38</f>
        <v>0.785227573246849</v>
      </c>
      <c r="K67" s="17"/>
      <c r="L67" s="81"/>
      <c r="M67" s="1"/>
      <c r="N67" s="1">
        <f>STDEV(I62:I64)</f>
        <v>0.0167397323254438</v>
      </c>
      <c r="O67" s="88">
        <v>0.59</v>
      </c>
      <c r="P67" s="58">
        <f t="shared" si="4"/>
        <v>0.0283724276702437</v>
      </c>
    </row>
    <row r="68" ht="14.4" spans="1:16">
      <c r="A68" s="3" t="s">
        <v>202</v>
      </c>
      <c r="B68" s="1">
        <v>17871</v>
      </c>
      <c r="C68" s="13">
        <f>AVERAGE(B68:B70)</f>
        <v>18567.6666666667</v>
      </c>
      <c r="D68" s="29">
        <f>STDEVP(B68:B70)</f>
        <v>1430.62534889079</v>
      </c>
      <c r="E68" s="1">
        <v>5462</v>
      </c>
      <c r="F68" s="13">
        <f>AVERAGE(E68:E70)</f>
        <v>5479.33333333333</v>
      </c>
      <c r="G68" s="13">
        <f t="shared" si="3"/>
        <v>0.305634827373958</v>
      </c>
      <c r="H68" s="13">
        <f>STDEVP(E68:E70)</f>
        <v>23.8094285712381</v>
      </c>
      <c r="I68" s="13">
        <f>G68/K38</f>
        <v>0.101691084396082</v>
      </c>
      <c r="J68" s="13">
        <f>(K38-G68)/K38</f>
        <v>0.898308915603918</v>
      </c>
      <c r="K68" s="17">
        <f>F68/C68</f>
        <v>0.295100802470244</v>
      </c>
      <c r="L68" s="81">
        <f>AVERAGE(J68:J70)</f>
        <v>0.901284559669124</v>
      </c>
      <c r="M68" s="1"/>
      <c r="N68" s="1">
        <f>STDEV(I65:I67)</f>
        <v>0.00513723637989843</v>
      </c>
      <c r="O68" s="1">
        <v>0.7829</v>
      </c>
      <c r="P68" s="58">
        <f t="shared" si="4"/>
        <v>0.00656180403614565</v>
      </c>
    </row>
    <row r="69" ht="14.4" spans="1:16">
      <c r="A69" s="3"/>
      <c r="B69" s="1">
        <v>20561</v>
      </c>
      <c r="C69" s="13"/>
      <c r="D69" s="29"/>
      <c r="E69" s="1">
        <v>5513</v>
      </c>
      <c r="F69" s="13"/>
      <c r="G69" s="13">
        <f t="shared" si="3"/>
        <v>0.268128982053402</v>
      </c>
      <c r="H69" s="13"/>
      <c r="I69" s="13">
        <f>G69/K38</f>
        <v>0.089212107066799</v>
      </c>
      <c r="J69" s="13">
        <f>(K38-G69)/K38</f>
        <v>0.910787892933201</v>
      </c>
      <c r="K69" s="17"/>
      <c r="L69" s="81"/>
      <c r="M69" s="1"/>
      <c r="N69" s="1">
        <f>STDEV(I68:I70)</f>
        <v>0.00841957620691045</v>
      </c>
      <c r="O69" s="1">
        <v>0.9013</v>
      </c>
      <c r="P69" s="58">
        <f t="shared" si="4"/>
        <v>0.00934159126474032</v>
      </c>
    </row>
    <row r="70" ht="14.4" spans="1:15">
      <c r="A70" s="3"/>
      <c r="B70" s="1">
        <v>17271</v>
      </c>
      <c r="C70" s="13"/>
      <c r="D70" s="29"/>
      <c r="E70" s="1">
        <v>5463</v>
      </c>
      <c r="F70" s="13"/>
      <c r="G70" s="13">
        <f t="shared" si="3"/>
        <v>0.316310578426264</v>
      </c>
      <c r="H70" s="13"/>
      <c r="I70" s="13">
        <f>G70/K38</f>
        <v>0.105243129529745</v>
      </c>
      <c r="J70" s="13">
        <f>(K38-G70)/K38</f>
        <v>0.894756870470255</v>
      </c>
      <c r="K70" s="17"/>
      <c r="L70" s="81"/>
      <c r="M70" s="1"/>
      <c r="N70" s="1"/>
      <c r="O70" s="1"/>
    </row>
    <row r="74" spans="1:16">
      <c r="A74" s="84" t="s">
        <v>210</v>
      </c>
      <c r="B74" s="1" t="s">
        <v>6</v>
      </c>
      <c r="C74" s="1" t="s">
        <v>7</v>
      </c>
      <c r="D74" s="1" t="s">
        <v>8</v>
      </c>
      <c r="E74" s="1" t="s">
        <v>9</v>
      </c>
      <c r="F74" s="1" t="s">
        <v>7</v>
      </c>
      <c r="G74" s="1"/>
      <c r="H74" s="1" t="s">
        <v>8</v>
      </c>
      <c r="I74" s="1" t="s">
        <v>208</v>
      </c>
      <c r="J74" s="1" t="s">
        <v>211</v>
      </c>
      <c r="K74" s="1" t="s">
        <v>3</v>
      </c>
      <c r="L74" s="1" t="s">
        <v>4</v>
      </c>
      <c r="M74" s="1"/>
      <c r="N74" s="1"/>
      <c r="O74" s="1"/>
      <c r="P74" s="1"/>
    </row>
    <row r="75" ht="14.4" spans="1:16">
      <c r="A75" s="85" t="s">
        <v>104</v>
      </c>
      <c r="B75" s="1">
        <v>8303</v>
      </c>
      <c r="C75" s="4">
        <f>AVERAGE(B75:B83)</f>
        <v>7478.11111111111</v>
      </c>
      <c r="D75" s="23">
        <f>STDEVP(B75:B83)</f>
        <v>1108.7570061855</v>
      </c>
      <c r="E75" s="1">
        <v>21693</v>
      </c>
      <c r="F75" s="68">
        <f>AVERAGE(E75:E83)</f>
        <v>19896.1111111111</v>
      </c>
      <c r="G75" s="68"/>
      <c r="H75" s="8">
        <f>STDEVP(E75:E83)</f>
        <v>2641.99556078542</v>
      </c>
      <c r="I75" s="8"/>
      <c r="J75" s="8"/>
      <c r="K75" s="30">
        <f>F75/C75</f>
        <v>2.66057976613227</v>
      </c>
      <c r="L75" s="17"/>
      <c r="M75" s="1"/>
      <c r="N75" s="1"/>
      <c r="O75" s="1"/>
      <c r="P75" s="1"/>
    </row>
    <row r="76" ht="14.4" spans="1:16">
      <c r="A76" s="86"/>
      <c r="B76" s="1">
        <v>7851</v>
      </c>
      <c r="C76" s="8"/>
      <c r="D76" s="26"/>
      <c r="E76" s="1">
        <v>20056</v>
      </c>
      <c r="F76" s="68"/>
      <c r="G76" s="68"/>
      <c r="H76" s="8"/>
      <c r="I76" s="8"/>
      <c r="J76" s="8"/>
      <c r="K76" s="31"/>
      <c r="L76" s="17"/>
      <c r="M76" s="1"/>
      <c r="N76" s="76"/>
      <c r="O76" s="1"/>
      <c r="P76" s="1"/>
    </row>
    <row r="77" ht="14.4" spans="1:16">
      <c r="A77" s="86"/>
      <c r="B77" s="1">
        <v>7466</v>
      </c>
      <c r="C77" s="8"/>
      <c r="D77" s="26"/>
      <c r="E77" s="1">
        <v>19495</v>
      </c>
      <c r="F77" s="68"/>
      <c r="G77" s="68"/>
      <c r="H77" s="8"/>
      <c r="I77" s="8"/>
      <c r="J77" s="8"/>
      <c r="K77" s="31"/>
      <c r="L77" s="17"/>
      <c r="M77" s="1"/>
      <c r="N77" s="76"/>
      <c r="O77" s="77"/>
      <c r="P77" s="1"/>
    </row>
    <row r="78" ht="14.4" spans="1:16">
      <c r="A78" s="86"/>
      <c r="B78" s="1">
        <v>8200</v>
      </c>
      <c r="C78" s="8"/>
      <c r="D78" s="26"/>
      <c r="E78" s="1">
        <v>22969</v>
      </c>
      <c r="F78" s="68"/>
      <c r="G78" s="68"/>
      <c r="H78" s="8"/>
      <c r="I78" s="8"/>
      <c r="J78" s="8"/>
      <c r="K78" s="31"/>
      <c r="L78" s="17"/>
      <c r="M78" s="1"/>
      <c r="N78" s="76"/>
      <c r="O78" s="77"/>
      <c r="P78" s="1"/>
    </row>
    <row r="79" ht="14.4" spans="1:16">
      <c r="A79" s="86"/>
      <c r="B79" s="1">
        <v>8518</v>
      </c>
      <c r="C79" s="8"/>
      <c r="D79" s="26"/>
      <c r="E79" s="1">
        <v>21982</v>
      </c>
      <c r="F79" s="68"/>
      <c r="G79" s="68"/>
      <c r="H79" s="8"/>
      <c r="I79" s="8"/>
      <c r="J79" s="8"/>
      <c r="K79" s="31"/>
      <c r="L79" s="17"/>
      <c r="M79" s="1"/>
      <c r="N79" s="76"/>
      <c r="O79" s="1"/>
      <c r="P79" s="1"/>
    </row>
    <row r="80" ht="14.4" spans="1:16">
      <c r="A80" s="86"/>
      <c r="B80" s="1">
        <v>7454</v>
      </c>
      <c r="C80" s="8"/>
      <c r="D80" s="26"/>
      <c r="E80" s="1">
        <v>20684</v>
      </c>
      <c r="F80" s="68"/>
      <c r="G80" s="68"/>
      <c r="H80" s="8"/>
      <c r="I80" s="8"/>
      <c r="J80" s="8"/>
      <c r="K80" s="31"/>
      <c r="L80" s="17"/>
      <c r="M80" s="1"/>
      <c r="N80" s="76"/>
      <c r="O80" s="1"/>
      <c r="P80" s="1"/>
    </row>
    <row r="81" ht="14.4" spans="1:16">
      <c r="A81" s="86"/>
      <c r="B81" s="1">
        <v>5120</v>
      </c>
      <c r="C81" s="8"/>
      <c r="D81" s="26"/>
      <c r="E81" s="1">
        <v>15320</v>
      </c>
      <c r="F81" s="68"/>
      <c r="G81" s="68"/>
      <c r="H81" s="8"/>
      <c r="I81" s="8"/>
      <c r="J81" s="8"/>
      <c r="K81" s="31"/>
      <c r="L81" s="17"/>
      <c r="M81" s="1"/>
      <c r="N81" s="76"/>
      <c r="O81" s="1"/>
      <c r="P81" s="1"/>
    </row>
    <row r="82" ht="14.4" spans="1:16">
      <c r="A82" s="86"/>
      <c r="B82" s="1">
        <v>5987</v>
      </c>
      <c r="C82" s="8"/>
      <c r="D82" s="26"/>
      <c r="E82" s="1">
        <v>15289</v>
      </c>
      <c r="F82" s="68"/>
      <c r="G82" s="68"/>
      <c r="H82" s="8"/>
      <c r="I82" s="8"/>
      <c r="J82" s="8"/>
      <c r="K82" s="31"/>
      <c r="L82" s="17"/>
      <c r="M82" s="1"/>
      <c r="N82" s="76"/>
      <c r="O82" s="1"/>
      <c r="P82" s="1"/>
    </row>
    <row r="83" ht="14.4" spans="1:16">
      <c r="A83" s="86"/>
      <c r="B83" s="1">
        <v>8404</v>
      </c>
      <c r="C83" s="8"/>
      <c r="D83" s="26"/>
      <c r="E83" s="1">
        <v>21577</v>
      </c>
      <c r="F83" s="68"/>
      <c r="G83" s="68"/>
      <c r="H83" s="8"/>
      <c r="I83" s="8"/>
      <c r="J83" s="8"/>
      <c r="K83" s="31"/>
      <c r="L83" s="17"/>
      <c r="M83" s="1"/>
      <c r="N83" s="76"/>
      <c r="O83" s="1"/>
      <c r="P83" s="1"/>
    </row>
    <row r="84" ht="14.4" spans="1:16">
      <c r="A84" s="86"/>
      <c r="B84" s="1">
        <v>9123</v>
      </c>
      <c r="C84" s="8"/>
      <c r="D84" s="26"/>
      <c r="E84" s="1">
        <v>20776</v>
      </c>
      <c r="F84" s="68"/>
      <c r="G84" s="68"/>
      <c r="H84" s="8"/>
      <c r="I84" s="8"/>
      <c r="J84" s="8"/>
      <c r="K84" s="31"/>
      <c r="L84" s="32"/>
      <c r="M84" s="1"/>
      <c r="N84" s="1"/>
      <c r="O84" s="1"/>
      <c r="P84" s="1"/>
    </row>
    <row r="85" ht="14.4" spans="1:16">
      <c r="A85" s="86"/>
      <c r="B85" s="1">
        <v>9162</v>
      </c>
      <c r="C85" s="8"/>
      <c r="D85" s="26"/>
      <c r="E85" s="1">
        <v>21480</v>
      </c>
      <c r="F85" s="68"/>
      <c r="G85" s="68"/>
      <c r="H85" s="8"/>
      <c r="I85" s="8"/>
      <c r="J85" s="8"/>
      <c r="K85" s="31"/>
      <c r="L85" s="32"/>
      <c r="M85" s="1"/>
      <c r="N85" s="1"/>
      <c r="O85" s="1"/>
      <c r="P85" s="1"/>
    </row>
    <row r="86" ht="14.4" spans="1:16">
      <c r="A86" s="87"/>
      <c r="B86" s="1">
        <v>8835</v>
      </c>
      <c r="C86" s="11"/>
      <c r="D86" s="28"/>
      <c r="E86" s="1">
        <v>21492</v>
      </c>
      <c r="F86" s="71"/>
      <c r="G86" s="71"/>
      <c r="H86" s="11"/>
      <c r="I86" s="11"/>
      <c r="J86" s="11"/>
      <c r="K86" s="34"/>
      <c r="L86" s="32"/>
      <c r="M86" s="1"/>
      <c r="N86" s="1"/>
      <c r="O86" s="1"/>
      <c r="P86" s="1"/>
    </row>
    <row r="87" ht="14.4" spans="1:16">
      <c r="A87" s="22" t="s">
        <v>206</v>
      </c>
      <c r="B87" s="1">
        <v>8361</v>
      </c>
      <c r="C87" s="13">
        <f>AVERAGE(B87:B88)</f>
        <v>8385.5</v>
      </c>
      <c r="D87" s="29">
        <f>STDEVP(B87:B88)</f>
        <v>24.5</v>
      </c>
      <c r="E87" s="1">
        <v>20531</v>
      </c>
      <c r="F87" s="13">
        <f>AVERAGE(E87:E88)</f>
        <v>20733</v>
      </c>
      <c r="G87" s="13">
        <f t="shared" ref="G87:G107" si="5">E87/B87</f>
        <v>2.45556751584739</v>
      </c>
      <c r="H87" s="13">
        <f>STDEVP(E87:E88)</f>
        <v>202</v>
      </c>
      <c r="I87" s="13">
        <f>G87/K75</f>
        <v>0.922944520252851</v>
      </c>
      <c r="J87" s="13">
        <f>(K75-G87)/K75</f>
        <v>0.0770554797471494</v>
      </c>
      <c r="K87" s="17">
        <f>F87/C87</f>
        <v>2.47248226104585</v>
      </c>
      <c r="L87" s="81">
        <f>AVERAGE(J87:J89)</f>
        <v>0.0683267306668733</v>
      </c>
      <c r="M87" s="1"/>
      <c r="N87" s="1"/>
      <c r="O87" s="1"/>
      <c r="P87" s="1"/>
    </row>
    <row r="88" ht="14.4" spans="1:16">
      <c r="A88" s="25"/>
      <c r="B88" s="1">
        <v>8410</v>
      </c>
      <c r="C88" s="13"/>
      <c r="D88" s="29"/>
      <c r="E88" s="1">
        <v>20935</v>
      </c>
      <c r="F88" s="13"/>
      <c r="G88" s="13">
        <f t="shared" si="5"/>
        <v>2.48929845422117</v>
      </c>
      <c r="H88" s="13"/>
      <c r="I88" s="13">
        <f>G88/K75</f>
        <v>0.935622560882624</v>
      </c>
      <c r="J88" s="13">
        <f>(K75-G88)/K75</f>
        <v>0.0643774391173758</v>
      </c>
      <c r="K88" s="17"/>
      <c r="L88" s="81"/>
      <c r="M88" s="1"/>
      <c r="N88" s="1"/>
      <c r="O88" s="1"/>
      <c r="P88" s="1"/>
    </row>
    <row r="89" ht="14.4" spans="1:16">
      <c r="A89" s="27"/>
      <c r="B89" s="1">
        <v>8360</v>
      </c>
      <c r="C89" s="13"/>
      <c r="D89" s="29"/>
      <c r="E89" s="1">
        <v>20829</v>
      </c>
      <c r="F89" s="13"/>
      <c r="G89" s="13">
        <f t="shared" si="5"/>
        <v>2.49150717703349</v>
      </c>
      <c r="H89" s="13"/>
      <c r="I89" s="13">
        <f>G89/K75</f>
        <v>0.936452726863905</v>
      </c>
      <c r="J89" s="13">
        <f>(K75-G89)/K75</f>
        <v>0.0635472731360948</v>
      </c>
      <c r="K89" s="17"/>
      <c r="L89" s="81"/>
      <c r="M89" s="1"/>
      <c r="N89" s="1"/>
      <c r="O89" s="1"/>
      <c r="P89" s="1"/>
    </row>
    <row r="90" ht="14.4" spans="1:16">
      <c r="A90" s="22" t="s">
        <v>191</v>
      </c>
      <c r="B90" s="1">
        <v>9683</v>
      </c>
      <c r="C90" s="13">
        <f>AVERAGE(B90:B91)</f>
        <v>9430</v>
      </c>
      <c r="D90" s="29">
        <f>STDEVP(B90:B91)</f>
        <v>253</v>
      </c>
      <c r="E90" s="1">
        <v>22940</v>
      </c>
      <c r="F90" s="13">
        <f>AVERAGE(E90:E91)</f>
        <v>22490</v>
      </c>
      <c r="G90" s="13">
        <f t="shared" si="5"/>
        <v>2.36910048538676</v>
      </c>
      <c r="H90" s="13">
        <f>STDEVP(E90:E91)</f>
        <v>450</v>
      </c>
      <c r="I90" s="13">
        <f>G90/K75</f>
        <v>0.890445201284367</v>
      </c>
      <c r="J90" s="13">
        <f>(K75-G90)/K75</f>
        <v>0.109554798715633</v>
      </c>
      <c r="K90" s="17">
        <f>F90/C90</f>
        <v>2.38494167550371</v>
      </c>
      <c r="L90" s="81">
        <f>AVERAGE(J90:J92)</f>
        <v>0.108295892768303</v>
      </c>
      <c r="M90" s="1"/>
      <c r="N90" s="1"/>
      <c r="O90" s="1"/>
      <c r="P90" s="1"/>
    </row>
    <row r="91" ht="14.4" spans="1:16">
      <c r="A91" s="25"/>
      <c r="B91" s="1">
        <v>9177</v>
      </c>
      <c r="C91" s="13"/>
      <c r="D91" s="29"/>
      <c r="E91" s="1">
        <v>22040</v>
      </c>
      <c r="F91" s="13"/>
      <c r="G91" s="13">
        <f t="shared" si="5"/>
        <v>2.40165631469979</v>
      </c>
      <c r="H91" s="13"/>
      <c r="I91" s="13">
        <f>G91/K75</f>
        <v>0.902681567856589</v>
      </c>
      <c r="J91" s="13">
        <f>(K75-G91)/K75</f>
        <v>0.0973184321434106</v>
      </c>
      <c r="K91" s="17"/>
      <c r="L91" s="81"/>
      <c r="M91" s="1"/>
      <c r="N91" s="1"/>
      <c r="O91" s="1"/>
      <c r="P91" s="1"/>
    </row>
    <row r="92" ht="14.4" spans="1:16">
      <c r="A92" s="27"/>
      <c r="B92" s="1">
        <v>8497</v>
      </c>
      <c r="C92" s="13"/>
      <c r="D92" s="29"/>
      <c r="E92" s="1">
        <v>19939</v>
      </c>
      <c r="F92" s="13"/>
      <c r="G92" s="13">
        <f t="shared" si="5"/>
        <v>2.34659291514652</v>
      </c>
      <c r="H92" s="13"/>
      <c r="I92" s="13">
        <f>G92/K75</f>
        <v>0.881985552554136</v>
      </c>
      <c r="J92" s="13">
        <f>(K75-G92)/K75</f>
        <v>0.118014447445864</v>
      </c>
      <c r="K92" s="17"/>
      <c r="L92" s="81"/>
      <c r="M92" s="1"/>
      <c r="N92" s="1"/>
      <c r="O92" s="1"/>
      <c r="P92" s="1"/>
    </row>
    <row r="93" ht="14.4" spans="1:16">
      <c r="A93" s="22" t="s">
        <v>192</v>
      </c>
      <c r="B93" s="1">
        <v>9098</v>
      </c>
      <c r="C93" s="13">
        <f>AVERAGE(B93:B95)</f>
        <v>8943.66666666667</v>
      </c>
      <c r="D93" s="29">
        <f>STDEVP(B93:B95)</f>
        <v>130.436020928099</v>
      </c>
      <c r="E93" s="1">
        <v>19777</v>
      </c>
      <c r="F93" s="13">
        <f>AVERAGE(E93:E95)</f>
        <v>19331</v>
      </c>
      <c r="G93" s="13">
        <f t="shared" si="5"/>
        <v>2.17377445592438</v>
      </c>
      <c r="H93" s="13">
        <f>STDEVP(E93:E95)</f>
        <v>322.741382534066</v>
      </c>
      <c r="I93" s="13">
        <f>G93/K75</f>
        <v>0.817030364432349</v>
      </c>
      <c r="J93" s="13">
        <f>(K75-G93)/K75</f>
        <v>0.182969635567651</v>
      </c>
      <c r="K93" s="17">
        <f>F93/C93</f>
        <v>2.16141776303529</v>
      </c>
      <c r="L93" s="81">
        <f>AVERAGE(J93:J95)</f>
        <v>0.187578392417185</v>
      </c>
      <c r="M93" s="1"/>
      <c r="N93" s="1"/>
      <c r="O93" s="1"/>
      <c r="P93" s="1"/>
    </row>
    <row r="94" ht="14.4" spans="1:16">
      <c r="A94" s="25"/>
      <c r="B94" s="1">
        <v>8779</v>
      </c>
      <c r="C94" s="13"/>
      <c r="D94" s="29"/>
      <c r="E94" s="1">
        <v>19192</v>
      </c>
      <c r="F94" s="13"/>
      <c r="G94" s="13">
        <f t="shared" si="5"/>
        <v>2.18612598245814</v>
      </c>
      <c r="H94" s="13"/>
      <c r="I94" s="13">
        <f>G94/K75</f>
        <v>0.821672783611427</v>
      </c>
      <c r="J94" s="13">
        <f>(K75-G94)/K75</f>
        <v>0.178327216388573</v>
      </c>
      <c r="K94" s="17"/>
      <c r="L94" s="81"/>
      <c r="M94" s="1"/>
      <c r="N94" s="1"/>
      <c r="O94" s="1"/>
      <c r="P94" s="1"/>
    </row>
    <row r="95" ht="14.4" spans="1:16">
      <c r="A95" s="27"/>
      <c r="B95" s="1">
        <v>8954</v>
      </c>
      <c r="C95" s="13"/>
      <c r="D95" s="29"/>
      <c r="E95" s="1">
        <v>19024</v>
      </c>
      <c r="F95" s="13"/>
      <c r="G95" s="13">
        <f t="shared" si="5"/>
        <v>2.12463703372794</v>
      </c>
      <c r="H95" s="13"/>
      <c r="I95" s="13">
        <f>G95/K75</f>
        <v>0.79856167470467</v>
      </c>
      <c r="J95" s="13">
        <f>(K75-G95)/K75</f>
        <v>0.20143832529533</v>
      </c>
      <c r="K95" s="17"/>
      <c r="L95" s="81"/>
      <c r="M95" s="1"/>
      <c r="N95" s="1"/>
      <c r="O95" s="1"/>
      <c r="P95" s="1"/>
    </row>
    <row r="96" ht="14.4" spans="1:16">
      <c r="A96" s="22" t="s">
        <v>194</v>
      </c>
      <c r="B96" s="1">
        <v>11667</v>
      </c>
      <c r="C96" s="13">
        <f>AVERAGE(B96:B98)</f>
        <v>11716</v>
      </c>
      <c r="D96" s="29">
        <f>STDEVP(B96:B97)</f>
        <v>27</v>
      </c>
      <c r="E96" s="1">
        <v>18443</v>
      </c>
      <c r="F96" s="13">
        <f>AVERAGE(E96:E98)</f>
        <v>18142.6666666667</v>
      </c>
      <c r="G96" s="13">
        <f t="shared" si="5"/>
        <v>1.58078340618839</v>
      </c>
      <c r="H96" s="13">
        <f>STDEVP(E96:E97)</f>
        <v>617.5</v>
      </c>
      <c r="I96" s="13">
        <f>G96/K75</f>
        <v>0.59414997674977</v>
      </c>
      <c r="J96" s="13">
        <f>(K75-G96)/K75</f>
        <v>0.40585002325023</v>
      </c>
      <c r="K96" s="17">
        <f>F96/C96</f>
        <v>1.54853761238193</v>
      </c>
      <c r="L96" s="81">
        <f>AVERAGE(J96+J98)/2</f>
        <v>0.402861902487343</v>
      </c>
      <c r="M96" s="1"/>
      <c r="N96" s="1"/>
      <c r="O96" s="1"/>
      <c r="P96" s="1"/>
    </row>
    <row r="97" ht="14.4" spans="1:16">
      <c r="A97" s="25"/>
      <c r="B97" s="1">
        <v>11721</v>
      </c>
      <c r="C97" s="13"/>
      <c r="D97" s="29"/>
      <c r="E97" s="1">
        <v>17208</v>
      </c>
      <c r="F97" s="13"/>
      <c r="G97" s="13">
        <f t="shared" si="5"/>
        <v>1.4681341182493</v>
      </c>
      <c r="H97" s="13"/>
      <c r="I97" s="13">
        <f>G97/K75</f>
        <v>0.551809848717127</v>
      </c>
      <c r="J97" s="13">
        <f>(K75-G97)/K75</f>
        <v>0.448190151282873</v>
      </c>
      <c r="K97" s="17"/>
      <c r="L97" s="81"/>
      <c r="M97" s="1"/>
      <c r="N97" s="1"/>
      <c r="O97" s="1"/>
      <c r="P97" s="1"/>
    </row>
    <row r="98" ht="14.4" spans="1:16">
      <c r="A98" s="27"/>
      <c r="B98" s="1">
        <v>11760</v>
      </c>
      <c r="C98" s="13"/>
      <c r="D98" s="29"/>
      <c r="E98" s="1">
        <v>18777</v>
      </c>
      <c r="F98" s="13"/>
      <c r="G98" s="13">
        <f t="shared" si="5"/>
        <v>1.59668367346939</v>
      </c>
      <c r="H98" s="13"/>
      <c r="I98" s="13">
        <f>G98/K75</f>
        <v>0.600126218275544</v>
      </c>
      <c r="J98" s="13">
        <f>(K75-G98)/K75</f>
        <v>0.399873781724456</v>
      </c>
      <c r="K98" s="17"/>
      <c r="L98" s="81"/>
      <c r="M98" s="1"/>
      <c r="N98" s="1"/>
      <c r="O98" s="1"/>
      <c r="P98" s="1"/>
    </row>
    <row r="99" ht="14.4" spans="1:16">
      <c r="A99" s="22" t="s">
        <v>196</v>
      </c>
      <c r="B99" s="1">
        <v>11918</v>
      </c>
      <c r="C99" s="13">
        <f>AVERAGE(B99:B101)</f>
        <v>13855</v>
      </c>
      <c r="D99" s="29">
        <f>STDEVP(B99:B101)</f>
        <v>1637.65625208711</v>
      </c>
      <c r="E99" s="1">
        <v>13600</v>
      </c>
      <c r="F99" s="13">
        <f>AVERAGE(E99:E101)</f>
        <v>14668</v>
      </c>
      <c r="G99" s="13">
        <f t="shared" si="5"/>
        <v>1.14113106225877</v>
      </c>
      <c r="H99" s="13">
        <f>STDEVP(E99:E101)</f>
        <v>1175.94897848504</v>
      </c>
      <c r="I99" s="13">
        <f>G99/K75</f>
        <v>0.428903157418825</v>
      </c>
      <c r="J99" s="13">
        <f>(K75-G99)/K75</f>
        <v>0.571096842581175</v>
      </c>
      <c r="K99" s="17">
        <f>F99/C99</f>
        <v>1.05867917719235</v>
      </c>
      <c r="L99" s="81">
        <f>AVERAGE(J99:J101)</f>
        <v>0.600032558146562</v>
      </c>
      <c r="M99" s="77"/>
      <c r="N99" s="1" t="s">
        <v>208</v>
      </c>
      <c r="O99" s="1" t="s">
        <v>139</v>
      </c>
      <c r="P99" s="1" t="s">
        <v>209</v>
      </c>
    </row>
    <row r="100" ht="14.4" spans="1:16">
      <c r="A100" s="25"/>
      <c r="B100" s="1">
        <v>13724</v>
      </c>
      <c r="C100" s="13"/>
      <c r="D100" s="29"/>
      <c r="E100" s="1">
        <v>14098</v>
      </c>
      <c r="F100" s="13"/>
      <c r="G100" s="13">
        <f t="shared" si="5"/>
        <v>1.02725153016613</v>
      </c>
      <c r="H100" s="13"/>
      <c r="I100" s="13">
        <f>G100/K75</f>
        <v>0.386100632366857</v>
      </c>
      <c r="J100" s="13">
        <f>(K75-G100)/K75</f>
        <v>0.613899367633143</v>
      </c>
      <c r="K100" s="17"/>
      <c r="L100" s="81"/>
      <c r="M100" s="77"/>
      <c r="N100" s="1">
        <f>STDEV(I87:I89)</f>
        <v>0.00757070599540978</v>
      </c>
      <c r="O100" s="1">
        <v>0.0683</v>
      </c>
      <c r="P100" s="58">
        <f t="shared" ref="P100:P106" si="6">N100/O100</f>
        <v>0.11084489012313</v>
      </c>
    </row>
    <row r="101" ht="14.4" spans="1:16">
      <c r="A101" s="27"/>
      <c r="B101" s="1">
        <v>15923</v>
      </c>
      <c r="C101" s="13"/>
      <c r="D101" s="29"/>
      <c r="E101" s="1">
        <v>16306</v>
      </c>
      <c r="F101" s="13"/>
      <c r="G101" s="13">
        <f t="shared" si="5"/>
        <v>1.02405325629592</v>
      </c>
      <c r="H101" s="13"/>
      <c r="I101" s="13">
        <f>G101/K75</f>
        <v>0.384898535774633</v>
      </c>
      <c r="J101" s="13">
        <f>(K75-G101)/K75</f>
        <v>0.615101464225367</v>
      </c>
      <c r="K101" s="17"/>
      <c r="L101" s="81"/>
      <c r="M101" s="1"/>
      <c r="N101" s="1">
        <f>STDEV(I90:I92)</f>
        <v>0.0104052820955519</v>
      </c>
      <c r="O101" s="1">
        <v>0.1083</v>
      </c>
      <c r="P101" s="58">
        <f t="shared" si="6"/>
        <v>0.0960783203652064</v>
      </c>
    </row>
    <row r="102" ht="14.4" spans="1:16">
      <c r="A102" s="22" t="s">
        <v>199</v>
      </c>
      <c r="B102" s="1">
        <v>16961</v>
      </c>
      <c r="C102" s="13">
        <f>AVERAGE(B102:B104)</f>
        <v>18352.3333333333</v>
      </c>
      <c r="D102" s="29">
        <f>STDEVP(B102:B104)</f>
        <v>990.16003195892</v>
      </c>
      <c r="E102" s="1">
        <v>8231</v>
      </c>
      <c r="F102" s="13">
        <f>AVERAGE(E102:E104)</f>
        <v>8875</v>
      </c>
      <c r="G102" s="13">
        <f t="shared" si="5"/>
        <v>0.485289782442073</v>
      </c>
      <c r="H102" s="13">
        <f>STDEVP(E102:E104)</f>
        <v>473.971166492928</v>
      </c>
      <c r="I102" s="13">
        <f>G102/K75</f>
        <v>0.182400012440727</v>
      </c>
      <c r="J102" s="13">
        <f>(K75-G102)/K75</f>
        <v>0.817599987559273</v>
      </c>
      <c r="K102" s="17">
        <f>F102/C102</f>
        <v>0.483589734275387</v>
      </c>
      <c r="L102" s="81">
        <f>AVERAGE(J102:J104)</f>
        <v>0.818194135140888</v>
      </c>
      <c r="M102" s="1"/>
      <c r="N102" s="1">
        <f>STDEV(I93:I95)</f>
        <v>0.0122254373540819</v>
      </c>
      <c r="O102" s="1">
        <v>0.1876</v>
      </c>
      <c r="P102" s="58">
        <f t="shared" si="6"/>
        <v>0.065167576514296</v>
      </c>
    </row>
    <row r="103" ht="14.4" spans="1:16">
      <c r="A103" s="25"/>
      <c r="B103" s="1">
        <v>19185</v>
      </c>
      <c r="C103" s="13"/>
      <c r="D103" s="29"/>
      <c r="E103" s="1">
        <v>9036</v>
      </c>
      <c r="F103" s="13"/>
      <c r="G103" s="13">
        <f t="shared" si="5"/>
        <v>0.470992963252541</v>
      </c>
      <c r="H103" s="13"/>
      <c r="I103" s="13">
        <f>G103/K75</f>
        <v>0.177026439593364</v>
      </c>
      <c r="J103" s="13">
        <f>(K75-G103)/K75</f>
        <v>0.822973560406636</v>
      </c>
      <c r="K103" s="17"/>
      <c r="L103" s="81"/>
      <c r="M103" s="1"/>
      <c r="N103" s="1">
        <f>STDEV(I96:I98)</f>
        <v>0.0263403159684301</v>
      </c>
      <c r="O103" s="1">
        <v>0.4029</v>
      </c>
      <c r="P103" s="58">
        <f t="shared" si="6"/>
        <v>0.0653768080626213</v>
      </c>
    </row>
    <row r="104" ht="14.4" spans="1:16">
      <c r="A104" s="27"/>
      <c r="B104" s="1">
        <v>18911</v>
      </c>
      <c r="C104" s="13"/>
      <c r="D104" s="29"/>
      <c r="E104" s="1">
        <v>9358</v>
      </c>
      <c r="F104" s="13"/>
      <c r="G104" s="13">
        <f t="shared" si="5"/>
        <v>0.494844270530379</v>
      </c>
      <c r="H104" s="13"/>
      <c r="I104" s="13">
        <f>G104/K75</f>
        <v>0.185991142543245</v>
      </c>
      <c r="J104" s="13">
        <f>(K75-G104)/K75</f>
        <v>0.814008857456755</v>
      </c>
      <c r="K104" s="17"/>
      <c r="L104" s="81"/>
      <c r="M104" s="1"/>
      <c r="N104" s="1">
        <f>STDEV(I99:I101)</f>
        <v>0.0250662718710818</v>
      </c>
      <c r="O104" s="1">
        <v>0.6</v>
      </c>
      <c r="P104" s="58">
        <f t="shared" si="6"/>
        <v>0.0417771197851363</v>
      </c>
    </row>
    <row r="105" ht="14.4" spans="1:16">
      <c r="A105" s="22" t="s">
        <v>202</v>
      </c>
      <c r="B105" s="1">
        <v>21301</v>
      </c>
      <c r="C105" s="13">
        <f>AVERAGE(B105:B107)</f>
        <v>20458.3333333333</v>
      </c>
      <c r="D105" s="29">
        <f>STDEVP(B105:B107)</f>
        <v>1632.91341540886</v>
      </c>
      <c r="E105" s="1">
        <v>4017</v>
      </c>
      <c r="F105" s="13">
        <f>AVERAGE(E105:E107)</f>
        <v>3933.66666666667</v>
      </c>
      <c r="G105" s="13">
        <f t="shared" si="5"/>
        <v>0.188582695648092</v>
      </c>
      <c r="H105" s="13">
        <f>STDEVP(E105:E107)</f>
        <v>163.660896028614</v>
      </c>
      <c r="I105" s="13">
        <f>G105/K75</f>
        <v>0.0708803013721471</v>
      </c>
      <c r="J105" s="13">
        <f>(K75-G105)/K75</f>
        <v>0.929119698627853</v>
      </c>
      <c r="K105" s="17">
        <f>F105/C105</f>
        <v>0.192276985743381</v>
      </c>
      <c r="L105" s="81">
        <f>AVERAGE(J105:J107)</f>
        <v>0.927497211912985</v>
      </c>
      <c r="M105" s="1"/>
      <c r="N105" s="1">
        <f>STDEV(I102:I104)</f>
        <v>0.00451178825483347</v>
      </c>
      <c r="O105" s="1">
        <v>0.8182</v>
      </c>
      <c r="P105" s="58">
        <f t="shared" si="6"/>
        <v>0.00551428532734474</v>
      </c>
    </row>
    <row r="106" ht="14.4" spans="1:16">
      <c r="A106" s="25"/>
      <c r="B106" s="1">
        <v>21899</v>
      </c>
      <c r="C106" s="13"/>
      <c r="D106" s="29"/>
      <c r="E106" s="1">
        <v>4079</v>
      </c>
      <c r="F106" s="13"/>
      <c r="G106" s="13">
        <f t="shared" si="5"/>
        <v>0.186264212977762</v>
      </c>
      <c r="H106" s="13"/>
      <c r="I106" s="13">
        <f>G106/K75</f>
        <v>0.0700088812779845</v>
      </c>
      <c r="J106" s="13">
        <f>(K75-G106)/K75</f>
        <v>0.929991118722016</v>
      </c>
      <c r="K106" s="17"/>
      <c r="L106" s="81"/>
      <c r="M106" s="1"/>
      <c r="N106" s="1">
        <f>STDEV(I105:I107)</f>
        <v>0.00359142937809192</v>
      </c>
      <c r="O106" s="1">
        <v>0.9275</v>
      </c>
      <c r="P106" s="58">
        <f t="shared" si="6"/>
        <v>0.00387216105454655</v>
      </c>
    </row>
    <row r="107" ht="14.4" spans="1:16">
      <c r="A107" s="27"/>
      <c r="B107" s="1">
        <v>18175</v>
      </c>
      <c r="C107" s="13"/>
      <c r="D107" s="29"/>
      <c r="E107" s="1">
        <v>3705</v>
      </c>
      <c r="F107" s="13"/>
      <c r="G107" s="13">
        <f t="shared" si="5"/>
        <v>0.203851444291609</v>
      </c>
      <c r="H107" s="13"/>
      <c r="I107" s="13">
        <f>G107/K75</f>
        <v>0.0766191816109133</v>
      </c>
      <c r="J107" s="13">
        <f>(K75-G107)/K75</f>
        <v>0.923380818389087</v>
      </c>
      <c r="K107" s="17"/>
      <c r="L107" s="81"/>
      <c r="M107" s="1"/>
      <c r="N107" s="1"/>
      <c r="O107" s="1"/>
      <c r="P107" s="1"/>
    </row>
  </sheetData>
  <mergeCells count="215">
    <mergeCell ref="A2:A13"/>
    <mergeCell ref="A14:A16"/>
    <mergeCell ref="A17:A19"/>
    <mergeCell ref="A20:A22"/>
    <mergeCell ref="A23:A25"/>
    <mergeCell ref="A26:A28"/>
    <mergeCell ref="A29:A31"/>
    <mergeCell ref="A32:A34"/>
    <mergeCell ref="A38:A49"/>
    <mergeCell ref="A50:A52"/>
    <mergeCell ref="A53:A55"/>
    <mergeCell ref="A56:A58"/>
    <mergeCell ref="A59:A61"/>
    <mergeCell ref="A62:A64"/>
    <mergeCell ref="A65:A67"/>
    <mergeCell ref="A68:A70"/>
    <mergeCell ref="A75:A86"/>
    <mergeCell ref="A87:A89"/>
    <mergeCell ref="A90:A92"/>
    <mergeCell ref="A93:A95"/>
    <mergeCell ref="A96:A98"/>
    <mergeCell ref="A99:A101"/>
    <mergeCell ref="A102:A104"/>
    <mergeCell ref="A105:A107"/>
    <mergeCell ref="C2:C13"/>
    <mergeCell ref="C14:C16"/>
    <mergeCell ref="C17:C19"/>
    <mergeCell ref="C20:C22"/>
    <mergeCell ref="C23:C25"/>
    <mergeCell ref="C26:C28"/>
    <mergeCell ref="C29:C31"/>
    <mergeCell ref="C32:C34"/>
    <mergeCell ref="C38:C49"/>
    <mergeCell ref="C50:C52"/>
    <mergeCell ref="C53:C55"/>
    <mergeCell ref="C56:C58"/>
    <mergeCell ref="C59:C61"/>
    <mergeCell ref="C62:C64"/>
    <mergeCell ref="C65:C67"/>
    <mergeCell ref="C68:C70"/>
    <mergeCell ref="C75:C86"/>
    <mergeCell ref="C87:C89"/>
    <mergeCell ref="C90:C92"/>
    <mergeCell ref="C93:C95"/>
    <mergeCell ref="C96:C98"/>
    <mergeCell ref="C99:C101"/>
    <mergeCell ref="C102:C104"/>
    <mergeCell ref="C105:C107"/>
    <mergeCell ref="D2:D13"/>
    <mergeCell ref="D14:D16"/>
    <mergeCell ref="D17:D19"/>
    <mergeCell ref="D20:D22"/>
    <mergeCell ref="D23:D25"/>
    <mergeCell ref="D26:D28"/>
    <mergeCell ref="D29:D31"/>
    <mergeCell ref="D32:D34"/>
    <mergeCell ref="D38:D49"/>
    <mergeCell ref="D50:D52"/>
    <mergeCell ref="D53:D55"/>
    <mergeCell ref="D56:D58"/>
    <mergeCell ref="D59:D61"/>
    <mergeCell ref="D62:D64"/>
    <mergeCell ref="D65:D67"/>
    <mergeCell ref="D68:D70"/>
    <mergeCell ref="D75:D86"/>
    <mergeCell ref="D87:D89"/>
    <mergeCell ref="D90:D92"/>
    <mergeCell ref="D93:D95"/>
    <mergeCell ref="D96:D98"/>
    <mergeCell ref="D99:D101"/>
    <mergeCell ref="D102:D104"/>
    <mergeCell ref="D105:D107"/>
    <mergeCell ref="F2:F13"/>
    <mergeCell ref="F14:F16"/>
    <mergeCell ref="F17:F19"/>
    <mergeCell ref="F20:F22"/>
    <mergeCell ref="F23:F25"/>
    <mergeCell ref="F26:F28"/>
    <mergeCell ref="F29:F31"/>
    <mergeCell ref="F32:F34"/>
    <mergeCell ref="F38:F49"/>
    <mergeCell ref="F50:F52"/>
    <mergeCell ref="F53:F55"/>
    <mergeCell ref="F56:F58"/>
    <mergeCell ref="F59:F61"/>
    <mergeCell ref="F62:F64"/>
    <mergeCell ref="F65:F67"/>
    <mergeCell ref="F68:F70"/>
    <mergeCell ref="F75:F86"/>
    <mergeCell ref="F87:F89"/>
    <mergeCell ref="F90:F92"/>
    <mergeCell ref="F93:F95"/>
    <mergeCell ref="F96:F98"/>
    <mergeCell ref="F99:F101"/>
    <mergeCell ref="F102:F104"/>
    <mergeCell ref="F105:F107"/>
    <mergeCell ref="H2:H13"/>
    <mergeCell ref="H14:H16"/>
    <mergeCell ref="H17:H19"/>
    <mergeCell ref="H20:H22"/>
    <mergeCell ref="H23:H25"/>
    <mergeCell ref="H26:H28"/>
    <mergeCell ref="H29:H31"/>
    <mergeCell ref="H32:H34"/>
    <mergeCell ref="H38:H49"/>
    <mergeCell ref="H50:H52"/>
    <mergeCell ref="H53:H55"/>
    <mergeCell ref="H56:H58"/>
    <mergeCell ref="H59:H61"/>
    <mergeCell ref="H62:H64"/>
    <mergeCell ref="H65:H67"/>
    <mergeCell ref="H68:H70"/>
    <mergeCell ref="H75:H86"/>
    <mergeCell ref="H87:H89"/>
    <mergeCell ref="H90:H92"/>
    <mergeCell ref="H93:H95"/>
    <mergeCell ref="H96:H98"/>
    <mergeCell ref="H99:H101"/>
    <mergeCell ref="H102:H104"/>
    <mergeCell ref="H105:H107"/>
    <mergeCell ref="K2:K13"/>
    <mergeCell ref="K14:K16"/>
    <mergeCell ref="K17:K19"/>
    <mergeCell ref="K20:K22"/>
    <mergeCell ref="K23:K25"/>
    <mergeCell ref="K26:K28"/>
    <mergeCell ref="K29:K31"/>
    <mergeCell ref="K32:K34"/>
    <mergeCell ref="K38:K49"/>
    <mergeCell ref="K50:K52"/>
    <mergeCell ref="K53:K55"/>
    <mergeCell ref="K56:K58"/>
    <mergeCell ref="K59:K61"/>
    <mergeCell ref="K62:K64"/>
    <mergeCell ref="K65:K67"/>
    <mergeCell ref="K68:K70"/>
    <mergeCell ref="K75:K86"/>
    <mergeCell ref="K87:K89"/>
    <mergeCell ref="K90:K92"/>
    <mergeCell ref="K93:K95"/>
    <mergeCell ref="K96:K98"/>
    <mergeCell ref="K99:K101"/>
    <mergeCell ref="K102:K104"/>
    <mergeCell ref="K105:K107"/>
    <mergeCell ref="L2:L4"/>
    <mergeCell ref="L5:L7"/>
    <mergeCell ref="L8:L10"/>
    <mergeCell ref="L11:L13"/>
    <mergeCell ref="L14:L16"/>
    <mergeCell ref="L17:L19"/>
    <mergeCell ref="L20:L22"/>
    <mergeCell ref="L23:L25"/>
    <mergeCell ref="L26:L28"/>
    <mergeCell ref="L29:L31"/>
    <mergeCell ref="L32:L34"/>
    <mergeCell ref="L38:L40"/>
    <mergeCell ref="L41:L43"/>
    <mergeCell ref="L44:L46"/>
    <mergeCell ref="L47:L49"/>
    <mergeCell ref="L50:L52"/>
    <mergeCell ref="L53:L55"/>
    <mergeCell ref="L56:L58"/>
    <mergeCell ref="L59:L61"/>
    <mergeCell ref="L62:L64"/>
    <mergeCell ref="L65:L67"/>
    <mergeCell ref="L68:L70"/>
    <mergeCell ref="L75:L77"/>
    <mergeCell ref="L78:L80"/>
    <mergeCell ref="L81:L83"/>
    <mergeCell ref="L84:L86"/>
    <mergeCell ref="L87:L89"/>
    <mergeCell ref="L90:L92"/>
    <mergeCell ref="L93:L95"/>
    <mergeCell ref="L96:L98"/>
    <mergeCell ref="L99:L101"/>
    <mergeCell ref="L102:L104"/>
    <mergeCell ref="L105:L107"/>
    <mergeCell ref="U13:U24"/>
    <mergeCell ref="U25:U27"/>
    <mergeCell ref="U28:U30"/>
    <mergeCell ref="U31:U33"/>
    <mergeCell ref="U34:U36"/>
    <mergeCell ref="W13:W24"/>
    <mergeCell ref="W25:W27"/>
    <mergeCell ref="W28:W30"/>
    <mergeCell ref="W31:W33"/>
    <mergeCell ref="W34:W36"/>
    <mergeCell ref="X13:X24"/>
    <mergeCell ref="X25:X27"/>
    <mergeCell ref="X28:X30"/>
    <mergeCell ref="X31:X33"/>
    <mergeCell ref="X34:X36"/>
    <mergeCell ref="Z13:Z24"/>
    <mergeCell ref="Z25:Z27"/>
    <mergeCell ref="Z28:Z30"/>
    <mergeCell ref="Z31:Z33"/>
    <mergeCell ref="Z34:Z36"/>
    <mergeCell ref="AB13:AB24"/>
    <mergeCell ref="AB25:AB27"/>
    <mergeCell ref="AB28:AB30"/>
    <mergeCell ref="AB31:AB33"/>
    <mergeCell ref="AB34:AB36"/>
    <mergeCell ref="AE13:AE24"/>
    <mergeCell ref="AE25:AE27"/>
    <mergeCell ref="AE28:AE30"/>
    <mergeCell ref="AE31:AE33"/>
    <mergeCell ref="AE34:AE36"/>
    <mergeCell ref="AF13:AF15"/>
    <mergeCell ref="AF16:AF18"/>
    <mergeCell ref="AF19:AF21"/>
    <mergeCell ref="AF22:AF24"/>
    <mergeCell ref="AF25:AF27"/>
    <mergeCell ref="AF28:AF30"/>
    <mergeCell ref="AF31:AF33"/>
    <mergeCell ref="AF34:AF36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4"/>
  <sheetViews>
    <sheetView zoomScale="68" zoomScaleNormal="68" topLeftCell="A14" workbookViewId="0">
      <selection activeCell="L6" sqref="L6"/>
    </sheetView>
  </sheetViews>
  <sheetFormatPr defaultColWidth="8.83333333333333" defaultRowHeight="13.8"/>
  <cols>
    <col min="1" max="1" width="25.6666666666667" customWidth="1"/>
    <col min="3" max="3" width="10.8333333333333" customWidth="1"/>
    <col min="6" max="6" width="13.1666666666667" customWidth="1"/>
    <col min="11" max="11" width="9.5" customWidth="1"/>
  </cols>
  <sheetData>
    <row r="1" ht="14.4" spans="1:20">
      <c r="A1" s="37" t="s">
        <v>212</v>
      </c>
      <c r="B1" s="1" t="s">
        <v>6</v>
      </c>
      <c r="C1" s="1" t="s">
        <v>7</v>
      </c>
      <c r="D1" s="1" t="s">
        <v>8</v>
      </c>
      <c r="E1" s="1" t="s">
        <v>9</v>
      </c>
      <c r="F1" s="38" t="s">
        <v>7</v>
      </c>
      <c r="G1" s="1"/>
      <c r="H1" s="1" t="s">
        <v>8</v>
      </c>
      <c r="I1" s="1" t="s">
        <v>80</v>
      </c>
      <c r="J1" s="1" t="s">
        <v>3</v>
      </c>
      <c r="K1" s="1" t="s">
        <v>4</v>
      </c>
      <c r="L1" s="1"/>
      <c r="M1" s="1"/>
      <c r="N1" s="1" t="s">
        <v>213</v>
      </c>
      <c r="O1" s="1"/>
      <c r="P1" s="1"/>
      <c r="Q1" s="1"/>
      <c r="R1" s="1"/>
      <c r="S1" s="1"/>
      <c r="T1" s="1"/>
    </row>
    <row r="2" ht="14.4" spans="1:20">
      <c r="A2" s="39" t="s">
        <v>104</v>
      </c>
      <c r="B2" s="1">
        <v>7491</v>
      </c>
      <c r="C2" s="4">
        <f>AVERAGE(B2:B3)</f>
        <v>7299</v>
      </c>
      <c r="D2" s="23">
        <f>STDEVP(B2:B3)</f>
        <v>192</v>
      </c>
      <c r="E2" s="1">
        <v>22024</v>
      </c>
      <c r="F2" s="24">
        <f>AVERAGE(E2:E3)</f>
        <v>21067.5</v>
      </c>
      <c r="G2" s="13">
        <f t="shared" ref="G2:G65" si="0">E2/B2</f>
        <v>2.94006140702176</v>
      </c>
      <c r="H2" s="8">
        <f>STDEVP(E2:E3)</f>
        <v>956.5</v>
      </c>
      <c r="I2" s="8"/>
      <c r="J2" s="30">
        <f>F2/C2</f>
        <v>2.88635429510892</v>
      </c>
      <c r="K2" s="17"/>
      <c r="L2" s="1"/>
      <c r="M2" s="1"/>
      <c r="N2" s="1"/>
      <c r="O2" s="1"/>
      <c r="P2" s="1"/>
      <c r="Q2" s="1"/>
      <c r="R2" s="1"/>
      <c r="S2" s="1"/>
      <c r="T2" s="1"/>
    </row>
    <row r="3" ht="14.4" spans="1:20">
      <c r="A3" s="40"/>
      <c r="B3" s="1">
        <v>7107</v>
      </c>
      <c r="C3" s="8"/>
      <c r="D3" s="26"/>
      <c r="E3" s="1">
        <v>20111</v>
      </c>
      <c r="F3" s="24"/>
      <c r="G3" s="13">
        <f t="shared" si="0"/>
        <v>2.829745321514</v>
      </c>
      <c r="H3" s="8"/>
      <c r="I3" s="8"/>
      <c r="J3" s="31"/>
      <c r="K3" s="17"/>
      <c r="L3" s="1"/>
      <c r="M3" s="1"/>
      <c r="N3" s="1"/>
      <c r="O3" s="1"/>
      <c r="P3" s="1"/>
      <c r="Q3" s="1"/>
      <c r="R3" s="1"/>
      <c r="S3" s="1"/>
      <c r="T3" s="1"/>
    </row>
    <row r="4" ht="14.4" spans="1:20">
      <c r="A4" s="40"/>
      <c r="B4" s="1">
        <v>7881</v>
      </c>
      <c r="C4" s="8"/>
      <c r="D4" s="26"/>
      <c r="E4" s="1">
        <v>21201</v>
      </c>
      <c r="F4" s="24"/>
      <c r="G4" s="13">
        <f t="shared" si="0"/>
        <v>2.69014084507042</v>
      </c>
      <c r="H4" s="8"/>
      <c r="I4" s="8"/>
      <c r="J4" s="31"/>
      <c r="K4" s="17"/>
      <c r="L4" s="1" t="s">
        <v>214</v>
      </c>
      <c r="M4" s="1" t="s">
        <v>215</v>
      </c>
      <c r="N4" s="1" t="s">
        <v>216</v>
      </c>
      <c r="O4" s="1" t="s">
        <v>217</v>
      </c>
      <c r="P4" s="1" t="s">
        <v>26</v>
      </c>
      <c r="Q4" s="1" t="s">
        <v>8</v>
      </c>
      <c r="R4" s="1" t="s">
        <v>218</v>
      </c>
      <c r="S4" s="1">
        <v>1.11</v>
      </c>
      <c r="T4" s="1">
        <v>5.55</v>
      </c>
    </row>
    <row r="5" ht="14.4" spans="1:20">
      <c r="A5" s="40"/>
      <c r="B5" s="1"/>
      <c r="C5" s="8"/>
      <c r="D5" s="26"/>
      <c r="E5" s="1"/>
      <c r="F5" s="24"/>
      <c r="G5" s="13" t="e">
        <f t="shared" si="0"/>
        <v>#DIV/0!</v>
      </c>
      <c r="H5" s="8"/>
      <c r="I5" s="8"/>
      <c r="J5" s="31"/>
      <c r="K5" s="17"/>
      <c r="L5" s="58">
        <f>N5/O5</f>
        <v>1.15792727272727</v>
      </c>
      <c r="M5" s="59">
        <f t="shared" ref="M5:M7" si="1">Q5/N5</f>
        <v>0.107945555825817</v>
      </c>
      <c r="N5" s="1">
        <v>0.63686</v>
      </c>
      <c r="O5" s="1">
        <v>0.55</v>
      </c>
      <c r="P5" s="1">
        <v>0.184</v>
      </c>
      <c r="Q5" s="1">
        <f>STDEV(R5:R7)</f>
        <v>0.0687462066832297</v>
      </c>
      <c r="R5" s="1">
        <v>0.58204</v>
      </c>
      <c r="S5" s="1">
        <v>1.21406</v>
      </c>
      <c r="T5" s="1">
        <v>5.61679</v>
      </c>
    </row>
    <row r="6" ht="14.4" spans="1:20">
      <c r="A6" s="40"/>
      <c r="B6" s="1"/>
      <c r="C6" s="8"/>
      <c r="D6" s="26"/>
      <c r="E6" s="1"/>
      <c r="F6" s="24"/>
      <c r="G6" s="13" t="e">
        <f t="shared" si="0"/>
        <v>#DIV/0!</v>
      </c>
      <c r="H6" s="8"/>
      <c r="I6" s="8"/>
      <c r="J6" s="31"/>
      <c r="K6" s="17"/>
      <c r="L6" s="58">
        <f t="shared" ref="L6:L7" si="2">N6/O6</f>
        <v>1.13721621621622</v>
      </c>
      <c r="M6" s="59">
        <f t="shared" si="1"/>
        <v>0.116088951807901</v>
      </c>
      <c r="N6" s="1">
        <v>1.26231</v>
      </c>
      <c r="O6" s="1">
        <v>1.11</v>
      </c>
      <c r="P6" s="1">
        <v>0.2605</v>
      </c>
      <c r="Q6" s="1">
        <f>STDEV(S5:S7)</f>
        <v>0.146540244756631</v>
      </c>
      <c r="R6" s="1">
        <v>0.64918</v>
      </c>
      <c r="S6" s="1">
        <v>1.12246</v>
      </c>
      <c r="T6" s="1">
        <v>5.30481</v>
      </c>
    </row>
    <row r="7" ht="14.4" spans="1:20">
      <c r="A7" s="40"/>
      <c r="B7" s="1"/>
      <c r="C7" s="8"/>
      <c r="D7" s="26"/>
      <c r="E7" s="1"/>
      <c r="F7" s="24"/>
      <c r="G7" s="13" t="e">
        <f t="shared" si="0"/>
        <v>#DIV/0!</v>
      </c>
      <c r="H7" s="8"/>
      <c r="I7" s="8"/>
      <c r="J7" s="31"/>
      <c r="K7" s="17"/>
      <c r="L7" s="58">
        <f t="shared" si="2"/>
        <v>1.01045945945946</v>
      </c>
      <c r="M7" s="59">
        <f t="shared" si="1"/>
        <v>0.0572016944649751</v>
      </c>
      <c r="N7" s="1">
        <v>5.60805</v>
      </c>
      <c r="O7" s="1">
        <v>5.55</v>
      </c>
      <c r="P7" s="1">
        <v>0.5167</v>
      </c>
      <c r="Q7" s="1">
        <f>STDEV(T5:T7)</f>
        <v>0.320789962644303</v>
      </c>
      <c r="R7" s="1">
        <v>0.71952</v>
      </c>
      <c r="S7" s="1">
        <v>1.40936</v>
      </c>
      <c r="T7" s="1">
        <v>5.94631</v>
      </c>
    </row>
    <row r="8" ht="14.4" spans="1:20">
      <c r="A8" s="40"/>
      <c r="B8" s="1"/>
      <c r="C8" s="8"/>
      <c r="D8" s="26"/>
      <c r="E8" s="1"/>
      <c r="F8" s="24"/>
      <c r="G8" s="13" t="e">
        <f t="shared" si="0"/>
        <v>#DIV/0!</v>
      </c>
      <c r="H8" s="8"/>
      <c r="I8" s="8"/>
      <c r="J8" s="31"/>
      <c r="K8" s="17"/>
      <c r="L8" s="1"/>
      <c r="M8" s="1"/>
      <c r="N8" s="1"/>
      <c r="O8" s="1"/>
      <c r="P8" s="1"/>
      <c r="Q8" s="1"/>
      <c r="R8" s="1"/>
      <c r="S8" s="1"/>
      <c r="T8" s="1"/>
    </row>
    <row r="9" ht="14.4" spans="1:20">
      <c r="A9" s="40"/>
      <c r="B9" s="1"/>
      <c r="C9" s="8"/>
      <c r="D9" s="26"/>
      <c r="E9" s="1"/>
      <c r="F9" s="24"/>
      <c r="G9" s="13" t="e">
        <f t="shared" si="0"/>
        <v>#DIV/0!</v>
      </c>
      <c r="H9" s="8"/>
      <c r="I9" s="8"/>
      <c r="J9" s="31"/>
      <c r="K9" s="17"/>
      <c r="L9" s="1"/>
      <c r="M9" s="1"/>
      <c r="N9" s="1"/>
      <c r="O9" s="1"/>
      <c r="P9" s="1"/>
      <c r="Q9" s="1"/>
      <c r="R9" s="1"/>
      <c r="S9" s="1"/>
      <c r="T9" s="1"/>
    </row>
    <row r="10" ht="14.4" spans="1:20">
      <c r="A10" s="40"/>
      <c r="B10" s="1"/>
      <c r="C10" s="8"/>
      <c r="D10" s="26"/>
      <c r="E10" s="1"/>
      <c r="F10" s="24"/>
      <c r="G10" s="13" t="e">
        <f t="shared" si="0"/>
        <v>#DIV/0!</v>
      </c>
      <c r="H10" s="8"/>
      <c r="I10" s="8"/>
      <c r="J10" s="31"/>
      <c r="K10" s="17"/>
      <c r="L10" s="1"/>
      <c r="M10" s="1"/>
      <c r="N10" s="1"/>
      <c r="O10" s="1"/>
      <c r="P10" s="1"/>
      <c r="Q10" s="1"/>
      <c r="R10" s="1"/>
      <c r="S10" s="1"/>
      <c r="T10" s="1"/>
    </row>
    <row r="11" ht="14.4" spans="1:20">
      <c r="A11" s="40"/>
      <c r="B11" s="1"/>
      <c r="C11" s="8"/>
      <c r="D11" s="26"/>
      <c r="E11" s="1"/>
      <c r="F11" s="24"/>
      <c r="G11" s="13" t="e">
        <f t="shared" si="0"/>
        <v>#DIV/0!</v>
      </c>
      <c r="H11" s="8"/>
      <c r="I11" s="8"/>
      <c r="J11" s="31"/>
      <c r="K11" s="32"/>
      <c r="L11" s="1"/>
      <c r="M11" s="1"/>
      <c r="N11" s="1"/>
      <c r="O11" s="1"/>
      <c r="P11" s="1"/>
      <c r="Q11" s="1"/>
      <c r="R11" s="1"/>
      <c r="S11" s="1"/>
      <c r="T11" s="1"/>
    </row>
    <row r="12" ht="14.4" spans="1:20">
      <c r="A12" s="40"/>
      <c r="B12" s="1"/>
      <c r="C12" s="8"/>
      <c r="D12" s="26"/>
      <c r="E12" s="1"/>
      <c r="F12" s="24"/>
      <c r="G12" s="13" t="e">
        <f t="shared" si="0"/>
        <v>#DIV/0!</v>
      </c>
      <c r="H12" s="8"/>
      <c r="I12" s="8"/>
      <c r="J12" s="31"/>
      <c r="K12" s="32"/>
      <c r="L12" s="1"/>
      <c r="M12" s="1"/>
      <c r="N12" s="1"/>
      <c r="O12" s="1"/>
      <c r="P12" s="1"/>
      <c r="Q12" s="1"/>
      <c r="R12" s="1"/>
      <c r="S12" s="1"/>
      <c r="T12" s="1"/>
    </row>
    <row r="13" ht="14.4" spans="1:20">
      <c r="A13" s="41"/>
      <c r="B13" s="1"/>
      <c r="C13" s="11"/>
      <c r="D13" s="28"/>
      <c r="E13" s="1"/>
      <c r="F13" s="6"/>
      <c r="G13" s="13" t="e">
        <f t="shared" si="0"/>
        <v>#DIV/0!</v>
      </c>
      <c r="H13" s="11"/>
      <c r="I13" s="11"/>
      <c r="J13" s="34"/>
      <c r="K13" s="32"/>
      <c r="L13" s="1"/>
      <c r="M13" s="1"/>
      <c r="N13" s="1"/>
      <c r="O13" s="1"/>
      <c r="P13" s="1"/>
      <c r="Q13" s="1"/>
      <c r="R13" s="1"/>
      <c r="S13" s="1"/>
      <c r="T13" s="1"/>
    </row>
    <row r="14" ht="14.4" spans="1:20">
      <c r="A14" s="3" t="s">
        <v>219</v>
      </c>
      <c r="B14" s="42">
        <v>8464</v>
      </c>
      <c r="C14" s="43">
        <f>AVERAGE(B14:B16)</f>
        <v>8617</v>
      </c>
      <c r="D14" s="44">
        <f>STDEVP(B14:B16)</f>
        <v>108.36050941187</v>
      </c>
      <c r="E14" s="45">
        <v>20161</v>
      </c>
      <c r="F14" s="10">
        <f>AVERAGE(E14:E16)</f>
        <v>20293.6666666667</v>
      </c>
      <c r="G14" s="13">
        <f t="shared" si="0"/>
        <v>2.38197069943289</v>
      </c>
      <c r="H14" s="13">
        <f>STDEVP(E14:E16)</f>
        <v>168.208864874067</v>
      </c>
      <c r="I14" s="60">
        <f>(J2-G14)/J2</f>
        <v>0.174747638060487</v>
      </c>
      <c r="J14" s="17">
        <f>F14/C14</f>
        <v>2.35507330470775</v>
      </c>
      <c r="K14" s="61">
        <f>AVERAGE(I14:I16)</f>
        <v>0.183987964963867</v>
      </c>
      <c r="L14" s="1"/>
      <c r="M14" s="1"/>
      <c r="N14" s="1"/>
      <c r="O14" s="1"/>
      <c r="P14" s="1"/>
      <c r="Q14" s="1"/>
      <c r="R14" s="1"/>
      <c r="S14" s="1"/>
      <c r="T14" s="1"/>
    </row>
    <row r="15" ht="14.4" spans="1:20">
      <c r="A15" s="3"/>
      <c r="B15" s="42">
        <v>8701</v>
      </c>
      <c r="C15" s="43"/>
      <c r="D15" s="44"/>
      <c r="E15" s="42">
        <v>20531</v>
      </c>
      <c r="F15" s="10"/>
      <c r="G15" s="13">
        <f t="shared" si="0"/>
        <v>2.35961383748994</v>
      </c>
      <c r="H15" s="13"/>
      <c r="I15" s="60">
        <f>(J2-G15)/J2</f>
        <v>0.182493347580914</v>
      </c>
      <c r="J15" s="17"/>
      <c r="K15" s="61"/>
      <c r="L15" s="1"/>
      <c r="M15" s="1"/>
      <c r="N15" s="1"/>
      <c r="O15" s="1"/>
      <c r="P15" s="1"/>
      <c r="Q15" s="1"/>
      <c r="R15" s="1"/>
      <c r="S15" s="1"/>
      <c r="T15" s="1"/>
    </row>
    <row r="16" ht="14.4" spans="1:20">
      <c r="A16" s="3"/>
      <c r="B16" s="42">
        <v>8686</v>
      </c>
      <c r="C16" s="43"/>
      <c r="D16" s="44"/>
      <c r="E16" s="45">
        <v>20189</v>
      </c>
      <c r="F16" s="10"/>
      <c r="G16" s="13">
        <f t="shared" si="0"/>
        <v>2.3243149896385</v>
      </c>
      <c r="H16" s="13"/>
      <c r="I16" s="60">
        <f>(J2-G16)/J2</f>
        <v>0.1947229092502</v>
      </c>
      <c r="J16" s="17"/>
      <c r="K16" s="61"/>
      <c r="L16" s="1"/>
      <c r="M16" s="1"/>
      <c r="N16" s="1"/>
      <c r="O16" s="1"/>
      <c r="P16" s="1"/>
      <c r="Q16" s="1"/>
      <c r="R16" s="1"/>
      <c r="S16" s="1"/>
      <c r="T16" s="1"/>
    </row>
    <row r="17" ht="14.4" spans="1:20">
      <c r="A17" s="3" t="s">
        <v>220</v>
      </c>
      <c r="B17" s="38">
        <v>9331</v>
      </c>
      <c r="C17" s="13">
        <f>AVERAGE(B17:B19)</f>
        <v>9431.33333333333</v>
      </c>
      <c r="D17" s="29">
        <f>STDEVP(B17:B19)</f>
        <v>88.356600709222</v>
      </c>
      <c r="E17" s="1">
        <v>19991</v>
      </c>
      <c r="F17" s="10">
        <f>AVERAGE(E17:E19)</f>
        <v>20132</v>
      </c>
      <c r="G17" s="13">
        <f t="shared" si="0"/>
        <v>2.14242846425892</v>
      </c>
      <c r="H17" s="13">
        <f>STDEVP(E17:E19)</f>
        <v>310.774301811888</v>
      </c>
      <c r="I17" s="60">
        <f>(J2-G17)/J2</f>
        <v>0.257738917259956</v>
      </c>
      <c r="J17" s="17">
        <f>F17/C17</f>
        <v>2.13458683819891</v>
      </c>
      <c r="K17" s="61">
        <f>AVERAGE(I17:I19)</f>
        <v>0.260478302995528</v>
      </c>
      <c r="L17" s="1"/>
      <c r="M17" s="1"/>
      <c r="N17" s="1"/>
      <c r="O17" s="1"/>
      <c r="P17" s="1"/>
      <c r="Q17" s="1"/>
      <c r="R17" s="1"/>
      <c r="S17" s="1"/>
      <c r="T17" s="1"/>
    </row>
    <row r="18" ht="14.4" spans="1:20">
      <c r="A18" s="3"/>
      <c r="B18" s="38">
        <v>9417</v>
      </c>
      <c r="C18" s="13"/>
      <c r="D18" s="29"/>
      <c r="E18" s="1">
        <v>19842</v>
      </c>
      <c r="F18" s="10"/>
      <c r="G18" s="13">
        <f t="shared" si="0"/>
        <v>2.10704045874482</v>
      </c>
      <c r="H18" s="13"/>
      <c r="I18" s="60">
        <f>(J2-G18)/J2</f>
        <v>0.269999368298162</v>
      </c>
      <c r="J18" s="17"/>
      <c r="K18" s="61"/>
      <c r="L18" s="1"/>
      <c r="M18" s="1"/>
      <c r="N18" s="1"/>
      <c r="O18" s="1"/>
      <c r="P18" s="1"/>
      <c r="Q18" s="1"/>
      <c r="R18" s="1"/>
      <c r="S18" s="1"/>
      <c r="T18" s="1"/>
    </row>
    <row r="19" ht="14.4" spans="1:20">
      <c r="A19" s="3"/>
      <c r="B19" s="38">
        <v>9546</v>
      </c>
      <c r="C19" s="13"/>
      <c r="D19" s="29"/>
      <c r="E19" s="1">
        <v>20563</v>
      </c>
      <c r="F19" s="10"/>
      <c r="G19" s="13">
        <f t="shared" si="0"/>
        <v>2.15409595642154</v>
      </c>
      <c r="H19" s="13"/>
      <c r="I19" s="60">
        <f>(J2-G19)/J2</f>
        <v>0.253696623428465</v>
      </c>
      <c r="J19" s="17"/>
      <c r="K19" s="61"/>
      <c r="L19" s="1"/>
      <c r="M19" s="1"/>
      <c r="N19" s="1"/>
      <c r="O19" s="1"/>
      <c r="P19" s="1"/>
      <c r="Q19" s="1"/>
      <c r="R19" s="1"/>
      <c r="S19" s="1"/>
      <c r="T19" s="1"/>
    </row>
    <row r="20" ht="14.4" spans="1:20">
      <c r="A20" s="3" t="s">
        <v>221</v>
      </c>
      <c r="B20" s="38">
        <v>11828</v>
      </c>
      <c r="C20" s="13">
        <f>AVERAGE(B20:B21)</f>
        <v>12173.5</v>
      </c>
      <c r="D20" s="29">
        <f>STDEVP(B20:B21)</f>
        <v>345.5</v>
      </c>
      <c r="E20" s="1">
        <v>16498</v>
      </c>
      <c r="F20" s="10">
        <f>AVERAGE(E20:E21)</f>
        <v>17179.5</v>
      </c>
      <c r="G20" s="13">
        <f t="shared" si="0"/>
        <v>1.39482583699696</v>
      </c>
      <c r="H20" s="13">
        <f>STDEVP(E20:E21)</f>
        <v>681.5</v>
      </c>
      <c r="I20" s="60">
        <f>(J2-G20)/J2</f>
        <v>0.516751689367947</v>
      </c>
      <c r="J20" s="17">
        <f>F20/C20</f>
        <v>1.41122109500144</v>
      </c>
      <c r="K20" s="61">
        <f>AVERAGE(I20:I22)</f>
        <v>0.516711169518945</v>
      </c>
      <c r="L20" s="1"/>
      <c r="M20" s="1"/>
      <c r="N20" s="1"/>
      <c r="O20" s="1"/>
      <c r="P20" s="1"/>
      <c r="Q20" s="1"/>
      <c r="R20" s="1"/>
      <c r="S20" s="1"/>
      <c r="T20" s="1"/>
    </row>
    <row r="21" ht="14.4" spans="1:20">
      <c r="A21" s="3"/>
      <c r="B21" s="38">
        <v>12519</v>
      </c>
      <c r="C21" s="13"/>
      <c r="D21" s="29"/>
      <c r="E21" s="1">
        <v>17861</v>
      </c>
      <c r="F21" s="10"/>
      <c r="G21" s="13">
        <f t="shared" si="0"/>
        <v>1.42671139867402</v>
      </c>
      <c r="H21" s="13"/>
      <c r="I21" s="60">
        <f>(J2-G21)/J2</f>
        <v>0.50570468736577</v>
      </c>
      <c r="J21" s="17"/>
      <c r="K21" s="61"/>
      <c r="L21" s="1"/>
      <c r="M21" s="1"/>
      <c r="N21" s="1"/>
      <c r="O21" s="1"/>
      <c r="P21" s="1"/>
      <c r="Q21" s="1"/>
      <c r="R21" s="1"/>
      <c r="S21" s="1"/>
      <c r="T21" s="1"/>
    </row>
    <row r="22" ht="14.4" spans="1:20">
      <c r="A22" s="3"/>
      <c r="B22" s="38">
        <v>13430</v>
      </c>
      <c r="C22" s="13"/>
      <c r="D22" s="29"/>
      <c r="E22" s="1">
        <v>18309</v>
      </c>
      <c r="F22" s="10"/>
      <c r="G22" s="13">
        <f t="shared" si="0"/>
        <v>1.36329113924051</v>
      </c>
      <c r="H22" s="13"/>
      <c r="I22" s="60">
        <f>(J2-G22)/J2</f>
        <v>0.527677131823118</v>
      </c>
      <c r="J22" s="17"/>
      <c r="K22" s="61"/>
      <c r="L22" s="1"/>
      <c r="M22" s="1"/>
      <c r="N22" s="1"/>
      <c r="O22" s="1"/>
      <c r="P22" s="1"/>
      <c r="Q22" s="1"/>
      <c r="R22" s="1"/>
      <c r="S22" s="1"/>
      <c r="T22" s="1"/>
    </row>
    <row r="23" ht="14.4" spans="1:20">
      <c r="A23" s="1"/>
      <c r="B23" s="1"/>
      <c r="C23" s="1"/>
      <c r="D23" s="1"/>
      <c r="E23" s="1"/>
      <c r="F23" s="38"/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14.4" spans="1:20">
      <c r="A24" s="1"/>
      <c r="B24" s="1"/>
      <c r="C24" s="1"/>
      <c r="D24" s="1"/>
      <c r="E24" s="1"/>
      <c r="F24" s="38"/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ht="14.4" spans="1:20">
      <c r="A25" s="37" t="s">
        <v>222</v>
      </c>
      <c r="B25" s="1" t="s">
        <v>6</v>
      </c>
      <c r="C25" s="1" t="s">
        <v>7</v>
      </c>
      <c r="D25" s="1" t="s">
        <v>8</v>
      </c>
      <c r="E25" s="1" t="s">
        <v>9</v>
      </c>
      <c r="F25" s="38" t="s">
        <v>7</v>
      </c>
      <c r="G25" s="13"/>
      <c r="H25" s="1" t="s">
        <v>8</v>
      </c>
      <c r="I25" s="1"/>
      <c r="J25" s="1" t="s">
        <v>3</v>
      </c>
      <c r="K25" s="1" t="s">
        <v>4</v>
      </c>
      <c r="L25" s="1"/>
      <c r="M25" s="1"/>
      <c r="N25" s="1"/>
      <c r="O25" s="1"/>
      <c r="P25" s="1"/>
      <c r="Q25" s="1"/>
      <c r="R25" s="1"/>
      <c r="S25" s="1"/>
      <c r="T25" s="1"/>
    </row>
    <row r="26" ht="14.4" spans="1:20">
      <c r="A26" s="39" t="s">
        <v>104</v>
      </c>
      <c r="B26" s="38">
        <v>7111</v>
      </c>
      <c r="C26" s="46">
        <f>AVERAGE(B26:B28)</f>
        <v>7830</v>
      </c>
      <c r="D26" s="47">
        <f>STDEVP(B26:B37)</f>
        <v>510.572880857049</v>
      </c>
      <c r="E26" s="38">
        <v>20358</v>
      </c>
      <c r="F26" s="48">
        <f>AVERAGE(E26:E28)</f>
        <v>21358.3333333333</v>
      </c>
      <c r="G26" s="13">
        <f t="shared" si="0"/>
        <v>2.86288848263254</v>
      </c>
      <c r="H26" s="8">
        <f>STDEVP(E26:E37)</f>
        <v>846.046623354109</v>
      </c>
      <c r="I26" s="8"/>
      <c r="J26" s="30">
        <f>F26/C26</f>
        <v>2.72775649212431</v>
      </c>
      <c r="K26" s="17"/>
      <c r="L26" s="1"/>
      <c r="M26" s="1"/>
      <c r="N26" s="1"/>
      <c r="O26" s="1"/>
      <c r="P26" s="1"/>
      <c r="Q26" s="1"/>
      <c r="R26" s="1"/>
      <c r="S26" s="1"/>
      <c r="T26" s="1"/>
    </row>
    <row r="27" ht="14.4" spans="1:20">
      <c r="A27" s="40"/>
      <c r="B27" s="38">
        <v>8132</v>
      </c>
      <c r="C27" s="48"/>
      <c r="D27" s="49"/>
      <c r="E27" s="38">
        <v>22427</v>
      </c>
      <c r="F27" s="48"/>
      <c r="G27" s="13">
        <f t="shared" si="0"/>
        <v>2.75787014264634</v>
      </c>
      <c r="H27" s="8"/>
      <c r="I27" s="8"/>
      <c r="J27" s="31"/>
      <c r="K27" s="17"/>
      <c r="L27" s="1"/>
      <c r="M27" s="1"/>
      <c r="N27" s="1"/>
      <c r="O27" s="1"/>
      <c r="P27" s="1"/>
      <c r="Q27" s="1"/>
      <c r="R27" s="1"/>
      <c r="S27" s="1"/>
      <c r="T27" s="1"/>
    </row>
    <row r="28" ht="14.4" spans="1:20">
      <c r="A28" s="40"/>
      <c r="B28" s="38">
        <v>8247</v>
      </c>
      <c r="C28" s="48"/>
      <c r="D28" s="49"/>
      <c r="E28" s="38">
        <v>21290</v>
      </c>
      <c r="F28" s="48"/>
      <c r="G28" s="13">
        <f t="shared" si="0"/>
        <v>2.58154480417121</v>
      </c>
      <c r="H28" s="8"/>
      <c r="I28" s="8"/>
      <c r="J28" s="31"/>
      <c r="K28" s="17"/>
      <c r="L28" s="1"/>
      <c r="M28" s="1"/>
      <c r="N28" s="1"/>
      <c r="O28" s="1"/>
      <c r="P28" s="1"/>
      <c r="Q28" s="1"/>
      <c r="R28" s="1"/>
      <c r="S28" s="1"/>
      <c r="T28" s="1"/>
    </row>
    <row r="29" ht="14.4" spans="1:20">
      <c r="A29" s="40"/>
      <c r="B29" s="38"/>
      <c r="C29" s="48"/>
      <c r="D29" s="49"/>
      <c r="E29" s="38"/>
      <c r="F29" s="48"/>
      <c r="G29" s="13" t="e">
        <f t="shared" si="0"/>
        <v>#DIV/0!</v>
      </c>
      <c r="H29" s="8"/>
      <c r="I29" s="8"/>
      <c r="J29" s="31"/>
      <c r="K29" s="17"/>
      <c r="L29" s="1" t="s">
        <v>214</v>
      </c>
      <c r="M29" s="1" t="s">
        <v>215</v>
      </c>
      <c r="N29" s="1" t="s">
        <v>223</v>
      </c>
      <c r="O29" s="1" t="s">
        <v>217</v>
      </c>
      <c r="P29" s="1" t="s">
        <v>26</v>
      </c>
      <c r="Q29" s="1" t="s">
        <v>8</v>
      </c>
      <c r="R29" s="1" t="s">
        <v>218</v>
      </c>
      <c r="S29" s="1">
        <v>1.11</v>
      </c>
      <c r="T29" s="1">
        <v>5.55</v>
      </c>
    </row>
    <row r="30" ht="14.4" spans="1:20">
      <c r="A30" s="40"/>
      <c r="B30" s="38"/>
      <c r="C30" s="48"/>
      <c r="D30" s="49"/>
      <c r="E30" s="38"/>
      <c r="F30" s="48"/>
      <c r="G30" s="13" t="e">
        <f t="shared" si="0"/>
        <v>#DIV/0!</v>
      </c>
      <c r="H30" s="8"/>
      <c r="I30" s="8"/>
      <c r="J30" s="31"/>
      <c r="K30" s="17"/>
      <c r="L30" s="58">
        <f t="shared" ref="L30:L32" si="3">N30/O30</f>
        <v>0.924927272727273</v>
      </c>
      <c r="M30" s="59">
        <f t="shared" ref="M30:M32" si="4">Q30/N30</f>
        <v>0.100486616859306</v>
      </c>
      <c r="N30" s="1">
        <v>0.50871</v>
      </c>
      <c r="O30" s="1">
        <v>0.55</v>
      </c>
      <c r="P30" s="1">
        <v>0.1647</v>
      </c>
      <c r="Q30" s="1">
        <f>STDEV(R30:R32)</f>
        <v>0.0511185468624973</v>
      </c>
      <c r="R30" s="1">
        <v>0.54965</v>
      </c>
      <c r="S30" s="1">
        <v>1.30965</v>
      </c>
      <c r="T30" s="1">
        <v>4.87992</v>
      </c>
    </row>
    <row r="31" ht="14.4" spans="1:20">
      <c r="A31" s="40"/>
      <c r="B31" s="38"/>
      <c r="C31" s="48"/>
      <c r="D31" s="49"/>
      <c r="E31" s="38"/>
      <c r="F31" s="48"/>
      <c r="G31" s="13" t="e">
        <f t="shared" si="0"/>
        <v>#DIV/0!</v>
      </c>
      <c r="H31" s="8"/>
      <c r="I31" s="8"/>
      <c r="J31" s="31"/>
      <c r="K31" s="17"/>
      <c r="L31" s="58">
        <f t="shared" si="3"/>
        <v>1.11068468468468</v>
      </c>
      <c r="M31" s="59">
        <f t="shared" si="4"/>
        <v>0.133741489405235</v>
      </c>
      <c r="N31" s="1">
        <v>1.23286</v>
      </c>
      <c r="O31" s="1">
        <v>1.11</v>
      </c>
      <c r="P31" s="1">
        <v>0.2572</v>
      </c>
      <c r="Q31" s="1">
        <f>STDEV(S30:S32)</f>
        <v>0.164884532628138</v>
      </c>
      <c r="R31" s="1">
        <v>0.5243</v>
      </c>
      <c r="S31" s="1">
        <v>1.35898</v>
      </c>
      <c r="T31" s="1">
        <v>5.4163</v>
      </c>
    </row>
    <row r="32" ht="14.4" spans="1:20">
      <c r="A32" s="40"/>
      <c r="B32" s="38"/>
      <c r="C32" s="48"/>
      <c r="D32" s="49"/>
      <c r="E32" s="38"/>
      <c r="F32" s="48"/>
      <c r="G32" s="13" t="e">
        <f t="shared" si="0"/>
        <v>#DIV/0!</v>
      </c>
      <c r="H32" s="8"/>
      <c r="I32" s="8"/>
      <c r="J32" s="31"/>
      <c r="K32" s="17"/>
      <c r="L32" s="58">
        <f t="shared" si="3"/>
        <v>0.948882882882883</v>
      </c>
      <c r="M32" s="59">
        <f t="shared" si="4"/>
        <v>0.0794927039170978</v>
      </c>
      <c r="N32" s="1">
        <v>5.2663</v>
      </c>
      <c r="O32" s="1">
        <v>5.55</v>
      </c>
      <c r="P32" s="1">
        <v>0.5043</v>
      </c>
      <c r="Q32" s="1">
        <f>STDEV(T30:T32)</f>
        <v>0.418632426638612</v>
      </c>
      <c r="R32" s="1">
        <v>0.4512</v>
      </c>
      <c r="S32" s="1">
        <v>1.05194</v>
      </c>
      <c r="T32" s="1">
        <v>5.70487</v>
      </c>
    </row>
    <row r="33" ht="14.4" spans="1:20">
      <c r="A33" s="40"/>
      <c r="B33" s="38"/>
      <c r="C33" s="48"/>
      <c r="D33" s="49"/>
      <c r="E33" s="38"/>
      <c r="F33" s="48"/>
      <c r="G33" s="13" t="e">
        <f t="shared" si="0"/>
        <v>#DIV/0!</v>
      </c>
      <c r="H33" s="8"/>
      <c r="I33" s="8"/>
      <c r="J33" s="31"/>
      <c r="K33" s="17"/>
      <c r="L33" s="1"/>
      <c r="M33" s="1"/>
      <c r="N33" s="1"/>
      <c r="O33" s="1"/>
      <c r="P33" s="1"/>
      <c r="Q33" s="1"/>
      <c r="R33" s="1"/>
      <c r="S33" s="1"/>
      <c r="T33" s="1"/>
    </row>
    <row r="34" ht="14.4" spans="1:20">
      <c r="A34" s="40"/>
      <c r="B34" s="38"/>
      <c r="C34" s="48"/>
      <c r="D34" s="49"/>
      <c r="E34" s="38"/>
      <c r="F34" s="48"/>
      <c r="G34" s="13" t="e">
        <f t="shared" si="0"/>
        <v>#DIV/0!</v>
      </c>
      <c r="H34" s="8"/>
      <c r="I34" s="8"/>
      <c r="J34" s="31"/>
      <c r="K34" s="17"/>
      <c r="L34" s="1"/>
      <c r="M34" s="1"/>
      <c r="N34" s="1"/>
      <c r="O34" s="1"/>
      <c r="P34" s="1"/>
      <c r="Q34" s="1"/>
      <c r="R34" s="1"/>
      <c r="S34" s="1"/>
      <c r="T34" s="1"/>
    </row>
    <row r="35" ht="14.4" spans="1:20">
      <c r="A35" s="40"/>
      <c r="B35" s="38"/>
      <c r="C35" s="48"/>
      <c r="D35" s="49"/>
      <c r="E35" s="38"/>
      <c r="F35" s="48"/>
      <c r="G35" s="13" t="e">
        <f t="shared" si="0"/>
        <v>#DIV/0!</v>
      </c>
      <c r="H35" s="8"/>
      <c r="I35" s="8"/>
      <c r="J35" s="31"/>
      <c r="K35" s="32"/>
      <c r="L35" s="1"/>
      <c r="M35" s="1"/>
      <c r="N35" s="1"/>
      <c r="O35" s="1"/>
      <c r="P35" s="1"/>
      <c r="Q35" s="1"/>
      <c r="R35" s="1"/>
      <c r="S35" s="1"/>
      <c r="T35" s="1"/>
    </row>
    <row r="36" ht="14.4" spans="1:20">
      <c r="A36" s="40"/>
      <c r="B36" s="38"/>
      <c r="C36" s="48"/>
      <c r="D36" s="49"/>
      <c r="E36" s="38"/>
      <c r="F36" s="48"/>
      <c r="G36" s="13" t="e">
        <f t="shared" si="0"/>
        <v>#DIV/0!</v>
      </c>
      <c r="H36" s="8"/>
      <c r="I36" s="8"/>
      <c r="J36" s="31"/>
      <c r="K36" s="32"/>
      <c r="L36" s="1"/>
      <c r="M36" s="1"/>
      <c r="N36" s="1"/>
      <c r="O36" s="1"/>
      <c r="P36" s="1"/>
      <c r="Q36" s="1"/>
      <c r="R36" s="1"/>
      <c r="S36" s="1"/>
      <c r="T36" s="1"/>
    </row>
    <row r="37" ht="14.4" spans="1:20">
      <c r="A37" s="41"/>
      <c r="B37" s="38"/>
      <c r="C37" s="50"/>
      <c r="D37" s="51"/>
      <c r="E37" s="38"/>
      <c r="F37" s="50"/>
      <c r="G37" s="13" t="e">
        <f t="shared" si="0"/>
        <v>#DIV/0!</v>
      </c>
      <c r="H37" s="11"/>
      <c r="I37" s="11"/>
      <c r="J37" s="34"/>
      <c r="K37" s="32"/>
      <c r="L37" s="1"/>
      <c r="M37" s="1"/>
      <c r="N37" s="1"/>
      <c r="O37" s="1"/>
      <c r="P37" s="1"/>
      <c r="Q37" s="1"/>
      <c r="R37" s="1"/>
      <c r="S37" s="1"/>
      <c r="T37" s="1"/>
    </row>
    <row r="38" ht="14.4" spans="1:20">
      <c r="A38" s="3" t="s">
        <v>219</v>
      </c>
      <c r="B38" s="1">
        <v>9219</v>
      </c>
      <c r="C38" s="13">
        <f>AVERAGE(B38:B39)</f>
        <v>9432</v>
      </c>
      <c r="D38" s="29">
        <f>STDEVP(B38:B39)</f>
        <v>213</v>
      </c>
      <c r="E38" s="1">
        <v>20825</v>
      </c>
      <c r="F38" s="10">
        <f>AVERAGE(E38:E39)</f>
        <v>21315.5</v>
      </c>
      <c r="G38" s="13">
        <f t="shared" si="0"/>
        <v>2.2589217919514</v>
      </c>
      <c r="H38" s="13">
        <f>STDEVP(E38:E39)</f>
        <v>490.5</v>
      </c>
      <c r="I38" s="60">
        <f>(J26-G38)/J26</f>
        <v>0.171875569364986</v>
      </c>
      <c r="J38" s="17">
        <f>F38/C38</f>
        <v>2.25991306191688</v>
      </c>
      <c r="K38" s="61">
        <f>AVERAGE(I38:I40)</f>
        <v>0.164652962565192</v>
      </c>
      <c r="L38" s="1"/>
      <c r="M38" s="1"/>
      <c r="N38" s="1"/>
      <c r="O38" s="1"/>
      <c r="P38" s="1"/>
      <c r="Q38" s="1"/>
      <c r="R38" s="1"/>
      <c r="S38" s="1"/>
      <c r="T38" s="1"/>
    </row>
    <row r="39" ht="14.4" spans="1:20">
      <c r="A39" s="3"/>
      <c r="B39" s="1">
        <v>9645</v>
      </c>
      <c r="C39" s="13"/>
      <c r="D39" s="29"/>
      <c r="E39" s="1">
        <v>21806</v>
      </c>
      <c r="F39" s="10"/>
      <c r="G39" s="13">
        <f t="shared" si="0"/>
        <v>2.26086054950752</v>
      </c>
      <c r="H39" s="13"/>
      <c r="I39" s="60">
        <f>(J26-G39)/J26</f>
        <v>0.171164817667865</v>
      </c>
      <c r="J39" s="17"/>
      <c r="K39" s="61"/>
      <c r="L39" s="62"/>
      <c r="M39" s="1"/>
      <c r="N39" s="1"/>
      <c r="O39" s="1"/>
      <c r="P39" s="1"/>
      <c r="Q39" s="1"/>
      <c r="R39" s="1"/>
      <c r="S39" s="1"/>
      <c r="T39" s="1"/>
    </row>
    <row r="40" ht="14.4" spans="1:20">
      <c r="A40" s="3"/>
      <c r="B40" s="1">
        <v>9181</v>
      </c>
      <c r="C40" s="13"/>
      <c r="D40" s="29"/>
      <c r="E40" s="1">
        <v>21264</v>
      </c>
      <c r="F40" s="10"/>
      <c r="G40" s="13">
        <f t="shared" si="0"/>
        <v>2.3160875721599</v>
      </c>
      <c r="H40" s="13"/>
      <c r="I40" s="60">
        <f>(J26-G40)/J26</f>
        <v>0.150918500662724</v>
      </c>
      <c r="J40" s="17"/>
      <c r="K40" s="61"/>
      <c r="L40" s="1"/>
      <c r="M40" s="1"/>
      <c r="N40" s="1"/>
      <c r="O40" s="1"/>
      <c r="P40" s="1"/>
      <c r="Q40" s="1"/>
      <c r="R40" s="1"/>
      <c r="S40" s="1"/>
      <c r="T40" s="1"/>
    </row>
    <row r="41" ht="14.4" spans="1:20">
      <c r="A41" s="3" t="s">
        <v>220</v>
      </c>
      <c r="B41" s="1">
        <v>10027</v>
      </c>
      <c r="C41" s="13">
        <f>AVERAGE(B41:B42)</f>
        <v>10280</v>
      </c>
      <c r="D41" s="29">
        <f>STDEVP(B41:B42)</f>
        <v>253</v>
      </c>
      <c r="E41" s="1">
        <v>20274</v>
      </c>
      <c r="F41" s="10">
        <f>AVERAGE(E41:E42)</f>
        <v>20607</v>
      </c>
      <c r="G41" s="13">
        <f t="shared" si="0"/>
        <v>2.02194075994814</v>
      </c>
      <c r="H41" s="13">
        <f>STDEVP(E41:E42)</f>
        <v>333</v>
      </c>
      <c r="I41" s="60">
        <f>(J26-G41)/J26</f>
        <v>0.258753204039301</v>
      </c>
      <c r="J41" s="17">
        <f>F41/C41</f>
        <v>2.0045719844358</v>
      </c>
      <c r="K41" s="61">
        <f>AVERAGE(I41:I43)</f>
        <v>0.257165559721341</v>
      </c>
      <c r="L41" s="1"/>
      <c r="M41" s="1"/>
      <c r="N41" s="1"/>
      <c r="O41" s="1"/>
      <c r="P41" s="1"/>
      <c r="Q41" s="1"/>
      <c r="R41" s="1"/>
      <c r="S41" s="1"/>
      <c r="T41" s="1"/>
    </row>
    <row r="42" ht="14.4" spans="1:20">
      <c r="A42" s="3"/>
      <c r="B42" s="1">
        <v>10533</v>
      </c>
      <c r="C42" s="13"/>
      <c r="D42" s="29"/>
      <c r="E42" s="1">
        <v>20940</v>
      </c>
      <c r="F42" s="10"/>
      <c r="G42" s="13">
        <f t="shared" si="0"/>
        <v>1.98803759612646</v>
      </c>
      <c r="H42" s="13"/>
      <c r="I42" s="60">
        <f>(J26-G42)/J26</f>
        <v>0.271182159453601</v>
      </c>
      <c r="J42" s="17"/>
      <c r="K42" s="61"/>
      <c r="L42" s="1"/>
      <c r="M42" s="1"/>
      <c r="N42" s="1"/>
      <c r="O42" s="1"/>
      <c r="P42" s="1"/>
      <c r="Q42" s="1"/>
      <c r="R42" s="1"/>
      <c r="S42" s="1"/>
      <c r="T42" s="1"/>
    </row>
    <row r="43" ht="14.4" spans="1:20">
      <c r="A43" s="3"/>
      <c r="B43" s="1">
        <v>10387</v>
      </c>
      <c r="C43" s="13"/>
      <c r="D43" s="29"/>
      <c r="E43" s="1">
        <v>21489</v>
      </c>
      <c r="F43" s="10"/>
      <c r="G43" s="13">
        <f t="shared" si="0"/>
        <v>2.06883604505632</v>
      </c>
      <c r="H43" s="13"/>
      <c r="I43" s="60">
        <f>(J26-G43)/J26</f>
        <v>0.24156131567112</v>
      </c>
      <c r="J43" s="17"/>
      <c r="K43" s="61"/>
      <c r="L43" s="1"/>
      <c r="M43" s="1"/>
      <c r="N43" s="1"/>
      <c r="O43" s="1"/>
      <c r="P43" s="1"/>
      <c r="Q43" s="1"/>
      <c r="R43" s="1"/>
      <c r="S43" s="1"/>
      <c r="T43" s="1"/>
    </row>
    <row r="44" ht="14.4" spans="1:20">
      <c r="A44" s="3" t="s">
        <v>221</v>
      </c>
      <c r="B44" s="1">
        <v>12255</v>
      </c>
      <c r="C44" s="13">
        <f>AVERAGE(B44:B45)</f>
        <v>13233.5</v>
      </c>
      <c r="D44" s="29">
        <f>STDEVP(B44:B45)</f>
        <v>978.5</v>
      </c>
      <c r="E44" s="1">
        <v>17003</v>
      </c>
      <c r="F44" s="10">
        <f>AVERAGE(E44:E45)</f>
        <v>17874</v>
      </c>
      <c r="G44" s="13">
        <f t="shared" si="0"/>
        <v>1.3874337005304</v>
      </c>
      <c r="H44" s="13">
        <f>STDEVP(E44:E45)</f>
        <v>871</v>
      </c>
      <c r="I44" s="60">
        <f>(J26-G44)/J26</f>
        <v>0.49136453179151</v>
      </c>
      <c r="J44" s="17">
        <f>F44/C44</f>
        <v>1.35066308988552</v>
      </c>
      <c r="K44" s="61">
        <f>AVERAGE(I44:I46)</f>
        <v>0.504297083029048</v>
      </c>
      <c r="L44" s="1"/>
      <c r="M44" s="1"/>
      <c r="N44" s="1"/>
      <c r="O44" s="1"/>
      <c r="P44" s="1"/>
      <c r="Q44" s="1"/>
      <c r="R44" s="1"/>
      <c r="S44" s="1"/>
      <c r="T44" s="1"/>
    </row>
    <row r="45" ht="14.4" spans="1:20">
      <c r="A45" s="3"/>
      <c r="B45" s="1">
        <v>14212</v>
      </c>
      <c r="C45" s="13"/>
      <c r="D45" s="29"/>
      <c r="E45" s="1">
        <v>18745</v>
      </c>
      <c r="F45" s="10"/>
      <c r="G45" s="13">
        <f t="shared" si="0"/>
        <v>1.31895581198987</v>
      </c>
      <c r="H45" s="13"/>
      <c r="I45" s="60">
        <f>(J26-G45)/J26</f>
        <v>0.516468637945501</v>
      </c>
      <c r="J45" s="17"/>
      <c r="K45" s="61"/>
      <c r="L45" s="1"/>
      <c r="M45" s="1"/>
      <c r="N45" s="1"/>
      <c r="O45" s="1"/>
      <c r="P45" s="1"/>
      <c r="Q45" s="1"/>
      <c r="R45" s="1"/>
      <c r="S45" s="1"/>
      <c r="T45" s="1"/>
    </row>
    <row r="46" ht="14.4" spans="1:20">
      <c r="A46" s="3"/>
      <c r="B46" s="1">
        <v>12957</v>
      </c>
      <c r="C46" s="13"/>
      <c r="D46" s="29"/>
      <c r="E46" s="1">
        <v>17493</v>
      </c>
      <c r="F46" s="10"/>
      <c r="G46" s="13">
        <f t="shared" si="0"/>
        <v>1.35008103727715</v>
      </c>
      <c r="H46" s="13"/>
      <c r="I46" s="60">
        <f>(J26-G46)/J26</f>
        <v>0.505058079350134</v>
      </c>
      <c r="J46" s="17"/>
      <c r="K46" s="61"/>
      <c r="L46" s="1"/>
      <c r="M46" s="1"/>
      <c r="N46" s="1"/>
      <c r="O46" s="1"/>
      <c r="P46" s="1"/>
      <c r="Q46" s="1"/>
      <c r="R46" s="1"/>
      <c r="S46" s="1"/>
      <c r="T46" s="1"/>
    </row>
    <row r="47" ht="14.4" spans="1:20">
      <c r="A47" s="1"/>
      <c r="B47" s="1"/>
      <c r="C47" s="1"/>
      <c r="D47" s="1"/>
      <c r="E47" s="1"/>
      <c r="F47" s="38"/>
      <c r="G47" s="1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ht="14.4" spans="1:20">
      <c r="A48" s="1"/>
      <c r="B48" s="1"/>
      <c r="C48" s="1"/>
      <c r="D48" s="1"/>
      <c r="E48" s="1"/>
      <c r="F48" s="38"/>
      <c r="G48" s="1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ht="14.4" spans="1:20">
      <c r="A49" s="37" t="s">
        <v>224</v>
      </c>
      <c r="B49" s="1" t="s">
        <v>6</v>
      </c>
      <c r="C49" s="1" t="s">
        <v>7</v>
      </c>
      <c r="D49" s="1" t="s">
        <v>8</v>
      </c>
      <c r="E49" s="1" t="s">
        <v>9</v>
      </c>
      <c r="F49" s="38" t="s">
        <v>7</v>
      </c>
      <c r="G49" s="13"/>
      <c r="H49" s="1" t="s">
        <v>8</v>
      </c>
      <c r="I49" s="1"/>
      <c r="J49" s="1" t="s">
        <v>3</v>
      </c>
      <c r="K49" s="1" t="s">
        <v>4</v>
      </c>
      <c r="L49" s="1"/>
      <c r="M49" s="1"/>
      <c r="N49" s="1"/>
      <c r="O49" s="1"/>
      <c r="P49" s="1"/>
      <c r="Q49" s="1"/>
      <c r="R49" s="1"/>
      <c r="S49" s="1"/>
      <c r="T49" s="1"/>
    </row>
    <row r="50" ht="14.4" spans="1:20">
      <c r="A50" s="39" t="s">
        <v>104</v>
      </c>
      <c r="B50" s="42">
        <v>8960</v>
      </c>
      <c r="C50" s="52">
        <f>AVERAGE(B50:B52)</f>
        <v>8602.33333333333</v>
      </c>
      <c r="D50" s="53">
        <f>STDEVP(B50:B62)</f>
        <v>597.979671477217</v>
      </c>
      <c r="E50" s="42">
        <v>22895</v>
      </c>
      <c r="F50" s="24">
        <f>AVERAGE(E50:E52)</f>
        <v>22124.6666666667</v>
      </c>
      <c r="G50" s="13">
        <f t="shared" si="0"/>
        <v>2.55524553571429</v>
      </c>
      <c r="H50" s="8">
        <f>STDEVP(E50:E62)</f>
        <v>1036.5672614452</v>
      </c>
      <c r="I50" s="8"/>
      <c r="J50" s="30">
        <f>F50/C50</f>
        <v>2.57193784632077</v>
      </c>
      <c r="K50" s="17"/>
      <c r="L50" s="1"/>
      <c r="M50" s="1"/>
      <c r="N50" s="1"/>
      <c r="O50" s="1"/>
      <c r="P50" s="1"/>
      <c r="Q50" s="1"/>
      <c r="R50" s="1"/>
      <c r="S50" s="1"/>
      <c r="T50" s="1"/>
    </row>
    <row r="51" ht="14.4" spans="1:20">
      <c r="A51" s="40"/>
      <c r="B51" s="42">
        <v>8268</v>
      </c>
      <c r="C51" s="54"/>
      <c r="D51" s="55"/>
      <c r="E51" s="42">
        <v>20778</v>
      </c>
      <c r="F51" s="24"/>
      <c r="G51" s="13">
        <f t="shared" si="0"/>
        <v>2.51306240928882</v>
      </c>
      <c r="H51" s="8"/>
      <c r="I51" s="8"/>
      <c r="J51" s="31"/>
      <c r="K51" s="17"/>
      <c r="L51" s="1"/>
      <c r="M51" s="1"/>
      <c r="N51" s="1"/>
      <c r="O51" s="1"/>
      <c r="P51" s="1"/>
      <c r="Q51" s="1"/>
      <c r="R51" s="1"/>
      <c r="S51" s="1"/>
      <c r="T51" s="1"/>
    </row>
    <row r="52" ht="14.4" spans="1:20">
      <c r="A52" s="40"/>
      <c r="B52" s="42">
        <v>8579</v>
      </c>
      <c r="C52" s="54"/>
      <c r="D52" s="55"/>
      <c r="E52" s="42">
        <v>22701</v>
      </c>
      <c r="F52" s="24"/>
      <c r="G52" s="13">
        <f t="shared" si="0"/>
        <v>2.64611260053619</v>
      </c>
      <c r="H52" s="8"/>
      <c r="I52" s="8"/>
      <c r="J52" s="31"/>
      <c r="K52" s="17"/>
      <c r="L52" s="1" t="s">
        <v>214</v>
      </c>
      <c r="M52" s="1" t="s">
        <v>215</v>
      </c>
      <c r="N52" s="1" t="s">
        <v>223</v>
      </c>
      <c r="O52" s="1" t="s">
        <v>217</v>
      </c>
      <c r="P52" s="1" t="s">
        <v>26</v>
      </c>
      <c r="Q52" s="1" t="s">
        <v>8</v>
      </c>
      <c r="R52" s="1" t="s">
        <v>218</v>
      </c>
      <c r="S52" s="1">
        <v>1.11</v>
      </c>
      <c r="T52" s="1">
        <v>5.55</v>
      </c>
    </row>
    <row r="53" ht="14.4" spans="1:20">
      <c r="A53" s="40"/>
      <c r="B53" s="42"/>
      <c r="C53" s="54"/>
      <c r="D53" s="55"/>
      <c r="E53" s="42"/>
      <c r="F53" s="24"/>
      <c r="G53" s="13" t="e">
        <f t="shared" si="0"/>
        <v>#DIV/0!</v>
      </c>
      <c r="H53" s="8"/>
      <c r="I53" s="8"/>
      <c r="J53" s="31"/>
      <c r="K53" s="17"/>
      <c r="L53" s="58">
        <f t="shared" ref="L53:L55" si="5">N53/O53</f>
        <v>1.00987272727273</v>
      </c>
      <c r="M53" s="59">
        <f t="shared" ref="M53:M55" si="6">Q53/N53</f>
        <v>0.133456308203355</v>
      </c>
      <c r="N53" s="1">
        <v>0.55543</v>
      </c>
      <c r="O53" s="1">
        <v>0.55</v>
      </c>
      <c r="P53" s="1">
        <v>0.1719</v>
      </c>
      <c r="Q53" s="1">
        <f>STDEV(R53:R55)</f>
        <v>0.0741256372653893</v>
      </c>
      <c r="R53" s="1">
        <v>0.64232</v>
      </c>
      <c r="S53" s="1">
        <v>1.33912</v>
      </c>
      <c r="T53" s="1">
        <v>4.58201</v>
      </c>
    </row>
    <row r="54" ht="14.4" spans="1:20">
      <c r="A54" s="40"/>
      <c r="B54" s="42"/>
      <c r="C54" s="54"/>
      <c r="D54" s="55"/>
      <c r="E54" s="42"/>
      <c r="F54" s="24"/>
      <c r="G54" s="13" t="e">
        <f t="shared" si="0"/>
        <v>#DIV/0!</v>
      </c>
      <c r="H54" s="8"/>
      <c r="I54" s="8"/>
      <c r="J54" s="31"/>
      <c r="K54" s="17"/>
      <c r="L54" s="58">
        <f t="shared" si="5"/>
        <v>1.1174954954955</v>
      </c>
      <c r="M54" s="59">
        <f t="shared" si="6"/>
        <v>0.0984002916556527</v>
      </c>
      <c r="N54" s="1">
        <v>1.24042</v>
      </c>
      <c r="O54" s="1">
        <v>1.11</v>
      </c>
      <c r="P54" s="1">
        <v>0.2581</v>
      </c>
      <c r="Q54" s="1">
        <f>STDEV(S53:S55)</f>
        <v>0.122057689775505</v>
      </c>
      <c r="R54" s="1">
        <v>0.5243</v>
      </c>
      <c r="S54" s="1">
        <v>1.1046</v>
      </c>
      <c r="T54" s="1">
        <v>4.82908</v>
      </c>
    </row>
    <row r="55" ht="14.4" spans="1:20">
      <c r="A55" s="40"/>
      <c r="B55" s="42"/>
      <c r="C55" s="54"/>
      <c r="D55" s="55"/>
      <c r="E55" s="42"/>
      <c r="F55" s="24"/>
      <c r="G55" s="13" t="e">
        <f t="shared" si="0"/>
        <v>#DIV/0!</v>
      </c>
      <c r="H55" s="8"/>
      <c r="I55" s="8"/>
      <c r="J55" s="31"/>
      <c r="K55" s="17"/>
      <c r="L55" s="58">
        <f t="shared" si="5"/>
        <v>0.887585585585586</v>
      </c>
      <c r="M55" s="59">
        <f t="shared" si="6"/>
        <v>0.0838490416332588</v>
      </c>
      <c r="N55" s="1">
        <v>4.9261</v>
      </c>
      <c r="O55" s="1">
        <v>5.55</v>
      </c>
      <c r="P55" s="1">
        <v>0.4912</v>
      </c>
      <c r="Q55" s="1">
        <f>STDEV(T53:T55)</f>
        <v>0.413048763989596</v>
      </c>
      <c r="R55" s="1">
        <v>0.50561</v>
      </c>
      <c r="S55" s="1">
        <v>1.28055</v>
      </c>
      <c r="T55" s="1">
        <v>5.38822</v>
      </c>
    </row>
    <row r="56" ht="14.4" spans="1:20">
      <c r="A56" s="40"/>
      <c r="B56" s="42"/>
      <c r="C56" s="54"/>
      <c r="D56" s="55"/>
      <c r="E56" s="42"/>
      <c r="F56" s="24"/>
      <c r="G56" s="13" t="e">
        <f t="shared" si="0"/>
        <v>#DIV/0!</v>
      </c>
      <c r="H56" s="8"/>
      <c r="I56" s="8"/>
      <c r="J56" s="31"/>
      <c r="K56" s="17"/>
      <c r="L56" s="1"/>
      <c r="M56" s="1"/>
      <c r="N56" s="1"/>
      <c r="O56" s="1"/>
      <c r="P56" s="1"/>
      <c r="Q56" s="1"/>
      <c r="R56" s="1"/>
      <c r="S56" s="1"/>
      <c r="T56" s="1"/>
    </row>
    <row r="57" ht="14.4" spans="1:20">
      <c r="A57" s="40"/>
      <c r="B57" s="42"/>
      <c r="C57" s="54"/>
      <c r="D57" s="55"/>
      <c r="E57" s="42"/>
      <c r="F57" s="24"/>
      <c r="G57" s="13" t="e">
        <f t="shared" si="0"/>
        <v>#DIV/0!</v>
      </c>
      <c r="H57" s="8"/>
      <c r="I57" s="8"/>
      <c r="J57" s="31"/>
      <c r="K57" s="17"/>
      <c r="L57" s="1"/>
      <c r="M57" s="1"/>
      <c r="N57" s="1"/>
      <c r="O57" s="1"/>
      <c r="P57" s="1"/>
      <c r="Q57" s="1"/>
      <c r="R57" s="1"/>
      <c r="S57" s="1"/>
      <c r="T57" s="1"/>
    </row>
    <row r="58" ht="14.4" spans="1:20">
      <c r="A58" s="40"/>
      <c r="B58" s="42"/>
      <c r="C58" s="54"/>
      <c r="D58" s="55"/>
      <c r="E58" s="42"/>
      <c r="F58" s="24"/>
      <c r="G58" s="13" t="e">
        <f t="shared" si="0"/>
        <v>#DIV/0!</v>
      </c>
      <c r="H58" s="8"/>
      <c r="I58" s="8"/>
      <c r="J58" s="31"/>
      <c r="K58" s="17"/>
      <c r="L58" s="1"/>
      <c r="M58" s="1"/>
      <c r="N58" s="1"/>
      <c r="O58" s="1"/>
      <c r="P58" s="1"/>
      <c r="Q58" s="1"/>
      <c r="R58" s="1"/>
      <c r="S58" s="1"/>
      <c r="T58" s="1"/>
    </row>
    <row r="59" ht="14.4" spans="1:20">
      <c r="A59" s="40"/>
      <c r="B59" s="42"/>
      <c r="C59" s="54"/>
      <c r="D59" s="55"/>
      <c r="E59" s="42"/>
      <c r="F59" s="24"/>
      <c r="G59" s="13" t="e">
        <f t="shared" si="0"/>
        <v>#DIV/0!</v>
      </c>
      <c r="H59" s="8"/>
      <c r="I59" s="8"/>
      <c r="J59" s="31"/>
      <c r="K59" s="32"/>
      <c r="L59" s="1"/>
      <c r="M59" s="1"/>
      <c r="N59" s="1"/>
      <c r="O59" s="1"/>
      <c r="P59" s="1"/>
      <c r="Q59" s="1"/>
      <c r="R59" s="1"/>
      <c r="S59" s="1"/>
      <c r="T59" s="1"/>
    </row>
    <row r="60" ht="14.4" spans="1:20">
      <c r="A60" s="40"/>
      <c r="B60" s="42"/>
      <c r="C60" s="54"/>
      <c r="D60" s="55"/>
      <c r="E60" s="42"/>
      <c r="F60" s="24"/>
      <c r="G60" s="13" t="e">
        <f t="shared" si="0"/>
        <v>#DIV/0!</v>
      </c>
      <c r="H60" s="8"/>
      <c r="I60" s="8"/>
      <c r="J60" s="31"/>
      <c r="K60" s="32"/>
      <c r="L60" s="1"/>
      <c r="M60" s="1"/>
      <c r="N60" s="1"/>
      <c r="O60" s="1"/>
      <c r="P60" s="1"/>
      <c r="Q60" s="1"/>
      <c r="R60" s="1"/>
      <c r="S60" s="1"/>
      <c r="T60" s="1"/>
    </row>
    <row r="61" ht="14.4" spans="1:20">
      <c r="A61" s="41"/>
      <c r="B61" s="42"/>
      <c r="C61" s="56"/>
      <c r="D61" s="57"/>
      <c r="E61" s="42"/>
      <c r="F61" s="6"/>
      <c r="G61" s="13" t="e">
        <f t="shared" si="0"/>
        <v>#DIV/0!</v>
      </c>
      <c r="H61" s="11"/>
      <c r="I61" s="11"/>
      <c r="J61" s="34"/>
      <c r="K61" s="32"/>
      <c r="L61" s="1"/>
      <c r="M61" s="1"/>
      <c r="N61" s="1"/>
      <c r="O61" s="1"/>
      <c r="P61" s="1"/>
      <c r="Q61" s="1"/>
      <c r="R61" s="1"/>
      <c r="S61" s="1"/>
      <c r="T61" s="1"/>
    </row>
    <row r="62" ht="14.4" spans="1:20">
      <c r="A62" s="3" t="s">
        <v>219</v>
      </c>
      <c r="B62" s="1">
        <v>9862</v>
      </c>
      <c r="C62" s="13">
        <f>AVERAGE(B62:B63)</f>
        <v>9431</v>
      </c>
      <c r="D62" s="29">
        <f>STDEVP(B62:B63)</f>
        <v>431</v>
      </c>
      <c r="E62" s="1">
        <v>20683</v>
      </c>
      <c r="F62" s="10">
        <f>AVERAGE(E62:E63)</f>
        <v>20027.5</v>
      </c>
      <c r="G62" s="13">
        <f t="shared" si="0"/>
        <v>2.09724193875482</v>
      </c>
      <c r="H62" s="13">
        <f>STDEVP(E62:E63)</f>
        <v>655.5</v>
      </c>
      <c r="I62" s="60">
        <f>(J50-G62)/J50</f>
        <v>0.184567410229223</v>
      </c>
      <c r="J62" s="17">
        <f>F62/C62</f>
        <v>2.12358180468667</v>
      </c>
      <c r="K62" s="63">
        <f>AVERAGE(I62:I64)</f>
        <v>0.171850636334587</v>
      </c>
      <c r="L62" s="1"/>
      <c r="M62" s="1"/>
      <c r="N62" s="1"/>
      <c r="O62" s="1"/>
      <c r="P62" s="1"/>
      <c r="Q62" s="1"/>
      <c r="R62" s="1"/>
      <c r="S62" s="1"/>
      <c r="T62" s="1"/>
    </row>
    <row r="63" ht="14.4" spans="1:20">
      <c r="A63" s="3"/>
      <c r="B63" s="1">
        <v>9000</v>
      </c>
      <c r="C63" s="13"/>
      <c r="D63" s="29"/>
      <c r="E63" s="1">
        <v>19372</v>
      </c>
      <c r="F63" s="10"/>
      <c r="G63" s="13">
        <f t="shared" si="0"/>
        <v>2.15244444444444</v>
      </c>
      <c r="H63" s="13"/>
      <c r="I63" s="60">
        <f>(J50-G63)/J50</f>
        <v>0.16310401998105</v>
      </c>
      <c r="J63" s="17"/>
      <c r="K63" s="64"/>
      <c r="L63" s="1"/>
      <c r="M63" s="1"/>
      <c r="N63" s="1"/>
      <c r="O63" s="1"/>
      <c r="P63" s="1"/>
      <c r="Q63" s="1"/>
      <c r="R63" s="1"/>
      <c r="S63" s="1"/>
      <c r="T63" s="1"/>
    </row>
    <row r="64" ht="14.4" spans="1:20">
      <c r="A64" s="3"/>
      <c r="B64" s="1">
        <v>9268</v>
      </c>
      <c r="C64" s="13"/>
      <c r="D64" s="29"/>
      <c r="E64" s="1">
        <v>19835</v>
      </c>
      <c r="F64" s="10"/>
      <c r="G64" s="13">
        <f t="shared" si="0"/>
        <v>2.14015968925334</v>
      </c>
      <c r="H64" s="13"/>
      <c r="I64" s="60">
        <f>(J50-G64)/J50</f>
        <v>0.167880478793487</v>
      </c>
      <c r="J64" s="17"/>
      <c r="K64" s="65"/>
      <c r="L64" s="1"/>
      <c r="M64" s="1"/>
      <c r="N64" s="1"/>
      <c r="O64" s="1"/>
      <c r="P64" s="1"/>
      <c r="Q64" s="1"/>
      <c r="R64" s="1"/>
      <c r="S64" s="1"/>
      <c r="T64" s="1"/>
    </row>
    <row r="65" ht="14.4" spans="1:20">
      <c r="A65" s="3" t="s">
        <v>220</v>
      </c>
      <c r="B65" s="1">
        <v>10759</v>
      </c>
      <c r="C65" s="13">
        <f>AVERAGE(B66:B67)</f>
        <v>10059.5</v>
      </c>
      <c r="D65" s="29">
        <f>STDEVP(B66:B67)</f>
        <v>208.5</v>
      </c>
      <c r="E65" s="1">
        <v>20514</v>
      </c>
      <c r="F65" s="10">
        <f>AVERAGE(E66:E67)</f>
        <v>19196</v>
      </c>
      <c r="G65" s="13">
        <f t="shared" si="0"/>
        <v>1.90668277720978</v>
      </c>
      <c r="H65" s="13">
        <f>STDEVP(E66:E67)</f>
        <v>160</v>
      </c>
      <c r="I65" s="60">
        <f>(J50-G65)/J50</f>
        <v>0.258659076875693</v>
      </c>
      <c r="J65" s="17">
        <f>F65/C65</f>
        <v>1.90824593667677</v>
      </c>
      <c r="K65" s="63">
        <f>AVERAGE(I65:I67)</f>
        <v>0.258126799130707</v>
      </c>
      <c r="L65" s="1"/>
      <c r="M65" s="1"/>
      <c r="N65" s="1"/>
      <c r="O65" s="1"/>
      <c r="P65" s="1"/>
      <c r="Q65" s="1"/>
      <c r="R65" s="1"/>
      <c r="S65" s="1"/>
      <c r="T65" s="1"/>
    </row>
    <row r="66" ht="14.4" spans="1:20">
      <c r="A66" s="3"/>
      <c r="B66" s="1">
        <v>9851</v>
      </c>
      <c r="C66" s="13"/>
      <c r="D66" s="29"/>
      <c r="E66" s="1">
        <v>19036</v>
      </c>
      <c r="F66" s="10"/>
      <c r="G66" s="13">
        <f t="shared" ref="G66:G94" si="7">E66/B66</f>
        <v>1.93239265049234</v>
      </c>
      <c r="H66" s="13"/>
      <c r="I66" s="60">
        <f>(J50-G66)/J50</f>
        <v>0.248662772602891</v>
      </c>
      <c r="J66" s="17"/>
      <c r="K66" s="64"/>
      <c r="L66" s="1"/>
      <c r="M66" s="1"/>
      <c r="N66" s="1"/>
      <c r="O66" s="1"/>
      <c r="P66" s="1"/>
      <c r="Q66" s="1"/>
      <c r="R66" s="1"/>
      <c r="S66" s="1"/>
      <c r="T66" s="1"/>
    </row>
    <row r="67" ht="14.4" spans="1:20">
      <c r="A67" s="3"/>
      <c r="B67" s="1">
        <v>10268</v>
      </c>
      <c r="C67" s="13"/>
      <c r="D67" s="29"/>
      <c r="E67" s="1">
        <v>19356</v>
      </c>
      <c r="F67" s="10"/>
      <c r="G67" s="13">
        <f t="shared" si="7"/>
        <v>1.88507985975847</v>
      </c>
      <c r="H67" s="13"/>
      <c r="I67" s="60">
        <f>(J50-G67)/J50</f>
        <v>0.267058547913537</v>
      </c>
      <c r="J67" s="17"/>
      <c r="K67" s="65"/>
      <c r="L67" s="1"/>
      <c r="M67" s="1"/>
      <c r="N67" s="1"/>
      <c r="O67" s="1"/>
      <c r="P67" s="1"/>
      <c r="Q67" s="1"/>
      <c r="R67" s="1"/>
      <c r="S67" s="1"/>
      <c r="T67" s="1"/>
    </row>
    <row r="68" ht="14.4" spans="1:20">
      <c r="A68" s="3" t="s">
        <v>221</v>
      </c>
      <c r="B68" s="1">
        <v>12131</v>
      </c>
      <c r="C68" s="13">
        <f>AVERAGE(B68:B70)</f>
        <v>12468.6666666667</v>
      </c>
      <c r="D68" s="29">
        <f>STDEVP(B68:B70)</f>
        <v>403.580915747457</v>
      </c>
      <c r="E68" s="1">
        <v>16286</v>
      </c>
      <c r="F68" s="10">
        <f>AVERAGE(E68:E70)</f>
        <v>16304.3333333333</v>
      </c>
      <c r="G68" s="13">
        <f t="shared" si="7"/>
        <v>1.34251092243014</v>
      </c>
      <c r="H68" s="13">
        <f>STDEVP(E68:E70)</f>
        <v>131.687340149141</v>
      </c>
      <c r="I68" s="60">
        <f>(J50-G68)/J50</f>
        <v>0.478015798729102</v>
      </c>
      <c r="J68" s="17">
        <f>F68/C68</f>
        <v>1.30762444527616</v>
      </c>
      <c r="K68" s="63">
        <f>AVERAGE(I68:I70)</f>
        <v>0.491169728562981</v>
      </c>
      <c r="L68" s="1"/>
      <c r="M68" s="1"/>
      <c r="N68" s="1"/>
      <c r="O68" s="1"/>
      <c r="P68" s="1"/>
      <c r="Q68" s="1"/>
      <c r="R68" s="1"/>
      <c r="S68" s="1"/>
      <c r="T68" s="1"/>
    </row>
    <row r="69" ht="14.4" spans="1:20">
      <c r="A69" s="3"/>
      <c r="B69" s="1">
        <v>13036</v>
      </c>
      <c r="C69" s="13"/>
      <c r="D69" s="29"/>
      <c r="E69" s="1">
        <v>16474</v>
      </c>
      <c r="F69" s="10"/>
      <c r="G69" s="13">
        <f t="shared" si="7"/>
        <v>1.26373120589138</v>
      </c>
      <c r="H69" s="13"/>
      <c r="I69" s="60">
        <f>(J50-G69)/J50</f>
        <v>0.508646288751035</v>
      </c>
      <c r="J69" s="17"/>
      <c r="K69" s="64"/>
      <c r="L69" s="1"/>
      <c r="M69" s="1"/>
      <c r="N69" s="1"/>
      <c r="O69" s="1"/>
      <c r="P69" s="1"/>
      <c r="Q69" s="1"/>
      <c r="R69" s="1"/>
      <c r="S69" s="1"/>
      <c r="T69" s="1"/>
    </row>
    <row r="70" ht="14.4" spans="1:20">
      <c r="A70" s="3"/>
      <c r="B70" s="1">
        <v>12239</v>
      </c>
      <c r="C70" s="13"/>
      <c r="D70" s="29"/>
      <c r="E70" s="1">
        <v>16153</v>
      </c>
      <c r="F70" s="10"/>
      <c r="G70" s="13">
        <f t="shared" si="7"/>
        <v>1.3197973690661</v>
      </c>
      <c r="H70" s="13"/>
      <c r="I70" s="60">
        <f>(J50-G70)/J50</f>
        <v>0.486847098208804</v>
      </c>
      <c r="J70" s="17"/>
      <c r="K70" s="65"/>
      <c r="L70" s="1"/>
      <c r="M70" s="1"/>
      <c r="N70" s="1"/>
      <c r="O70" s="1"/>
      <c r="P70" s="1"/>
      <c r="Q70" s="1"/>
      <c r="R70" s="1"/>
      <c r="S70" s="1"/>
      <c r="T70" s="1"/>
    </row>
    <row r="71" ht="14.4" spans="1:20">
      <c r="A71" s="1"/>
      <c r="B71" s="1"/>
      <c r="C71" s="1"/>
      <c r="D71" s="1"/>
      <c r="E71" s="1"/>
      <c r="F71" s="38"/>
      <c r="G71" s="1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ht="14.4" spans="1:20">
      <c r="A72" s="1"/>
      <c r="B72" s="1"/>
      <c r="C72" s="1"/>
      <c r="D72" s="1"/>
      <c r="E72" s="1"/>
      <c r="F72" s="38"/>
      <c r="G72" s="1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ht="14.4" spans="1:20">
      <c r="A73" s="37" t="s">
        <v>225</v>
      </c>
      <c r="B73" s="1" t="s">
        <v>6</v>
      </c>
      <c r="C73" s="1" t="s">
        <v>7</v>
      </c>
      <c r="D73" s="1" t="s">
        <v>8</v>
      </c>
      <c r="E73" s="1" t="s">
        <v>9</v>
      </c>
      <c r="F73" s="38" t="s">
        <v>7</v>
      </c>
      <c r="G73" s="13"/>
      <c r="H73" s="1" t="s">
        <v>8</v>
      </c>
      <c r="I73" s="1"/>
      <c r="J73" s="1" t="s">
        <v>3</v>
      </c>
      <c r="K73" s="1" t="s">
        <v>4</v>
      </c>
      <c r="L73" s="1"/>
      <c r="M73" s="1"/>
      <c r="N73" s="1"/>
      <c r="O73" s="1"/>
      <c r="P73" s="1"/>
      <c r="Q73" s="1"/>
      <c r="R73" s="1"/>
      <c r="S73" s="1"/>
      <c r="T73" s="1"/>
    </row>
    <row r="74" ht="14.4" spans="1:20">
      <c r="A74" s="39" t="s">
        <v>104</v>
      </c>
      <c r="B74" s="42">
        <v>8094</v>
      </c>
      <c r="C74" s="4">
        <f>AVERAGE(B74:B76)</f>
        <v>8465.33333333333</v>
      </c>
      <c r="D74" s="23">
        <f>STDEVP(B74:B76)</f>
        <v>264.697731174426</v>
      </c>
      <c r="E74" s="42">
        <v>20842</v>
      </c>
      <c r="F74" s="24">
        <f>AVERAGE(E74:E76)</f>
        <v>22804.3333333333</v>
      </c>
      <c r="G74" s="13">
        <f t="shared" si="7"/>
        <v>2.57499382258463</v>
      </c>
      <c r="H74" s="8">
        <f>STDEVP(E74:E76)</f>
        <v>1432.01171627733</v>
      </c>
      <c r="I74" s="8"/>
      <c r="J74" s="30">
        <f>F74/C74</f>
        <v>2.69384942510632</v>
      </c>
      <c r="K74" s="17"/>
      <c r="L74" s="1"/>
      <c r="M74" s="1"/>
      <c r="N74" s="1"/>
      <c r="O74" s="1"/>
      <c r="P74" s="1"/>
      <c r="Q74" s="1"/>
      <c r="R74" s="1"/>
      <c r="S74" s="1"/>
      <c r="T74" s="1"/>
    </row>
    <row r="75" ht="14.4" spans="1:20">
      <c r="A75" s="40"/>
      <c r="B75" s="38">
        <v>8610</v>
      </c>
      <c r="C75" s="8"/>
      <c r="D75" s="26"/>
      <c r="E75" s="38">
        <v>23352</v>
      </c>
      <c r="F75" s="24"/>
      <c r="G75" s="13">
        <f t="shared" si="7"/>
        <v>2.71219512195122</v>
      </c>
      <c r="H75" s="8"/>
      <c r="I75" s="8"/>
      <c r="J75" s="31"/>
      <c r="K75" s="17"/>
      <c r="L75" s="1"/>
      <c r="M75" s="1"/>
      <c r="N75" s="1"/>
      <c r="O75" s="1"/>
      <c r="P75" s="1"/>
      <c r="Q75" s="1"/>
      <c r="R75" s="1"/>
      <c r="S75" s="1"/>
      <c r="T75" s="1"/>
    </row>
    <row r="76" ht="14.4" spans="1:20">
      <c r="A76" s="40"/>
      <c r="B76" s="38">
        <v>8692</v>
      </c>
      <c r="C76" s="8"/>
      <c r="D76" s="26"/>
      <c r="E76" s="38">
        <v>24219</v>
      </c>
      <c r="F76" s="24"/>
      <c r="G76" s="13">
        <f t="shared" si="7"/>
        <v>2.78635526921307</v>
      </c>
      <c r="H76" s="8"/>
      <c r="I76" s="8"/>
      <c r="J76" s="31"/>
      <c r="K76" s="17"/>
      <c r="L76" s="1" t="s">
        <v>214</v>
      </c>
      <c r="M76" s="1" t="s">
        <v>215</v>
      </c>
      <c r="N76" s="1" t="s">
        <v>223</v>
      </c>
      <c r="O76" s="1" t="s">
        <v>217</v>
      </c>
      <c r="P76" s="1" t="s">
        <v>26</v>
      </c>
      <c r="Q76" s="1" t="s">
        <v>8</v>
      </c>
      <c r="R76" s="1" t="s">
        <v>218</v>
      </c>
      <c r="S76" s="1">
        <v>1.11</v>
      </c>
      <c r="T76" s="1">
        <v>5.55</v>
      </c>
    </row>
    <row r="77" ht="14.4" spans="1:20">
      <c r="A77" s="40"/>
      <c r="B77" s="1"/>
      <c r="C77" s="8"/>
      <c r="D77" s="26"/>
      <c r="E77" s="1"/>
      <c r="F77" s="24"/>
      <c r="G77" s="13" t="e">
        <f t="shared" si="7"/>
        <v>#DIV/0!</v>
      </c>
      <c r="H77" s="8"/>
      <c r="I77" s="8"/>
      <c r="J77" s="31"/>
      <c r="K77" s="17"/>
      <c r="L77" s="58">
        <f t="shared" ref="L77:L79" si="8">N77/O77</f>
        <v>0.941890909090909</v>
      </c>
      <c r="M77" s="59">
        <f t="shared" ref="M77:M79" si="9">Q77/N77</f>
        <v>0.10973055578596</v>
      </c>
      <c r="N77" s="1">
        <v>0.51804</v>
      </c>
      <c r="O77" s="1">
        <v>0.55</v>
      </c>
      <c r="P77" s="1">
        <v>0.1661</v>
      </c>
      <c r="Q77" s="1">
        <f>STDEV(R77:R79)</f>
        <v>0.0568448171193587</v>
      </c>
      <c r="R77" s="1">
        <v>0.56899</v>
      </c>
      <c r="S77" s="1">
        <v>1.20473</v>
      </c>
      <c r="T77" s="1">
        <v>5.47288</v>
      </c>
    </row>
    <row r="78" ht="14.4" spans="1:20">
      <c r="A78" s="40"/>
      <c r="B78" s="1"/>
      <c r="C78" s="8"/>
      <c r="D78" s="26"/>
      <c r="E78" s="1"/>
      <c r="F78" s="24"/>
      <c r="G78" s="13" t="e">
        <f t="shared" si="7"/>
        <v>#DIV/0!</v>
      </c>
      <c r="H78" s="8"/>
      <c r="I78" s="8"/>
      <c r="J78" s="31"/>
      <c r="K78" s="17"/>
      <c r="L78" s="58">
        <f t="shared" si="8"/>
        <v>1.03561261261261</v>
      </c>
      <c r="M78" s="59">
        <f t="shared" si="9"/>
        <v>0.0745130449755463</v>
      </c>
      <c r="N78" s="1">
        <v>1.14953</v>
      </c>
      <c r="O78" s="1">
        <v>1.11</v>
      </c>
      <c r="P78" s="1">
        <v>0.2483</v>
      </c>
      <c r="Q78" s="1">
        <f>STDEV(S77:S79)</f>
        <v>0.0856549805907397</v>
      </c>
      <c r="R78" s="1">
        <v>0.5306</v>
      </c>
      <c r="S78" s="1">
        <v>1.19543</v>
      </c>
      <c r="T78" s="1">
        <v>5.646</v>
      </c>
    </row>
    <row r="79" ht="14.4" spans="1:20">
      <c r="A79" s="40"/>
      <c r="B79" s="1"/>
      <c r="C79" s="8"/>
      <c r="D79" s="26"/>
      <c r="E79" s="1"/>
      <c r="F79" s="24"/>
      <c r="G79" s="13" t="e">
        <f t="shared" si="7"/>
        <v>#DIV/0!</v>
      </c>
      <c r="H79" s="8"/>
      <c r="I79" s="8"/>
      <c r="J79" s="31"/>
      <c r="K79" s="17"/>
      <c r="L79" s="58">
        <f t="shared" si="8"/>
        <v>1.01518918918919</v>
      </c>
      <c r="M79" s="59">
        <f t="shared" si="9"/>
        <v>0.0180080492754127</v>
      </c>
      <c r="N79" s="1">
        <v>5.6343</v>
      </c>
      <c r="O79" s="1">
        <v>5.55</v>
      </c>
      <c r="P79" s="1">
        <v>0.5176</v>
      </c>
      <c r="Q79" s="1">
        <f>STDEV(S78:S80)</f>
        <v>0.101462752032458</v>
      </c>
      <c r="R79" s="1">
        <v>0.45712</v>
      </c>
      <c r="S79" s="1">
        <v>1.05194</v>
      </c>
      <c r="T79" s="1">
        <v>5.82438</v>
      </c>
    </row>
    <row r="80" ht="14.4" spans="1:20">
      <c r="A80" s="40"/>
      <c r="B80" s="1"/>
      <c r="C80" s="8"/>
      <c r="D80" s="26"/>
      <c r="E80" s="1"/>
      <c r="F80" s="24"/>
      <c r="G80" s="13" t="e">
        <f t="shared" si="7"/>
        <v>#DIV/0!</v>
      </c>
      <c r="H80" s="8"/>
      <c r="I80" s="8"/>
      <c r="J80" s="31"/>
      <c r="K80" s="17"/>
      <c r="L80" s="1"/>
      <c r="M80" s="1"/>
      <c r="N80" s="1"/>
      <c r="O80" s="1"/>
      <c r="P80" s="1"/>
      <c r="Q80" s="1"/>
      <c r="R80" s="1"/>
      <c r="S80" s="1"/>
      <c r="T80" s="1"/>
    </row>
    <row r="81" ht="14.4" spans="1:20">
      <c r="A81" s="40"/>
      <c r="B81" s="1"/>
      <c r="C81" s="8"/>
      <c r="D81" s="26"/>
      <c r="E81" s="1"/>
      <c r="F81" s="24"/>
      <c r="G81" s="13" t="e">
        <f t="shared" si="7"/>
        <v>#DIV/0!</v>
      </c>
      <c r="H81" s="8"/>
      <c r="I81" s="8"/>
      <c r="J81" s="31"/>
      <c r="K81" s="17"/>
      <c r="L81" s="1"/>
      <c r="M81" s="1"/>
      <c r="N81" s="1"/>
      <c r="O81" s="1"/>
      <c r="P81" s="1"/>
      <c r="Q81" s="1"/>
      <c r="R81" s="1"/>
      <c r="S81" s="1"/>
      <c r="T81" s="1"/>
    </row>
    <row r="82" ht="14.4" spans="1:20">
      <c r="A82" s="40"/>
      <c r="B82" s="1"/>
      <c r="C82" s="8"/>
      <c r="D82" s="26"/>
      <c r="E82" s="1"/>
      <c r="F82" s="24"/>
      <c r="G82" s="13" t="e">
        <f t="shared" si="7"/>
        <v>#DIV/0!</v>
      </c>
      <c r="H82" s="8"/>
      <c r="I82" s="8"/>
      <c r="J82" s="31"/>
      <c r="K82" s="17"/>
      <c r="L82" s="1"/>
      <c r="M82" s="1"/>
      <c r="N82" s="1"/>
      <c r="O82" s="1"/>
      <c r="P82" s="1"/>
      <c r="Q82" s="1"/>
      <c r="R82" s="1"/>
      <c r="S82" s="1"/>
      <c r="T82" s="1"/>
    </row>
    <row r="83" ht="14.4" spans="1:20">
      <c r="A83" s="40"/>
      <c r="B83" s="1"/>
      <c r="C83" s="8"/>
      <c r="D83" s="26"/>
      <c r="E83" s="1"/>
      <c r="F83" s="24"/>
      <c r="G83" s="13" t="e">
        <f t="shared" si="7"/>
        <v>#DIV/0!</v>
      </c>
      <c r="H83" s="8"/>
      <c r="I83" s="8"/>
      <c r="J83" s="31"/>
      <c r="K83" s="32"/>
      <c r="L83" s="1"/>
      <c r="M83" s="1"/>
      <c r="N83" s="1"/>
      <c r="O83" s="1"/>
      <c r="P83" s="1"/>
      <c r="Q83" s="1"/>
      <c r="R83" s="1"/>
      <c r="S83" s="1"/>
      <c r="T83" s="1"/>
    </row>
    <row r="84" ht="14.4" spans="1:20">
      <c r="A84" s="40"/>
      <c r="B84" s="1"/>
      <c r="C84" s="8"/>
      <c r="D84" s="26"/>
      <c r="E84" s="1"/>
      <c r="F84" s="24"/>
      <c r="G84" s="13" t="e">
        <f t="shared" si="7"/>
        <v>#DIV/0!</v>
      </c>
      <c r="H84" s="8"/>
      <c r="I84" s="8"/>
      <c r="J84" s="31"/>
      <c r="K84" s="32"/>
      <c r="L84" s="1"/>
      <c r="M84" s="1"/>
      <c r="N84" s="1"/>
      <c r="O84" s="1"/>
      <c r="P84" s="1"/>
      <c r="Q84" s="1"/>
      <c r="R84" s="1"/>
      <c r="S84" s="1"/>
      <c r="T84" s="1"/>
    </row>
    <row r="85" ht="14.4" spans="1:20">
      <c r="A85" s="41"/>
      <c r="B85" s="1"/>
      <c r="C85" s="11"/>
      <c r="D85" s="28"/>
      <c r="E85" s="1"/>
      <c r="F85" s="6"/>
      <c r="G85" s="13" t="e">
        <f t="shared" si="7"/>
        <v>#DIV/0!</v>
      </c>
      <c r="H85" s="11"/>
      <c r="I85" s="11"/>
      <c r="J85" s="34"/>
      <c r="K85" s="32"/>
      <c r="L85" s="1"/>
      <c r="M85" s="1"/>
      <c r="N85" s="1"/>
      <c r="O85" s="1"/>
      <c r="P85" s="1"/>
      <c r="Q85" s="1"/>
      <c r="R85" s="1"/>
      <c r="S85" s="1"/>
      <c r="T85" s="1"/>
    </row>
    <row r="86" ht="14.4" spans="1:20">
      <c r="A86" s="3" t="s">
        <v>219</v>
      </c>
      <c r="B86" s="1">
        <v>9621</v>
      </c>
      <c r="C86" s="13">
        <f>AVERAGE(B86:B87)</f>
        <v>8832</v>
      </c>
      <c r="D86" s="29">
        <f>STDEVP(B86:B87)</f>
        <v>789</v>
      </c>
      <c r="E86" s="1">
        <v>21592</v>
      </c>
      <c r="F86" s="13">
        <f>AVERAGE(E86:E87)</f>
        <v>19770</v>
      </c>
      <c r="G86" s="13">
        <f t="shared" si="7"/>
        <v>2.24425735370544</v>
      </c>
      <c r="H86" s="13">
        <f>STDEVP(E86:E87)</f>
        <v>1822</v>
      </c>
      <c r="I86" s="60">
        <f>(J74-G86)/J74</f>
        <v>0.166895769010228</v>
      </c>
      <c r="J86" s="17">
        <f>F86/C86</f>
        <v>2.23845108695652</v>
      </c>
      <c r="K86" s="63">
        <f>AVERAGE(I86:I88)</f>
        <v>0.166138388132329</v>
      </c>
      <c r="L86" s="1"/>
      <c r="M86" s="1"/>
      <c r="N86" s="1"/>
      <c r="O86" s="1"/>
      <c r="P86" s="1"/>
      <c r="Q86" s="1"/>
      <c r="R86" s="1"/>
      <c r="S86" s="1"/>
      <c r="T86" s="1"/>
    </row>
    <row r="87" ht="14.4" spans="1:20">
      <c r="A87" s="3"/>
      <c r="B87" s="1">
        <v>8043</v>
      </c>
      <c r="C87" s="13"/>
      <c r="D87" s="29"/>
      <c r="E87" s="1">
        <v>17948</v>
      </c>
      <c r="F87" s="13"/>
      <c r="G87" s="13">
        <f t="shared" si="7"/>
        <v>2.23150565709312</v>
      </c>
      <c r="H87" s="13"/>
      <c r="I87" s="60">
        <f>(J74-G87)/J74</f>
        <v>0.171629402781094</v>
      </c>
      <c r="J87" s="17"/>
      <c r="K87" s="64"/>
      <c r="L87" s="1"/>
      <c r="M87" s="1"/>
      <c r="N87" s="1"/>
      <c r="O87" s="1"/>
      <c r="P87" s="1"/>
      <c r="Q87" s="1"/>
      <c r="R87" s="1"/>
      <c r="S87" s="1"/>
      <c r="T87" s="1"/>
    </row>
    <row r="88" ht="14.4" spans="1:20">
      <c r="A88" s="3"/>
      <c r="B88" s="1">
        <v>9387</v>
      </c>
      <c r="C88" s="13"/>
      <c r="D88" s="29"/>
      <c r="E88" s="1">
        <v>21244</v>
      </c>
      <c r="F88" s="13"/>
      <c r="G88" s="13">
        <f t="shared" si="7"/>
        <v>2.2631298604453</v>
      </c>
      <c r="H88" s="13"/>
      <c r="I88" s="60">
        <f>(J74-G88)/J74</f>
        <v>0.159889992605663</v>
      </c>
      <c r="J88" s="17"/>
      <c r="K88" s="65"/>
      <c r="L88" s="1"/>
      <c r="M88" s="1"/>
      <c r="N88" s="1"/>
      <c r="O88" s="1"/>
      <c r="P88" s="1"/>
      <c r="Q88" s="1"/>
      <c r="R88" s="1"/>
      <c r="S88" s="1"/>
      <c r="T88" s="1"/>
    </row>
    <row r="89" ht="14.4" spans="1:20">
      <c r="A89" s="3" t="s">
        <v>220</v>
      </c>
      <c r="B89" s="1">
        <v>9978</v>
      </c>
      <c r="C89" s="13">
        <f>AVERAGE(B89:B90)</f>
        <v>10015.5</v>
      </c>
      <c r="D89" s="29">
        <f>STDEVP(B89:B90)</f>
        <v>37.5</v>
      </c>
      <c r="E89" s="1">
        <v>19917</v>
      </c>
      <c r="F89" s="13">
        <f>AVERAGE(E89:E90)</f>
        <v>20189.5</v>
      </c>
      <c r="G89" s="13">
        <f t="shared" si="7"/>
        <v>1.99609140108238</v>
      </c>
      <c r="H89" s="13">
        <f>STDEVP(E89:E90)</f>
        <v>272.5</v>
      </c>
      <c r="I89" s="60">
        <f>(J74-G89)/J74</f>
        <v>0.259018940524635</v>
      </c>
      <c r="J89" s="17">
        <f>F89/C89</f>
        <v>2.01582547052069</v>
      </c>
      <c r="K89" s="63">
        <f>AVERAGE(I89:I91)</f>
        <v>0.24834878546438</v>
      </c>
      <c r="L89" s="1"/>
      <c r="M89" s="1"/>
      <c r="N89" s="1"/>
      <c r="O89" s="1"/>
      <c r="P89" s="1"/>
      <c r="Q89" s="1"/>
      <c r="R89" s="1"/>
      <c r="S89" s="1"/>
      <c r="T89" s="1"/>
    </row>
    <row r="90" ht="14.4" spans="1:20">
      <c r="A90" s="3"/>
      <c r="B90" s="1">
        <v>10053</v>
      </c>
      <c r="C90" s="13"/>
      <c r="D90" s="29"/>
      <c r="E90" s="1">
        <v>20462</v>
      </c>
      <c r="F90" s="13"/>
      <c r="G90" s="13">
        <f t="shared" si="7"/>
        <v>2.03541231473192</v>
      </c>
      <c r="H90" s="13"/>
      <c r="I90" s="60">
        <f>(J74-G90)/J74</f>
        <v>0.244422388362857</v>
      </c>
      <c r="J90" s="17"/>
      <c r="K90" s="64"/>
      <c r="L90" s="1"/>
      <c r="M90" s="1"/>
      <c r="N90" s="1"/>
      <c r="O90" s="1"/>
      <c r="P90" s="1"/>
      <c r="Q90" s="1"/>
      <c r="R90" s="1"/>
      <c r="S90" s="1"/>
      <c r="T90" s="1"/>
    </row>
    <row r="91" ht="14.4" spans="1:20">
      <c r="A91" s="3"/>
      <c r="B91" s="1">
        <v>9674</v>
      </c>
      <c r="C91" s="13"/>
      <c r="D91" s="29"/>
      <c r="E91" s="1">
        <v>19764</v>
      </c>
      <c r="F91" s="13"/>
      <c r="G91" s="13">
        <f t="shared" si="7"/>
        <v>2.04300186065743</v>
      </c>
      <c r="H91" s="13"/>
      <c r="I91" s="60">
        <f>(J74-G91)/J74</f>
        <v>0.241605027505647</v>
      </c>
      <c r="J91" s="17"/>
      <c r="K91" s="65"/>
      <c r="L91" s="1"/>
      <c r="M91" s="1"/>
      <c r="N91" s="1"/>
      <c r="O91" s="1"/>
      <c r="P91" s="1"/>
      <c r="Q91" s="1"/>
      <c r="R91" s="1"/>
      <c r="S91" s="1"/>
      <c r="T91" s="1"/>
    </row>
    <row r="92" ht="14.4" spans="1:20">
      <c r="A92" s="3" t="s">
        <v>221</v>
      </c>
      <c r="B92" s="1">
        <v>11617</v>
      </c>
      <c r="C92" s="13">
        <f>AVERAGE(B93:B94)</f>
        <v>12228.5</v>
      </c>
      <c r="D92" s="29">
        <f>STDEVP(B93:B94)</f>
        <v>429.5</v>
      </c>
      <c r="E92" s="1">
        <v>15097</v>
      </c>
      <c r="F92" s="13">
        <f>AVERAGE(E93:E94)</f>
        <v>15884.5</v>
      </c>
      <c r="G92" s="13">
        <f t="shared" si="7"/>
        <v>1.29956098820694</v>
      </c>
      <c r="H92" s="13">
        <f>STDEVP(E93:E94)</f>
        <v>361.5</v>
      </c>
      <c r="I92" s="60">
        <f>(J74-G92)/J74</f>
        <v>0.517582172152904</v>
      </c>
      <c r="J92" s="17">
        <f>F92/C92</f>
        <v>1.29897370895858</v>
      </c>
      <c r="K92" s="63">
        <f>AVERAGE(I92:I94)</f>
        <v>0.517587728809948</v>
      </c>
      <c r="L92" s="1"/>
      <c r="M92" s="1"/>
      <c r="N92" s="1"/>
      <c r="O92" s="1"/>
      <c r="P92" s="1"/>
      <c r="Q92" s="1"/>
      <c r="R92" s="1"/>
      <c r="S92" s="1"/>
      <c r="T92" s="1"/>
    </row>
    <row r="93" ht="14.4" spans="1:20">
      <c r="A93" s="3"/>
      <c r="B93" s="1">
        <v>12658</v>
      </c>
      <c r="C93" s="13"/>
      <c r="D93" s="29"/>
      <c r="E93" s="1">
        <v>16246</v>
      </c>
      <c r="F93" s="13"/>
      <c r="G93" s="13">
        <f t="shared" si="7"/>
        <v>1.28345710222784</v>
      </c>
      <c r="H93" s="13"/>
      <c r="I93" s="60">
        <f>(J74-G93)/J74</f>
        <v>0.523560192241559</v>
      </c>
      <c r="J93" s="17"/>
      <c r="K93" s="64"/>
      <c r="L93" s="1"/>
      <c r="M93" s="1"/>
      <c r="N93" s="1"/>
      <c r="O93" s="1"/>
      <c r="P93" s="1"/>
      <c r="Q93" s="1"/>
      <c r="R93" s="1"/>
      <c r="S93" s="1"/>
      <c r="T93" s="1"/>
    </row>
    <row r="94" ht="14.4" spans="1:20">
      <c r="A94" s="3"/>
      <c r="B94" s="1">
        <v>11799</v>
      </c>
      <c r="C94" s="13"/>
      <c r="D94" s="29"/>
      <c r="E94" s="1">
        <v>15523</v>
      </c>
      <c r="F94" s="13"/>
      <c r="G94" s="13">
        <f t="shared" si="7"/>
        <v>1.31561996779388</v>
      </c>
      <c r="H94" s="13"/>
      <c r="I94" s="60">
        <f>(J74-G94)/J74</f>
        <v>0.511620822035382</v>
      </c>
      <c r="J94" s="17"/>
      <c r="K94" s="65"/>
      <c r="L94" s="1"/>
      <c r="M94" s="1"/>
      <c r="N94" s="1"/>
      <c r="O94" s="1"/>
      <c r="P94" s="1"/>
      <c r="Q94" s="1"/>
      <c r="R94" s="1"/>
      <c r="S94" s="1"/>
      <c r="T94" s="1"/>
    </row>
  </sheetData>
  <mergeCells count="124">
    <mergeCell ref="A2:A13"/>
    <mergeCell ref="A14:A16"/>
    <mergeCell ref="A17:A19"/>
    <mergeCell ref="A20:A22"/>
    <mergeCell ref="A26:A37"/>
    <mergeCell ref="A38:A40"/>
    <mergeCell ref="A41:A43"/>
    <mergeCell ref="A44:A46"/>
    <mergeCell ref="A50:A61"/>
    <mergeCell ref="A62:A64"/>
    <mergeCell ref="A65:A67"/>
    <mergeCell ref="A68:A70"/>
    <mergeCell ref="A74:A85"/>
    <mergeCell ref="A86:A88"/>
    <mergeCell ref="A89:A91"/>
    <mergeCell ref="A92:A94"/>
    <mergeCell ref="C2:C13"/>
    <mergeCell ref="C14:C16"/>
    <mergeCell ref="C17:C19"/>
    <mergeCell ref="C20:C22"/>
    <mergeCell ref="C26:C37"/>
    <mergeCell ref="C38:C40"/>
    <mergeCell ref="C41:C43"/>
    <mergeCell ref="C44:C46"/>
    <mergeCell ref="C50:C61"/>
    <mergeCell ref="C62:C64"/>
    <mergeCell ref="C65:C67"/>
    <mergeCell ref="C68:C70"/>
    <mergeCell ref="C74:C85"/>
    <mergeCell ref="C86:C88"/>
    <mergeCell ref="C89:C91"/>
    <mergeCell ref="C92:C94"/>
    <mergeCell ref="D2:D13"/>
    <mergeCell ref="D14:D16"/>
    <mergeCell ref="D17:D19"/>
    <mergeCell ref="D20:D22"/>
    <mergeCell ref="D26:D37"/>
    <mergeCell ref="D38:D40"/>
    <mergeCell ref="D41:D43"/>
    <mergeCell ref="D44:D46"/>
    <mergeCell ref="D50:D61"/>
    <mergeCell ref="D62:D64"/>
    <mergeCell ref="D65:D67"/>
    <mergeCell ref="D68:D70"/>
    <mergeCell ref="D74:D85"/>
    <mergeCell ref="D86:D88"/>
    <mergeCell ref="D89:D91"/>
    <mergeCell ref="D92:D94"/>
    <mergeCell ref="F2:F13"/>
    <mergeCell ref="F14:F16"/>
    <mergeCell ref="F17:F19"/>
    <mergeCell ref="F20:F22"/>
    <mergeCell ref="F26:F37"/>
    <mergeCell ref="F38:F40"/>
    <mergeCell ref="F41:F43"/>
    <mergeCell ref="F44:F46"/>
    <mergeCell ref="F50:F61"/>
    <mergeCell ref="F62:F64"/>
    <mergeCell ref="F65:F67"/>
    <mergeCell ref="F68:F70"/>
    <mergeCell ref="F74:F85"/>
    <mergeCell ref="F86:F88"/>
    <mergeCell ref="F89:F91"/>
    <mergeCell ref="F92:F94"/>
    <mergeCell ref="H2:H13"/>
    <mergeCell ref="H14:H16"/>
    <mergeCell ref="H17:H19"/>
    <mergeCell ref="H20:H22"/>
    <mergeCell ref="H26:H37"/>
    <mergeCell ref="H38:H40"/>
    <mergeCell ref="H41:H43"/>
    <mergeCell ref="H44:H46"/>
    <mergeCell ref="H50:H61"/>
    <mergeCell ref="H62:H64"/>
    <mergeCell ref="H65:H67"/>
    <mergeCell ref="H68:H70"/>
    <mergeCell ref="H74:H85"/>
    <mergeCell ref="H86:H88"/>
    <mergeCell ref="H89:H91"/>
    <mergeCell ref="H92:H94"/>
    <mergeCell ref="J2:J13"/>
    <mergeCell ref="J14:J16"/>
    <mergeCell ref="J17:J19"/>
    <mergeCell ref="J20:J22"/>
    <mergeCell ref="J26:J37"/>
    <mergeCell ref="J38:J40"/>
    <mergeCell ref="J41:J43"/>
    <mergeCell ref="J44:J46"/>
    <mergeCell ref="J50:J61"/>
    <mergeCell ref="J62:J64"/>
    <mergeCell ref="J65:J67"/>
    <mergeCell ref="J68:J70"/>
    <mergeCell ref="J74:J85"/>
    <mergeCell ref="J86:J88"/>
    <mergeCell ref="J89:J91"/>
    <mergeCell ref="J92:J94"/>
    <mergeCell ref="K2:K4"/>
    <mergeCell ref="K5:K7"/>
    <mergeCell ref="K8:K10"/>
    <mergeCell ref="K11:K13"/>
    <mergeCell ref="K14:K16"/>
    <mergeCell ref="K17:K19"/>
    <mergeCell ref="K20:K22"/>
    <mergeCell ref="K26:K28"/>
    <mergeCell ref="K29:K31"/>
    <mergeCell ref="K32:K34"/>
    <mergeCell ref="K35:K37"/>
    <mergeCell ref="K38:K40"/>
    <mergeCell ref="K41:K43"/>
    <mergeCell ref="K44:K46"/>
    <mergeCell ref="K50:K52"/>
    <mergeCell ref="K53:K55"/>
    <mergeCell ref="K56:K58"/>
    <mergeCell ref="K59:K61"/>
    <mergeCell ref="K62:K64"/>
    <mergeCell ref="K65:K67"/>
    <mergeCell ref="K68:K70"/>
    <mergeCell ref="K74:K76"/>
    <mergeCell ref="K77:K79"/>
    <mergeCell ref="K80:K82"/>
    <mergeCell ref="K83:K85"/>
    <mergeCell ref="K86:K88"/>
    <mergeCell ref="K89:K91"/>
    <mergeCell ref="K92:K94"/>
  </mergeCells>
  <pageMargins left="0.75" right="0.75" top="1" bottom="1" header="0.5" footer="0.5"/>
  <pageSetup paperSize="9" orientation="portrait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zoomScale="93" zoomScaleNormal="93" workbookViewId="0">
      <selection activeCell="R12" sqref="R12"/>
    </sheetView>
  </sheetViews>
  <sheetFormatPr defaultColWidth="8.83333333333333" defaultRowHeight="13.8"/>
  <cols>
    <col min="1" max="1" width="25.3333333333333" customWidth="1"/>
    <col min="2" max="2" width="9" customWidth="1"/>
    <col min="3" max="3" width="11.5" customWidth="1"/>
    <col min="4" max="4" width="10.1666666666667" customWidth="1"/>
    <col min="5" max="5" width="9" customWidth="1"/>
    <col min="6" max="6" width="12.8333333333333" customWidth="1"/>
    <col min="7" max="7" width="9" customWidth="1"/>
    <col min="8" max="8" width="10.1666666666667" customWidth="1"/>
    <col min="9" max="12" width="9" customWidth="1"/>
    <col min="16" max="18" width="9" customWidth="1"/>
  </cols>
  <sheetData>
    <row r="1" spans="1:12">
      <c r="A1" s="21" t="s">
        <v>226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7</v>
      </c>
      <c r="G1" s="1"/>
      <c r="H1" s="1" t="s">
        <v>8</v>
      </c>
      <c r="I1" s="1"/>
      <c r="J1" s="1"/>
      <c r="K1" s="1" t="s">
        <v>3</v>
      </c>
      <c r="L1" s="1" t="s">
        <v>4</v>
      </c>
    </row>
    <row r="2" ht="14.4" spans="1:12">
      <c r="A2" s="22" t="s">
        <v>104</v>
      </c>
      <c r="B2" s="1">
        <v>14083</v>
      </c>
      <c r="C2" s="4">
        <f>AVERAGE(B2:B13)</f>
        <v>14463.9166666667</v>
      </c>
      <c r="D2" s="23">
        <f>STDEVP(B2:B9)</f>
        <v>1278.80387838597</v>
      </c>
      <c r="E2" s="1">
        <v>53492</v>
      </c>
      <c r="F2" s="24">
        <f>AVERAGE(E2:E13)</f>
        <v>48552.25</v>
      </c>
      <c r="G2" s="10">
        <f t="shared" ref="G2:G31" si="0">E2/B2</f>
        <v>3.79833842221118</v>
      </c>
      <c r="H2" s="8">
        <f>STDEVP(E2:E9)</f>
        <v>3788.30120032383</v>
      </c>
      <c r="I2" s="8"/>
      <c r="J2" s="8"/>
      <c r="K2" s="30">
        <f>F2/C2</f>
        <v>3.35678441178335</v>
      </c>
      <c r="L2" s="17"/>
    </row>
    <row r="3" ht="14.4" spans="1:12">
      <c r="A3" s="25"/>
      <c r="B3" s="1">
        <v>15195</v>
      </c>
      <c r="C3" s="8"/>
      <c r="D3" s="26"/>
      <c r="E3" s="1">
        <v>51979</v>
      </c>
      <c r="F3" s="24"/>
      <c r="G3" s="10">
        <f t="shared" si="0"/>
        <v>3.42079631457716</v>
      </c>
      <c r="H3" s="8"/>
      <c r="I3" s="8"/>
      <c r="J3" s="8"/>
      <c r="K3" s="31"/>
      <c r="L3" s="17"/>
    </row>
    <row r="4" ht="14.4" spans="1:12">
      <c r="A4" s="25"/>
      <c r="B4" s="1">
        <v>14459</v>
      </c>
      <c r="C4" s="8"/>
      <c r="D4" s="26"/>
      <c r="E4" s="1">
        <v>50201</v>
      </c>
      <c r="F4" s="24"/>
      <c r="G4" s="10">
        <f t="shared" si="0"/>
        <v>3.47195518362266</v>
      </c>
      <c r="H4" s="8"/>
      <c r="I4" s="8"/>
      <c r="J4" s="8"/>
      <c r="K4" s="31"/>
      <c r="L4" s="17"/>
    </row>
    <row r="5" ht="14.4" spans="1:12">
      <c r="A5" s="25"/>
      <c r="B5" s="1">
        <v>14637</v>
      </c>
      <c r="C5" s="8"/>
      <c r="D5" s="26"/>
      <c r="E5" s="1">
        <v>48403</v>
      </c>
      <c r="F5" s="24"/>
      <c r="G5" s="10">
        <f t="shared" si="0"/>
        <v>3.30689348910296</v>
      </c>
      <c r="H5" s="8"/>
      <c r="I5" s="8"/>
      <c r="J5" s="8"/>
      <c r="K5" s="31"/>
      <c r="L5" s="17"/>
    </row>
    <row r="6" ht="14.4" spans="1:12">
      <c r="A6" s="25"/>
      <c r="B6" s="1">
        <v>11821</v>
      </c>
      <c r="C6" s="8"/>
      <c r="D6" s="26"/>
      <c r="E6" s="1">
        <v>44509</v>
      </c>
      <c r="F6" s="24"/>
      <c r="G6" s="10">
        <f t="shared" si="0"/>
        <v>3.76524828694696</v>
      </c>
      <c r="H6" s="8"/>
      <c r="I6" s="8"/>
      <c r="J6" s="8"/>
      <c r="K6" s="31"/>
      <c r="L6" s="17"/>
    </row>
    <row r="7" ht="14.4" spans="1:12">
      <c r="A7" s="25"/>
      <c r="B7" s="1">
        <v>14056</v>
      </c>
      <c r="C7" s="8"/>
      <c r="D7" s="26"/>
      <c r="E7" s="1">
        <v>47157</v>
      </c>
      <c r="F7" s="24"/>
      <c r="G7" s="10">
        <f t="shared" si="0"/>
        <v>3.35493739328401</v>
      </c>
      <c r="H7" s="8"/>
      <c r="I7" s="8"/>
      <c r="J7" s="8"/>
      <c r="K7" s="31"/>
      <c r="L7" s="17"/>
    </row>
    <row r="8" ht="14.4" spans="1:12">
      <c r="A8" s="25"/>
      <c r="B8" s="1">
        <v>12005</v>
      </c>
      <c r="C8" s="8"/>
      <c r="D8" s="26"/>
      <c r="E8" s="1">
        <v>40927</v>
      </c>
      <c r="F8" s="24"/>
      <c r="G8" s="10">
        <f t="shared" si="0"/>
        <v>3.40916284881299</v>
      </c>
      <c r="H8" s="8"/>
      <c r="I8" s="8"/>
      <c r="J8" s="8"/>
      <c r="K8" s="31"/>
      <c r="L8" s="17"/>
    </row>
    <row r="9" ht="14.4" spans="1:12">
      <c r="A9" s="25"/>
      <c r="B9" s="1">
        <v>11983</v>
      </c>
      <c r="C9" s="8"/>
      <c r="D9" s="26"/>
      <c r="E9" s="1">
        <v>47055</v>
      </c>
      <c r="F9" s="24"/>
      <c r="G9" s="10">
        <f t="shared" si="0"/>
        <v>3.92681298506217</v>
      </c>
      <c r="H9" s="8"/>
      <c r="I9" s="8"/>
      <c r="J9" s="8"/>
      <c r="K9" s="31"/>
      <c r="L9" s="17"/>
    </row>
    <row r="10" ht="14.4" spans="1:18">
      <c r="A10" s="25"/>
      <c r="B10" s="1">
        <v>17153</v>
      </c>
      <c r="C10" s="8"/>
      <c r="D10" s="26"/>
      <c r="E10" s="1">
        <v>46665</v>
      </c>
      <c r="F10" s="24"/>
      <c r="G10" s="10">
        <f t="shared" si="0"/>
        <v>2.7205153617443</v>
      </c>
      <c r="H10" s="8"/>
      <c r="I10" s="8"/>
      <c r="J10" s="8"/>
      <c r="K10" s="31"/>
      <c r="L10" s="17"/>
      <c r="P10" t="s">
        <v>26</v>
      </c>
      <c r="Q10" t="s">
        <v>98</v>
      </c>
      <c r="R10" t="s">
        <v>18</v>
      </c>
    </row>
    <row r="11" ht="14.4" spans="1:18">
      <c r="A11" s="25"/>
      <c r="B11" s="1">
        <v>15709</v>
      </c>
      <c r="C11" s="8"/>
      <c r="D11" s="26"/>
      <c r="E11" s="1">
        <v>50016</v>
      </c>
      <c r="F11" s="24"/>
      <c r="G11" s="10">
        <f t="shared" si="0"/>
        <v>3.18390731427844</v>
      </c>
      <c r="H11" s="8"/>
      <c r="I11" s="8"/>
      <c r="J11" s="8"/>
      <c r="K11" s="31"/>
      <c r="L11" s="32"/>
      <c r="N11" t="s">
        <v>227</v>
      </c>
      <c r="P11" s="33">
        <v>0.238</v>
      </c>
      <c r="Q11">
        <f>STDEV(J14:J16)</f>
        <v>0.0125132429440607</v>
      </c>
      <c r="R11">
        <f>Q11/P11</f>
        <v>0.052576651025465</v>
      </c>
    </row>
    <row r="12" ht="14.4" spans="1:18">
      <c r="A12" s="25"/>
      <c r="B12" s="1">
        <v>15192</v>
      </c>
      <c r="C12" s="8"/>
      <c r="D12" s="26"/>
      <c r="E12" s="1">
        <v>47925</v>
      </c>
      <c r="F12" s="24"/>
      <c r="G12" s="10">
        <f t="shared" si="0"/>
        <v>3.15462085308057</v>
      </c>
      <c r="H12" s="8"/>
      <c r="I12" s="8"/>
      <c r="J12" s="8"/>
      <c r="K12" s="31"/>
      <c r="L12" s="32"/>
      <c r="N12" t="s">
        <v>228</v>
      </c>
      <c r="P12" s="33">
        <v>0.236</v>
      </c>
      <c r="Q12">
        <f>STDEV(J17:J19)</f>
        <v>0.0230731274752235</v>
      </c>
      <c r="R12">
        <f t="shared" ref="R12:R16" si="1">Q12/P12</f>
        <v>0.0977674893017945</v>
      </c>
    </row>
    <row r="13" ht="14.4" spans="1:18">
      <c r="A13" s="27"/>
      <c r="B13" s="1">
        <v>17274</v>
      </c>
      <c r="C13" s="11"/>
      <c r="D13" s="28"/>
      <c r="E13" s="1">
        <v>54298</v>
      </c>
      <c r="F13" s="6"/>
      <c r="G13" s="10">
        <f t="shared" si="0"/>
        <v>3.14333680676161</v>
      </c>
      <c r="H13" s="11"/>
      <c r="I13" s="11"/>
      <c r="J13" s="11"/>
      <c r="K13" s="34"/>
      <c r="L13" s="32"/>
      <c r="N13" t="s">
        <v>229</v>
      </c>
      <c r="P13" s="33">
        <v>0.242</v>
      </c>
      <c r="Q13">
        <f>STDEV(J20:J22)</f>
        <v>0.0117771835581325</v>
      </c>
      <c r="R13">
        <f t="shared" si="1"/>
        <v>0.0486660477608779</v>
      </c>
    </row>
    <row r="14" ht="14.4" spans="1:18">
      <c r="A14" s="3" t="s">
        <v>230</v>
      </c>
      <c r="B14" s="1">
        <v>18850</v>
      </c>
      <c r="C14" s="13">
        <f>AVERAGE(B14:B16)</f>
        <v>18844</v>
      </c>
      <c r="D14" s="29">
        <f>STDEVP(B14:B16)</f>
        <v>170.700517476271</v>
      </c>
      <c r="E14" s="1">
        <v>47976</v>
      </c>
      <c r="F14" s="13">
        <f>AVERAGE(E14:E16)</f>
        <v>48183.6666666667</v>
      </c>
      <c r="G14" s="13">
        <f t="shared" si="0"/>
        <v>2.54514588859416</v>
      </c>
      <c r="H14" s="13">
        <f>STDEVP(E14:E16)</f>
        <v>238.71088975765</v>
      </c>
      <c r="I14" s="13">
        <f>G14/K2</f>
        <v>0.758209517316608</v>
      </c>
      <c r="J14" s="13">
        <f>(K2-G14)/K2</f>
        <v>0.241790482683392</v>
      </c>
      <c r="K14" s="17">
        <f>F14/C14</f>
        <v>2.55697657963631</v>
      </c>
      <c r="L14" s="35">
        <f>AVERAGE(J14:J16)</f>
        <v>0.23817591367519</v>
      </c>
      <c r="N14" t="s">
        <v>231</v>
      </c>
      <c r="P14" s="33">
        <v>0.235</v>
      </c>
      <c r="Q14">
        <f>STDEV(J23:J25)</f>
        <v>0.0140818063952021</v>
      </c>
      <c r="R14">
        <f t="shared" si="1"/>
        <v>0.0599225804051151</v>
      </c>
    </row>
    <row r="15" ht="14.4" spans="1:18">
      <c r="A15" s="3"/>
      <c r="B15" s="1">
        <v>18632</v>
      </c>
      <c r="C15" s="13"/>
      <c r="D15" s="29"/>
      <c r="E15" s="1">
        <v>48518</v>
      </c>
      <c r="F15" s="13"/>
      <c r="G15" s="13">
        <f t="shared" si="0"/>
        <v>2.60401459854015</v>
      </c>
      <c r="H15" s="13"/>
      <c r="I15" s="13">
        <f>G15/K2</f>
        <v>0.775746750193207</v>
      </c>
      <c r="J15" s="13">
        <f>(K2-G15)/K2</f>
        <v>0.224253249806793</v>
      </c>
      <c r="K15" s="17"/>
      <c r="L15" s="35"/>
      <c r="N15" t="s">
        <v>232</v>
      </c>
      <c r="P15" s="33">
        <v>0.228</v>
      </c>
      <c r="Q15">
        <f>STDEV(J26:J28)</f>
        <v>0.0106318078456233</v>
      </c>
      <c r="R15">
        <f t="shared" si="1"/>
        <v>0.0466307361650146</v>
      </c>
    </row>
    <row r="16" ht="14.4" spans="1:18">
      <c r="A16" s="3"/>
      <c r="B16" s="1">
        <v>19050</v>
      </c>
      <c r="C16" s="13"/>
      <c r="D16" s="29"/>
      <c r="E16" s="1">
        <v>48057</v>
      </c>
      <c r="F16" s="13"/>
      <c r="G16" s="13">
        <f t="shared" si="0"/>
        <v>2.52267716535433</v>
      </c>
      <c r="H16" s="13"/>
      <c r="I16" s="13">
        <f>G16/K2</f>
        <v>0.751515991464616</v>
      </c>
      <c r="J16" s="13">
        <f>(K2-G16)/K2</f>
        <v>0.248484008535384</v>
      </c>
      <c r="K16" s="17"/>
      <c r="L16" s="35"/>
      <c r="N16" t="s">
        <v>233</v>
      </c>
      <c r="P16" s="33">
        <v>0.244</v>
      </c>
      <c r="Q16">
        <f>STDEV(J29:J31)</f>
        <v>0.0202101858462796</v>
      </c>
      <c r="R16">
        <f t="shared" si="1"/>
        <v>0.0828286305175394</v>
      </c>
    </row>
    <row r="17" ht="14.4" spans="1:12">
      <c r="A17" s="3" t="s">
        <v>234</v>
      </c>
      <c r="B17" s="1">
        <v>17462</v>
      </c>
      <c r="C17" s="13">
        <f>AVERAGE(B17:B19)</f>
        <v>18532.6666666667</v>
      </c>
      <c r="D17" s="29">
        <f>STDEVP(B17:B19)</f>
        <v>952.543728946632</v>
      </c>
      <c r="E17" s="1">
        <v>46035</v>
      </c>
      <c r="F17" s="13">
        <f>AVERAGE(E17:E19)</f>
        <v>47491.6666666667</v>
      </c>
      <c r="G17" s="13">
        <f t="shared" si="0"/>
        <v>2.63629595693506</v>
      </c>
      <c r="H17" s="13">
        <f>STDEVP(E17:E19)</f>
        <v>1256.80344083269</v>
      </c>
      <c r="I17" s="13">
        <f>G17/K2</f>
        <v>0.785363500760087</v>
      </c>
      <c r="J17" s="13">
        <f>(K2-G17)/K2</f>
        <v>0.214636499239913</v>
      </c>
      <c r="K17" s="17">
        <f>F17/C17</f>
        <v>2.5625921795748</v>
      </c>
      <c r="L17" s="35">
        <f>AVERAGE(J17:J19)</f>
        <v>0.235624928621839</v>
      </c>
    </row>
    <row r="18" ht="14.4" spans="1:12">
      <c r="A18" s="3"/>
      <c r="B18" s="1">
        <v>19776</v>
      </c>
      <c r="C18" s="13"/>
      <c r="D18" s="29"/>
      <c r="E18" s="1">
        <v>49102</v>
      </c>
      <c r="F18" s="13"/>
      <c r="G18" s="13">
        <f t="shared" si="0"/>
        <v>2.48290857605178</v>
      </c>
      <c r="H18" s="13"/>
      <c r="I18" s="13">
        <f>G18/K2</f>
        <v>0.73966876375379</v>
      </c>
      <c r="J18" s="13">
        <f>(K2-G18)/K2</f>
        <v>0.26033123624621</v>
      </c>
      <c r="K18" s="17"/>
      <c r="L18" s="35"/>
    </row>
    <row r="19" ht="14.4" spans="1:12">
      <c r="A19" s="3"/>
      <c r="B19" s="1">
        <v>18360</v>
      </c>
      <c r="C19" s="13"/>
      <c r="D19" s="29"/>
      <c r="E19" s="1">
        <v>47338</v>
      </c>
      <c r="F19" s="13"/>
      <c r="G19" s="13">
        <f t="shared" si="0"/>
        <v>2.57832244008715</v>
      </c>
      <c r="H19" s="13"/>
      <c r="I19" s="13">
        <f>G19/K2</f>
        <v>0.768092949620607</v>
      </c>
      <c r="J19" s="13">
        <f>(K2-G19)/K2</f>
        <v>0.231907050379393</v>
      </c>
      <c r="K19" s="17"/>
      <c r="L19" s="35"/>
    </row>
    <row r="20" ht="14.4" spans="1:12">
      <c r="A20" s="3" t="s">
        <v>235</v>
      </c>
      <c r="B20" s="1">
        <v>19501</v>
      </c>
      <c r="C20" s="13">
        <f>AVERAGE(B20:B22)</f>
        <v>18756</v>
      </c>
      <c r="D20" s="29">
        <f>STDEVP(B21:B22)</f>
        <v>511.5</v>
      </c>
      <c r="E20" s="1">
        <v>48803</v>
      </c>
      <c r="F20" s="13">
        <f>AVERAGE(E20:E22)</f>
        <v>47682.3333333333</v>
      </c>
      <c r="G20" s="13">
        <f t="shared" si="0"/>
        <v>2.50258961078919</v>
      </c>
      <c r="H20" s="13">
        <f>STDEVP(E21:E22)</f>
        <v>985</v>
      </c>
      <c r="I20" s="13">
        <f>G20/K2</f>
        <v>0.745531825637753</v>
      </c>
      <c r="J20" s="13">
        <f>(K2-G20)/K2</f>
        <v>0.254468174362247</v>
      </c>
      <c r="K20" s="17">
        <f>F20/C20</f>
        <v>2.5422442596147</v>
      </c>
      <c r="L20" s="35">
        <f>AVERAGE(J20:J22)</f>
        <v>0.242317417344221</v>
      </c>
    </row>
    <row r="21" ht="14.4" spans="1:12">
      <c r="A21" s="3"/>
      <c r="B21" s="1">
        <v>18895</v>
      </c>
      <c r="C21" s="13"/>
      <c r="D21" s="29"/>
      <c r="E21" s="1">
        <v>48107</v>
      </c>
      <c r="F21" s="13"/>
      <c r="G21" s="13">
        <f t="shared" si="0"/>
        <v>2.54601746493781</v>
      </c>
      <c r="H21" s="13"/>
      <c r="I21" s="13">
        <f>G21/K2</f>
        <v>0.758469163524625</v>
      </c>
      <c r="J21" s="13">
        <f>(K2-G21)/K2</f>
        <v>0.241530836475375</v>
      </c>
      <c r="K21" s="17"/>
      <c r="L21" s="35"/>
    </row>
    <row r="22" ht="14.4" spans="1:12">
      <c r="A22" s="3"/>
      <c r="B22" s="1">
        <v>17872</v>
      </c>
      <c r="C22" s="13"/>
      <c r="D22" s="29"/>
      <c r="E22" s="1">
        <v>46137</v>
      </c>
      <c r="F22" s="13"/>
      <c r="G22" s="13">
        <f t="shared" si="0"/>
        <v>2.58152417188899</v>
      </c>
      <c r="H22" s="13"/>
      <c r="I22" s="13">
        <f>G22/K2</f>
        <v>0.769046758804958</v>
      </c>
      <c r="J22" s="13">
        <f>(K2-G22)/K2</f>
        <v>0.230953241195042</v>
      </c>
      <c r="K22" s="17"/>
      <c r="L22" s="35"/>
    </row>
    <row r="23" ht="14.4" spans="1:12">
      <c r="A23" s="3" t="s">
        <v>236</v>
      </c>
      <c r="B23" s="1">
        <v>18910</v>
      </c>
      <c r="C23" s="13">
        <f>AVERAGE(B23:B25)</f>
        <v>18356.3333333333</v>
      </c>
      <c r="D23" s="29">
        <f>STDEVP(B23:B24)</f>
        <v>407</v>
      </c>
      <c r="E23" s="1">
        <v>48525</v>
      </c>
      <c r="F23" s="13">
        <f>AVERAGE(E23:E25)</f>
        <v>47127</v>
      </c>
      <c r="G23" s="13">
        <f t="shared" si="0"/>
        <v>2.56610259122158</v>
      </c>
      <c r="H23" s="13">
        <f>STDEVP(E23:E24)</f>
        <v>1454.5</v>
      </c>
      <c r="I23" s="13">
        <f>G23/K2</f>
        <v>0.764452605956393</v>
      </c>
      <c r="J23" s="13">
        <f>(K2-G23)/K2</f>
        <v>0.235547394043607</v>
      </c>
      <c r="K23" s="17">
        <f>F23/C23</f>
        <v>2.56734278813852</v>
      </c>
      <c r="L23" s="35">
        <f>AVERAGE(J23:J25)</f>
        <v>0.235163711746522</v>
      </c>
    </row>
    <row r="24" ht="14.4" spans="1:12">
      <c r="A24" s="3"/>
      <c r="B24" s="1">
        <v>18096</v>
      </c>
      <c r="C24" s="13"/>
      <c r="D24" s="29"/>
      <c r="E24" s="1">
        <v>45616</v>
      </c>
      <c r="F24" s="13"/>
      <c r="G24" s="13">
        <f t="shared" si="0"/>
        <v>2.52077807250221</v>
      </c>
      <c r="H24" s="13"/>
      <c r="I24" s="13">
        <f>G24/K2</f>
        <v>0.750950243826653</v>
      </c>
      <c r="J24" s="13">
        <f>(K2-G24)/K2</f>
        <v>0.249049756173347</v>
      </c>
      <c r="K24" s="17"/>
      <c r="L24" s="35"/>
    </row>
    <row r="25" ht="14.4" spans="1:12">
      <c r="A25" s="3"/>
      <c r="B25" s="1">
        <v>18063</v>
      </c>
      <c r="C25" s="13"/>
      <c r="D25" s="29"/>
      <c r="E25" s="1">
        <v>47240</v>
      </c>
      <c r="F25" s="13"/>
      <c r="G25" s="13">
        <f t="shared" si="0"/>
        <v>2.61529092620273</v>
      </c>
      <c r="H25" s="13"/>
      <c r="I25" s="13">
        <f>G25/K2</f>
        <v>0.779106014977387</v>
      </c>
      <c r="J25" s="13">
        <f>(K2-G25)/K2</f>
        <v>0.220893985022613</v>
      </c>
      <c r="K25" s="17"/>
      <c r="L25" s="35"/>
    </row>
    <row r="26" ht="14.4" spans="1:12">
      <c r="A26" s="3" t="s">
        <v>237</v>
      </c>
      <c r="B26" s="1">
        <v>18313</v>
      </c>
      <c r="C26" s="13">
        <f>AVERAGE(B26:B28)</f>
        <v>18057</v>
      </c>
      <c r="D26" s="29">
        <f>STDEVP(B26:B27)</f>
        <v>152.5</v>
      </c>
      <c r="E26" s="1">
        <v>46735</v>
      </c>
      <c r="F26" s="13">
        <f>AVERAGE(E26:E28)</f>
        <v>46810.3333333333</v>
      </c>
      <c r="G26" s="13">
        <f t="shared" si="0"/>
        <v>2.55201223174794</v>
      </c>
      <c r="H26" s="13">
        <f>STDEVP(E26:E27)</f>
        <v>213.5</v>
      </c>
      <c r="I26" s="36">
        <f>G26/K2</f>
        <v>0.760255029423275</v>
      </c>
      <c r="J26" s="36">
        <f>(K2-G26)/K2</f>
        <v>0.239744970576725</v>
      </c>
      <c r="K26" s="17">
        <f>F26/C26</f>
        <v>2.59236491849883</v>
      </c>
      <c r="L26" s="35">
        <f>AVERAGE(J26:J28)</f>
        <v>0.227643165707095</v>
      </c>
    </row>
    <row r="27" ht="14.4" spans="1:12">
      <c r="A27" s="3"/>
      <c r="B27" s="1">
        <v>18008</v>
      </c>
      <c r="C27" s="13"/>
      <c r="D27" s="29"/>
      <c r="E27" s="1">
        <v>47162</v>
      </c>
      <c r="F27" s="13"/>
      <c r="G27" s="13">
        <f t="shared" si="0"/>
        <v>2.61894713460684</v>
      </c>
      <c r="H27" s="13"/>
      <c r="I27" s="36">
        <f>G27/K2</f>
        <v>0.780195214626692</v>
      </c>
      <c r="J27" s="36">
        <f>(K2-G27)/K2</f>
        <v>0.219804785373308</v>
      </c>
      <c r="K27" s="17"/>
      <c r="L27" s="35"/>
    </row>
    <row r="28" ht="14.4" spans="1:12">
      <c r="A28" s="3"/>
      <c r="B28" s="1">
        <v>17850</v>
      </c>
      <c r="C28" s="13"/>
      <c r="D28" s="29"/>
      <c r="E28" s="1">
        <v>46534</v>
      </c>
      <c r="F28" s="13"/>
      <c r="G28" s="13">
        <f t="shared" si="0"/>
        <v>2.60694677871148</v>
      </c>
      <c r="H28" s="13"/>
      <c r="I28" s="36">
        <f>G28/K2</f>
        <v>0.776620258828747</v>
      </c>
      <c r="J28" s="36">
        <f>(K2-G28)/K2</f>
        <v>0.223379741171253</v>
      </c>
      <c r="K28" s="17"/>
      <c r="L28" s="35"/>
    </row>
    <row r="29" ht="14.4" spans="1:12">
      <c r="A29" s="3" t="s">
        <v>238</v>
      </c>
      <c r="B29" s="1">
        <v>19113</v>
      </c>
      <c r="C29" s="13">
        <f>AVERAGE(B29:B31)</f>
        <v>18990.3333333333</v>
      </c>
      <c r="D29" s="29">
        <f>STDEVP(B29:B30)</f>
        <v>352.5</v>
      </c>
      <c r="E29" s="1">
        <v>47835</v>
      </c>
      <c r="F29" s="13">
        <f>AVERAGE(E29:E31)</f>
        <v>48177</v>
      </c>
      <c r="G29" s="13">
        <f t="shared" si="0"/>
        <v>2.50274682153508</v>
      </c>
      <c r="H29" s="13">
        <f>STDEVP(E29:E30)</f>
        <v>163.5</v>
      </c>
      <c r="I29" s="36">
        <f>G29/K2</f>
        <v>0.745578659371055</v>
      </c>
      <c r="J29" s="36">
        <f>(K2-G29)/K2</f>
        <v>0.254421340628945</v>
      </c>
      <c r="K29" s="17">
        <f>F29/C29</f>
        <v>2.5369222937986</v>
      </c>
      <c r="L29" s="35">
        <f>AVERAGE(J29:J31)</f>
        <v>0.243876512427069</v>
      </c>
    </row>
    <row r="30" ht="14.4" spans="1:12">
      <c r="A30" s="3"/>
      <c r="B30" s="1">
        <v>18408</v>
      </c>
      <c r="C30" s="13"/>
      <c r="D30" s="29"/>
      <c r="E30" s="1">
        <v>48162</v>
      </c>
      <c r="F30" s="13"/>
      <c r="G30" s="13">
        <f t="shared" si="0"/>
        <v>2.61636245110821</v>
      </c>
      <c r="H30" s="13"/>
      <c r="I30" s="36">
        <f>G30/K2</f>
        <v>0.779425226691347</v>
      </c>
      <c r="J30" s="36">
        <f>(K2-G30)/K2</f>
        <v>0.220574773308653</v>
      </c>
      <c r="K30" s="17"/>
      <c r="L30" s="35"/>
    </row>
    <row r="31" ht="14.4" spans="1:12">
      <c r="A31" s="3"/>
      <c r="B31" s="1">
        <v>19450</v>
      </c>
      <c r="C31" s="13"/>
      <c r="D31" s="29"/>
      <c r="E31" s="1">
        <v>48534</v>
      </c>
      <c r="F31" s="13"/>
      <c r="G31" s="13">
        <f t="shared" si="0"/>
        <v>2.49532133676093</v>
      </c>
      <c r="H31" s="13"/>
      <c r="I31" s="36">
        <f>G31/K2</f>
        <v>0.743366576656392</v>
      </c>
      <c r="J31" s="36">
        <f>(K2-G31)/K2</f>
        <v>0.256633423343608</v>
      </c>
      <c r="K31" s="17"/>
      <c r="L31" s="35"/>
    </row>
  </sheetData>
  <mergeCells count="52">
    <mergeCell ref="A2:A13"/>
    <mergeCell ref="A14:A16"/>
    <mergeCell ref="A17:A19"/>
    <mergeCell ref="A20:A22"/>
    <mergeCell ref="A23:A25"/>
    <mergeCell ref="A26:A28"/>
    <mergeCell ref="A29:A31"/>
    <mergeCell ref="C2:C13"/>
    <mergeCell ref="C14:C16"/>
    <mergeCell ref="C17:C19"/>
    <mergeCell ref="C20:C22"/>
    <mergeCell ref="C23:C25"/>
    <mergeCell ref="C26:C28"/>
    <mergeCell ref="C29:C31"/>
    <mergeCell ref="D2:D13"/>
    <mergeCell ref="D14:D16"/>
    <mergeCell ref="D17:D19"/>
    <mergeCell ref="D20:D22"/>
    <mergeCell ref="D23:D25"/>
    <mergeCell ref="D26:D28"/>
    <mergeCell ref="D29:D31"/>
    <mergeCell ref="F2:F13"/>
    <mergeCell ref="F14:F16"/>
    <mergeCell ref="F17:F19"/>
    <mergeCell ref="F20:F22"/>
    <mergeCell ref="F23:F25"/>
    <mergeCell ref="F26:F28"/>
    <mergeCell ref="F29:F31"/>
    <mergeCell ref="H2:H13"/>
    <mergeCell ref="H14:H16"/>
    <mergeCell ref="H17:H19"/>
    <mergeCell ref="H20:H22"/>
    <mergeCell ref="H23:H25"/>
    <mergeCell ref="H26:H28"/>
    <mergeCell ref="H29:H31"/>
    <mergeCell ref="K2:K13"/>
    <mergeCell ref="K14:K16"/>
    <mergeCell ref="K17:K19"/>
    <mergeCell ref="K20:K22"/>
    <mergeCell ref="K23:K25"/>
    <mergeCell ref="K26:K28"/>
    <mergeCell ref="K29:K31"/>
    <mergeCell ref="L2:L4"/>
    <mergeCell ref="L5:L7"/>
    <mergeCell ref="L8:L10"/>
    <mergeCell ref="L11:L13"/>
    <mergeCell ref="L14:L16"/>
    <mergeCell ref="L17:L19"/>
    <mergeCell ref="L20:L22"/>
    <mergeCell ref="L23:L25"/>
    <mergeCell ref="L26:L28"/>
    <mergeCell ref="L29:L31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zoomScale="69" zoomScaleNormal="69" workbookViewId="0">
      <selection activeCell="E23" sqref="E23"/>
    </sheetView>
  </sheetViews>
  <sheetFormatPr defaultColWidth="8.83333333333333" defaultRowHeight="13.8"/>
  <cols>
    <col min="1" max="1" width="21.6666666666667" customWidth="1"/>
    <col min="2" max="2" width="9" customWidth="1"/>
    <col min="3" max="3" width="12.1666666666667" customWidth="1"/>
    <col min="4" max="4" width="13.1666666666667" customWidth="1"/>
    <col min="5" max="5" width="9" customWidth="1"/>
    <col min="6" max="6" width="11.8333333333333" customWidth="1"/>
    <col min="7" max="7" width="9" customWidth="1"/>
    <col min="8" max="8" width="10.5" customWidth="1"/>
    <col min="9" max="10" width="9" customWidth="1"/>
    <col min="11" max="11" width="12" customWidth="1"/>
    <col min="12" max="12" width="9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2" t="s">
        <v>239</v>
      </c>
      <c r="B2" s="1" t="s">
        <v>1</v>
      </c>
      <c r="C2" s="1"/>
      <c r="D2" s="1"/>
      <c r="E2" s="1" t="s">
        <v>2</v>
      </c>
      <c r="F2" s="1"/>
      <c r="G2" s="1"/>
      <c r="H2" s="1"/>
      <c r="I2" s="1" t="s">
        <v>26</v>
      </c>
      <c r="J2" s="1"/>
      <c r="K2" s="1"/>
      <c r="L2" s="1"/>
      <c r="M2" s="16"/>
      <c r="N2" s="16"/>
      <c r="O2" s="16"/>
      <c r="P2" s="16"/>
      <c r="Q2" s="16"/>
      <c r="R2" s="16"/>
    </row>
    <row r="3" ht="14.4" spans="1:18">
      <c r="A3" s="3" t="s">
        <v>104</v>
      </c>
      <c r="B3" s="1">
        <v>25124</v>
      </c>
      <c r="C3" s="4">
        <f>AVERAGE(B3:B5)</f>
        <v>24238</v>
      </c>
      <c r="D3" s="5">
        <f>STDEVP(B3:B5)</f>
        <v>672.67971576375</v>
      </c>
      <c r="E3" s="1">
        <v>27862</v>
      </c>
      <c r="F3" s="6">
        <f>AVERAGE(E3:E5)</f>
        <v>27460.3333333333</v>
      </c>
      <c r="G3" s="7">
        <f t="shared" ref="G3:G8" si="0">E3/B3</f>
        <v>1.10897946186913</v>
      </c>
      <c r="H3" s="6">
        <f>STDEVP(E3:E5)</f>
        <v>313.484006326036</v>
      </c>
      <c r="I3" s="10"/>
      <c r="J3" s="17">
        <f>F3/C3</f>
        <v>1.13294551255604</v>
      </c>
      <c r="K3" s="18">
        <f>STDEV(G3:G5)</f>
        <v>0.0301032184155568</v>
      </c>
      <c r="L3" s="1"/>
      <c r="M3" s="16" t="s">
        <v>26</v>
      </c>
      <c r="N3" s="16" t="s">
        <v>223</v>
      </c>
      <c r="O3" s="16"/>
      <c r="P3" s="16"/>
      <c r="Q3" s="16"/>
      <c r="R3" s="16"/>
    </row>
    <row r="4" ht="14.4" spans="1:18">
      <c r="A4" s="3"/>
      <c r="B4" s="1">
        <v>23495</v>
      </c>
      <c r="C4" s="8"/>
      <c r="D4" s="9"/>
      <c r="E4" s="1">
        <v>27422</v>
      </c>
      <c r="F4" s="10"/>
      <c r="G4" s="7">
        <f t="shared" si="0"/>
        <v>1.1671419450947</v>
      </c>
      <c r="H4" s="10"/>
      <c r="I4" s="10"/>
      <c r="J4" s="17"/>
      <c r="K4" s="18"/>
      <c r="L4" s="1"/>
      <c r="M4" s="16"/>
      <c r="N4" s="16"/>
      <c r="O4" s="16"/>
      <c r="P4" s="16"/>
      <c r="Q4" s="16"/>
      <c r="R4" s="16"/>
    </row>
    <row r="5" ht="14.4" spans="1:18">
      <c r="A5" s="3"/>
      <c r="B5" s="1">
        <v>24095</v>
      </c>
      <c r="C5" s="11"/>
      <c r="D5" s="12"/>
      <c r="E5" s="1">
        <v>27097</v>
      </c>
      <c r="F5" s="10"/>
      <c r="G5" s="7">
        <f t="shared" si="0"/>
        <v>1.12459016393443</v>
      </c>
      <c r="H5" s="10"/>
      <c r="I5" s="10"/>
      <c r="J5" s="17"/>
      <c r="K5" s="18"/>
      <c r="L5" s="1"/>
      <c r="M5" s="16"/>
      <c r="N5" s="16"/>
      <c r="O5" s="16"/>
      <c r="P5" s="16"/>
      <c r="Q5" s="16"/>
      <c r="R5" s="16"/>
    </row>
    <row r="6" ht="14.4" spans="1:18">
      <c r="A6" s="3" t="s">
        <v>240</v>
      </c>
      <c r="B6" s="1">
        <v>39069</v>
      </c>
      <c r="C6" s="13">
        <f>AVERAGE(B6:B8)</f>
        <v>42379.3333333333</v>
      </c>
      <c r="D6" s="14">
        <f>STDEVP(B6:B8)</f>
        <v>2660.39875874944</v>
      </c>
      <c r="E6" s="1">
        <v>25466</v>
      </c>
      <c r="F6" s="10">
        <f>AVERAGE(E6:E8)</f>
        <v>27493.6666666667</v>
      </c>
      <c r="G6" s="7">
        <f t="shared" si="0"/>
        <v>0.651821136962809</v>
      </c>
      <c r="H6" s="10">
        <f>STDEVP(E6:E8)</f>
        <v>1640.15737727275</v>
      </c>
      <c r="I6" s="10">
        <f>(J3-G6)/J3</f>
        <v>0.424666826657679</v>
      </c>
      <c r="J6" s="17">
        <f>AVERAGE(G6:G8)</f>
        <v>0.648881505745472</v>
      </c>
      <c r="K6" s="18">
        <f>STDEV(G6:G8)</f>
        <v>0.00261868424849986</v>
      </c>
      <c r="L6">
        <v>3.53</v>
      </c>
      <c r="M6" s="19">
        <v>0.42</v>
      </c>
      <c r="N6" s="16">
        <v>3.48927</v>
      </c>
      <c r="O6" s="16"/>
      <c r="P6" s="16"/>
      <c r="Q6" s="16"/>
      <c r="R6" s="16"/>
    </row>
    <row r="7" ht="14.4" spans="1:18">
      <c r="A7" s="3"/>
      <c r="B7" s="1">
        <v>45583</v>
      </c>
      <c r="C7" s="13"/>
      <c r="D7" s="14"/>
      <c r="E7" s="1">
        <v>29483</v>
      </c>
      <c r="F7" s="10"/>
      <c r="G7" s="7">
        <f t="shared" si="0"/>
        <v>0.64679814843253</v>
      </c>
      <c r="H7" s="10"/>
      <c r="I7" s="10">
        <f>(J3-G7)/J3</f>
        <v>0.429100392504061</v>
      </c>
      <c r="J7" s="17"/>
      <c r="K7" s="18"/>
      <c r="L7" t="s">
        <v>241</v>
      </c>
      <c r="M7" s="19">
        <v>0.43</v>
      </c>
      <c r="N7" s="16">
        <v>3.54565</v>
      </c>
      <c r="O7" s="16"/>
      <c r="P7" s="16"/>
      <c r="Q7" s="16"/>
      <c r="R7" s="16"/>
    </row>
    <row r="8" ht="14.4" spans="1:18">
      <c r="A8" s="3"/>
      <c r="B8" s="1">
        <v>42486</v>
      </c>
      <c r="C8" s="13"/>
      <c r="D8" s="14"/>
      <c r="E8" s="1">
        <v>27532</v>
      </c>
      <c r="F8" s="10"/>
      <c r="G8" s="7">
        <f t="shared" si="0"/>
        <v>0.648025231841077</v>
      </c>
      <c r="H8" s="10"/>
      <c r="I8" s="10">
        <f>(J3-G8)/J3</f>
        <v>0.428017301221252</v>
      </c>
      <c r="J8" s="17"/>
      <c r="K8" s="18"/>
      <c r="L8" s="20">
        <f>L6/3.35</f>
        <v>1.05373134328358</v>
      </c>
      <c r="M8" s="19">
        <v>0.43</v>
      </c>
      <c r="N8" s="16">
        <v>3.56461</v>
      </c>
      <c r="O8" s="16"/>
      <c r="P8" s="16"/>
      <c r="Q8" s="16"/>
      <c r="R8" s="16"/>
    </row>
    <row r="9" spans="13:18">
      <c r="M9" s="16"/>
      <c r="N9" s="16"/>
      <c r="O9" s="16"/>
      <c r="P9" s="16"/>
      <c r="Q9" s="16"/>
      <c r="R9" s="16"/>
    </row>
    <row r="10" spans="1:18">
      <c r="A10" s="1" t="s">
        <v>242</v>
      </c>
      <c r="B10" s="1" t="s">
        <v>1</v>
      </c>
      <c r="C10" s="1"/>
      <c r="D10" s="1"/>
      <c r="E10" s="1" t="s">
        <v>2</v>
      </c>
      <c r="F10" s="1"/>
      <c r="G10" s="1"/>
      <c r="H10" s="1"/>
      <c r="I10" s="1"/>
      <c r="J10" s="1"/>
      <c r="K10" s="1"/>
      <c r="M10" s="16"/>
      <c r="N10" s="16"/>
      <c r="O10" s="16"/>
      <c r="P10" s="16" t="s">
        <v>243</v>
      </c>
      <c r="Q10" s="16"/>
      <c r="R10" s="16"/>
    </row>
    <row r="11" ht="14.4" spans="1:18">
      <c r="A11" s="3" t="s">
        <v>104</v>
      </c>
      <c r="B11" s="1">
        <v>19061</v>
      </c>
      <c r="C11" s="4">
        <f>AVERAGE(B11:B13)</f>
        <v>22879</v>
      </c>
      <c r="D11" s="5">
        <f>STDEVP(B11:B13)</f>
        <v>2729.45745524637</v>
      </c>
      <c r="E11" s="1">
        <v>26191</v>
      </c>
      <c r="F11" s="6">
        <f>AVERAGE(E11:E13)</f>
        <v>26712.6666666667</v>
      </c>
      <c r="G11" s="7">
        <f t="shared" ref="G11:G16" si="1">E11/B11</f>
        <v>1.37406222128954</v>
      </c>
      <c r="H11" s="6">
        <f>STDEVP(E11:E13)</f>
        <v>435.054275030395</v>
      </c>
      <c r="I11" s="10"/>
      <c r="J11" s="17">
        <f>F11/C11</f>
        <v>1.16756268484928</v>
      </c>
      <c r="K11" s="18">
        <f>STDEV(G11:G13)</f>
        <v>0.16795841945505</v>
      </c>
      <c r="M11" s="16" t="s">
        <v>26</v>
      </c>
      <c r="N11" s="16" t="s">
        <v>223</v>
      </c>
      <c r="O11" s="16"/>
      <c r="P11" s="16"/>
      <c r="Q11" s="16"/>
      <c r="R11" s="16"/>
    </row>
    <row r="12" ht="14.4" spans="1:18">
      <c r="A12" s="3"/>
      <c r="B12" s="1">
        <v>24296</v>
      </c>
      <c r="C12" s="8"/>
      <c r="D12" s="9"/>
      <c r="E12" s="1">
        <v>27256</v>
      </c>
      <c r="F12" s="10"/>
      <c r="G12" s="7">
        <f t="shared" si="1"/>
        <v>1.12183075403359</v>
      </c>
      <c r="H12" s="10"/>
      <c r="I12" s="10"/>
      <c r="J12" s="17"/>
      <c r="K12" s="18"/>
      <c r="M12" s="16"/>
      <c r="N12" s="16"/>
      <c r="O12" s="16"/>
      <c r="P12" s="16"/>
      <c r="Q12" s="16"/>
      <c r="R12" s="16"/>
    </row>
    <row r="13" ht="14.4" spans="1:18">
      <c r="A13" s="3"/>
      <c r="B13" s="1">
        <v>25280</v>
      </c>
      <c r="C13" s="11"/>
      <c r="D13" s="12"/>
      <c r="E13" s="1">
        <v>26691</v>
      </c>
      <c r="F13" s="10"/>
      <c r="G13" s="7">
        <f t="shared" si="1"/>
        <v>1.05581487341772</v>
      </c>
      <c r="H13" s="10"/>
      <c r="I13" s="10"/>
      <c r="J13" s="17"/>
      <c r="K13" s="18"/>
      <c r="M13" s="16"/>
      <c r="N13" s="16"/>
      <c r="O13" s="16"/>
      <c r="P13" s="16"/>
      <c r="Q13" s="16"/>
      <c r="R13" s="16"/>
    </row>
    <row r="14" ht="14.4" spans="1:18">
      <c r="A14" s="3" t="s">
        <v>244</v>
      </c>
      <c r="B14" s="1">
        <v>30864</v>
      </c>
      <c r="C14" s="13">
        <f>AVERAGE(B14:B16)</f>
        <v>38113</v>
      </c>
      <c r="D14" s="14">
        <f>STDEVP(B14:B16)</f>
        <v>6751.90378090999</v>
      </c>
      <c r="E14" s="1">
        <v>21063</v>
      </c>
      <c r="F14" s="10">
        <f>AVERAGE(E14:E16)</f>
        <v>24589.3333333333</v>
      </c>
      <c r="G14" s="7">
        <f t="shared" si="1"/>
        <v>0.682445567651633</v>
      </c>
      <c r="H14" s="10">
        <f>STDEVP(E14:E16)</f>
        <v>3340.48662456369</v>
      </c>
      <c r="I14" s="10">
        <f>(J11-G14)/J11</f>
        <v>0.415495564814381</v>
      </c>
      <c r="J14" s="17">
        <f>F14/C14</f>
        <v>0.645169189865225</v>
      </c>
      <c r="K14" s="18">
        <f>STDEV(G14:G16)</f>
        <v>0.0327022692092998</v>
      </c>
      <c r="L14">
        <v>3.84</v>
      </c>
      <c r="M14" s="19">
        <v>0.42</v>
      </c>
      <c r="N14" s="16">
        <v>3.39689</v>
      </c>
      <c r="O14" s="16"/>
      <c r="P14" s="16"/>
      <c r="Q14" s="16"/>
      <c r="R14" s="16"/>
    </row>
    <row r="15" ht="14.4" spans="1:18">
      <c r="A15" s="3"/>
      <c r="B15" s="1">
        <v>47120</v>
      </c>
      <c r="C15" s="13"/>
      <c r="D15" s="14"/>
      <c r="E15" s="1">
        <v>29075</v>
      </c>
      <c r="F15" s="10"/>
      <c r="G15" s="7">
        <f t="shared" si="1"/>
        <v>0.617041595925297</v>
      </c>
      <c r="H15" s="10"/>
      <c r="I15" s="10">
        <f>(J11-G15)/J11</f>
        <v>0.471513089676251</v>
      </c>
      <c r="J15" s="17"/>
      <c r="K15" s="18"/>
      <c r="L15" t="s">
        <v>241</v>
      </c>
      <c r="M15" s="19">
        <v>0.47</v>
      </c>
      <c r="N15" s="16">
        <v>4.41835</v>
      </c>
      <c r="O15" s="16"/>
      <c r="P15" s="16"/>
      <c r="Q15" s="16"/>
      <c r="R15" s="16"/>
    </row>
    <row r="16" ht="14.4" spans="1:18">
      <c r="A16" s="3"/>
      <c r="B16" s="1">
        <v>36355</v>
      </c>
      <c r="C16" s="13"/>
      <c r="D16" s="14"/>
      <c r="E16" s="1">
        <v>23630</v>
      </c>
      <c r="F16" s="10"/>
      <c r="G16" s="7">
        <f t="shared" si="1"/>
        <v>0.649979370100399</v>
      </c>
      <c r="H16" s="10"/>
      <c r="I16" s="10">
        <f>(J11-G16)/J11</f>
        <v>0.443302378078052</v>
      </c>
      <c r="J16" s="17"/>
      <c r="K16" s="18"/>
      <c r="L16" s="20">
        <f>L14/3.35</f>
        <v>1.14626865671642</v>
      </c>
      <c r="M16" s="19">
        <v>0.44</v>
      </c>
      <c r="N16" s="16">
        <v>3.7787</v>
      </c>
      <c r="O16" s="16"/>
      <c r="P16" s="16"/>
      <c r="Q16" s="16"/>
      <c r="R16" s="16"/>
    </row>
    <row r="17" spans="13:18">
      <c r="M17" s="16"/>
      <c r="N17" s="16"/>
      <c r="O17" s="16"/>
      <c r="P17" s="16"/>
      <c r="Q17" s="16"/>
      <c r="R17" s="16"/>
    </row>
    <row r="18" spans="13:18">
      <c r="M18" s="16"/>
      <c r="N18" s="16"/>
      <c r="O18" s="16"/>
      <c r="P18" s="16" t="s">
        <v>245</v>
      </c>
      <c r="Q18" s="16"/>
      <c r="R18" s="16"/>
    </row>
    <row r="27" spans="6:9">
      <c r="F27" t="s">
        <v>246</v>
      </c>
      <c r="G27" t="s">
        <v>247</v>
      </c>
      <c r="H27" t="s">
        <v>248</v>
      </c>
      <c r="I27" t="s">
        <v>249</v>
      </c>
    </row>
    <row r="28" spans="4:9">
      <c r="D28" t="s">
        <v>250</v>
      </c>
      <c r="E28" s="15" t="s">
        <v>251</v>
      </c>
      <c r="F28">
        <v>1.13</v>
      </c>
      <c r="G28">
        <v>0.65</v>
      </c>
      <c r="H28">
        <v>0.03</v>
      </c>
      <c r="I28">
        <v>0</v>
      </c>
    </row>
    <row r="29" spans="4:9">
      <c r="D29" t="s">
        <v>252</v>
      </c>
      <c r="E29" s="15" t="s">
        <v>253</v>
      </c>
      <c r="F29">
        <v>1.17</v>
      </c>
      <c r="G29">
        <v>0.65</v>
      </c>
      <c r="H29">
        <v>0.17</v>
      </c>
      <c r="I29">
        <v>0.03</v>
      </c>
    </row>
  </sheetData>
  <mergeCells count="28">
    <mergeCell ref="A3:A5"/>
    <mergeCell ref="A6:A8"/>
    <mergeCell ref="A11:A13"/>
    <mergeCell ref="A14:A16"/>
    <mergeCell ref="C3:C5"/>
    <mergeCell ref="C6:C8"/>
    <mergeCell ref="C11:C13"/>
    <mergeCell ref="C14:C16"/>
    <mergeCell ref="D3:D5"/>
    <mergeCell ref="D6:D8"/>
    <mergeCell ref="D11:D13"/>
    <mergeCell ref="D14:D16"/>
    <mergeCell ref="F3:F5"/>
    <mergeCell ref="F6:F8"/>
    <mergeCell ref="F11:F13"/>
    <mergeCell ref="F14:F16"/>
    <mergeCell ref="H3:H5"/>
    <mergeCell ref="H6:H8"/>
    <mergeCell ref="H11:H13"/>
    <mergeCell ref="H14:H16"/>
    <mergeCell ref="J3:J5"/>
    <mergeCell ref="J6:J8"/>
    <mergeCell ref="J11:J13"/>
    <mergeCell ref="J14:J16"/>
    <mergeCell ref="K3:K5"/>
    <mergeCell ref="K6:K8"/>
    <mergeCell ref="K11:K13"/>
    <mergeCell ref="K14:K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optimization of LFIA </vt:lpstr>
      <vt:lpstr>optimization of CDs</vt:lpstr>
      <vt:lpstr>optimization of extraction proc</vt:lpstr>
      <vt:lpstr>standard curve for CD</vt:lpstr>
      <vt:lpstr>standard curve for oil sample</vt:lpstr>
      <vt:lpstr>recovery</vt:lpstr>
      <vt:lpstr>selectivity</vt:lpstr>
      <vt:lpstr>CRM and stroage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陈书辰</dc:creator>
  <cp:lastModifiedBy>우련</cp:lastModifiedBy>
  <dcterms:created xsi:type="dcterms:W3CDTF">2015-06-05T18:17:00Z</dcterms:created>
  <dcterms:modified xsi:type="dcterms:W3CDTF">2024-12-04T02:22:42Z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7521F7EC06EC48E7B33F759525D8707B_13</vt:lpwstr>
  </property>
  <property fmtid="{D5CDD505-2E9C-101B-9397-08002B2CF9AE}" pid="3" name="KSOProductBuildVer">
    <vt:lpwstr>2052-12.1.0.18912</vt:lpwstr>
  </property>
</Properties>
</file>