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itt.sharepoint.com/sites/mckonelab2/Shared Documents/Publications/Drafts_Submissions/2024Hacku LZ Scoping/RSC sustainability revised submission/"/>
    </mc:Choice>
  </mc:AlternateContent>
  <xr:revisionPtr revIDLastSave="1309" documentId="13_ncr:1_{6B101B6D-120F-415B-B05A-A607392C20F3}" xr6:coauthVersionLast="47" xr6:coauthVersionMax="47" xr10:uidLastSave="{FF81BADE-3B7C-451B-A99D-0C1316B5FCC0}"/>
  <bookViews>
    <workbookView xWindow="-110" yWindow="-110" windowWidth="25180" windowHeight="16140" firstSheet="2" activeTab="5" xr2:uid="{E24C426A-59AB-4FE4-AC9D-32F164DF9F67}"/>
  </bookViews>
  <sheets>
    <sheet name="Figure 3,4b" sheetId="1" r:id="rId1"/>
    <sheet name="Figure 4a" sheetId="3" r:id="rId2"/>
    <sheet name="Figure 5- Adipic Acid" sheetId="5" r:id="rId3"/>
    <sheet name="Figure 5- Formaldehyde" sheetId="4" r:id="rId4"/>
    <sheet name="Figure 5- Methanol" sheetId="6" r:id="rId5"/>
    <sheet name="Figure S3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3" l="1"/>
  <c r="I17" i="4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S28" i="5" l="1"/>
  <c r="S29" i="5"/>
  <c r="S30" i="5"/>
  <c r="S31" i="5"/>
  <c r="S32" i="5"/>
  <c r="S33" i="5"/>
  <c r="S34" i="5"/>
  <c r="S35" i="5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H9" i="6"/>
  <c r="G9" i="6"/>
  <c r="F9" i="6"/>
  <c r="E9" i="6"/>
  <c r="D9" i="6"/>
  <c r="H8" i="6"/>
  <c r="G8" i="6"/>
  <c r="F8" i="6"/>
  <c r="E8" i="6"/>
  <c r="D8" i="6"/>
  <c r="H7" i="6"/>
  <c r="G7" i="6"/>
  <c r="F7" i="6"/>
  <c r="E7" i="6"/>
  <c r="D7" i="6"/>
  <c r="H6" i="6"/>
  <c r="G6" i="6"/>
  <c r="F6" i="6"/>
  <c r="E6" i="6"/>
  <c r="D6" i="6"/>
  <c r="H5" i="6"/>
  <c r="G5" i="6"/>
  <c r="F5" i="6"/>
  <c r="E5" i="6"/>
  <c r="D5" i="6"/>
  <c r="H4" i="6"/>
  <c r="G4" i="6"/>
  <c r="F4" i="6"/>
  <c r="E4" i="6"/>
  <c r="D4" i="6"/>
  <c r="T27" i="5"/>
  <c r="S27" i="5"/>
  <c r="T26" i="5"/>
  <c r="S26" i="5"/>
  <c r="T25" i="5"/>
  <c r="S25" i="5"/>
  <c r="T24" i="5"/>
  <c r="S24" i="5"/>
  <c r="T23" i="5"/>
  <c r="S23" i="5"/>
  <c r="T22" i="5"/>
  <c r="S22" i="5"/>
  <c r="T21" i="5"/>
  <c r="S21" i="5"/>
  <c r="T20" i="5"/>
  <c r="S20" i="5"/>
  <c r="T19" i="5"/>
  <c r="S19" i="5"/>
  <c r="T18" i="5"/>
  <c r="S18" i="5"/>
  <c r="T17" i="5"/>
  <c r="S17" i="5"/>
  <c r="T16" i="5"/>
  <c r="S16" i="5"/>
  <c r="T15" i="5"/>
  <c r="S15" i="5"/>
  <c r="T14" i="5"/>
  <c r="S14" i="5"/>
  <c r="H9" i="5"/>
  <c r="G9" i="5"/>
  <c r="F9" i="5"/>
  <c r="E9" i="5"/>
  <c r="D9" i="5"/>
  <c r="H8" i="5"/>
  <c r="G8" i="5"/>
  <c r="F8" i="5"/>
  <c r="E8" i="5"/>
  <c r="D8" i="5"/>
  <c r="H7" i="5"/>
  <c r="G7" i="5"/>
  <c r="F7" i="5"/>
  <c r="E7" i="5"/>
  <c r="D7" i="5"/>
  <c r="H6" i="5"/>
  <c r="G6" i="5"/>
  <c r="F6" i="5"/>
  <c r="E6" i="5"/>
  <c r="D6" i="5"/>
  <c r="H5" i="5"/>
  <c r="G5" i="5"/>
  <c r="F5" i="5"/>
  <c r="E5" i="5"/>
  <c r="D5" i="5"/>
  <c r="H4" i="5"/>
  <c r="G4" i="5"/>
  <c r="F4" i="5"/>
  <c r="D14" i="5" s="1"/>
  <c r="E4" i="5"/>
  <c r="D4" i="5"/>
  <c r="E10" i="5" l="1"/>
  <c r="D10" i="6"/>
  <c r="E10" i="6"/>
  <c r="D10" i="5"/>
  <c r="M4" i="5" l="1"/>
  <c r="N4" i="5" s="1"/>
  <c r="M16" i="5" s="1"/>
  <c r="P35" i="5" s="1"/>
  <c r="M4" i="6"/>
  <c r="N4" i="6" s="1"/>
  <c r="M16" i="6" s="1"/>
  <c r="Q19" i="5" l="1"/>
  <c r="P21" i="5"/>
  <c r="Q23" i="5"/>
  <c r="Q21" i="5"/>
  <c r="Q22" i="5"/>
  <c r="P34" i="5"/>
  <c r="R15" i="5"/>
  <c r="Q20" i="5"/>
  <c r="P20" i="5"/>
  <c r="R20" i="5"/>
  <c r="Q18" i="5"/>
  <c r="Q29" i="5"/>
  <c r="P14" i="5"/>
  <c r="P25" i="5"/>
  <c r="P15" i="5"/>
  <c r="Q25" i="5"/>
  <c r="P27" i="5"/>
  <c r="P28" i="5"/>
  <c r="Q16" i="5"/>
  <c r="R27" i="5"/>
  <c r="R16" i="5"/>
  <c r="R17" i="5"/>
  <c r="R28" i="5"/>
  <c r="P26" i="5"/>
  <c r="P23" i="5"/>
  <c r="Q33" i="5"/>
  <c r="R34" i="5"/>
  <c r="P31" i="5"/>
  <c r="R31" i="5"/>
  <c r="O4" i="6"/>
  <c r="P17" i="5"/>
  <c r="R23" i="5"/>
  <c r="P16" i="5"/>
  <c r="R26" i="5"/>
  <c r="Q17" i="5"/>
  <c r="P22" i="5"/>
  <c r="R14" i="5"/>
  <c r="P19" i="5"/>
  <c r="R25" i="5"/>
  <c r="P30" i="5"/>
  <c r="Q28" i="5"/>
  <c r="P33" i="5"/>
  <c r="Q31" i="5"/>
  <c r="R29" i="5"/>
  <c r="Q34" i="5"/>
  <c r="Q32" i="5"/>
  <c r="R30" i="5"/>
  <c r="Q35" i="5"/>
  <c r="R33" i="5"/>
  <c r="R22" i="5"/>
  <c r="Q27" i="5"/>
  <c r="P24" i="5"/>
  <c r="R19" i="5"/>
  <c r="Q24" i="5"/>
  <c r="R18" i="5"/>
  <c r="Q14" i="5"/>
  <c r="P18" i="5"/>
  <c r="R24" i="5"/>
  <c r="Q15" i="5"/>
  <c r="R21" i="5"/>
  <c r="Q26" i="5"/>
  <c r="O4" i="5"/>
  <c r="R32" i="5"/>
  <c r="P29" i="5"/>
  <c r="R35" i="5"/>
  <c r="P32" i="5"/>
  <c r="Q30" i="5"/>
  <c r="R35" i="6"/>
  <c r="Q34" i="6"/>
  <c r="P33" i="6"/>
  <c r="R31" i="6"/>
  <c r="Q30" i="6"/>
  <c r="P29" i="6"/>
  <c r="P15" i="6"/>
  <c r="Q33" i="6"/>
  <c r="P32" i="6"/>
  <c r="Q29" i="6"/>
  <c r="P27" i="6"/>
  <c r="P25" i="6"/>
  <c r="P23" i="6"/>
  <c r="P21" i="6"/>
  <c r="P19" i="6"/>
  <c r="P17" i="6"/>
  <c r="Q15" i="6"/>
  <c r="Q35" i="6"/>
  <c r="P34" i="6"/>
  <c r="R32" i="6"/>
  <c r="Q31" i="6"/>
  <c r="P30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P35" i="6"/>
  <c r="R33" i="6"/>
  <c r="Q32" i="6"/>
  <c r="P31" i="6"/>
  <c r="R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R15" i="6"/>
  <c r="R34" i="6"/>
  <c r="R30" i="6"/>
  <c r="P28" i="6"/>
  <c r="P26" i="6"/>
  <c r="P24" i="6"/>
  <c r="P22" i="6"/>
  <c r="P20" i="6"/>
  <c r="P18" i="6"/>
  <c r="P16" i="6"/>
  <c r="S28" i="4" l="1"/>
  <c r="S29" i="4"/>
  <c r="S30" i="4"/>
  <c r="S31" i="4"/>
  <c r="S32" i="4"/>
  <c r="S33" i="4"/>
  <c r="S34" i="4"/>
  <c r="P34" i="4"/>
  <c r="Q34" i="4"/>
  <c r="R34" i="4"/>
  <c r="P33" i="4"/>
  <c r="Q33" i="4"/>
  <c r="R33" i="4"/>
  <c r="P32" i="4"/>
  <c r="Q32" i="4"/>
  <c r="R32" i="4"/>
  <c r="P31" i="4"/>
  <c r="Q31" i="4"/>
  <c r="R31" i="4"/>
  <c r="P30" i="4"/>
  <c r="Q30" i="4"/>
  <c r="R30" i="4"/>
  <c r="P29" i="4"/>
  <c r="Q29" i="4"/>
  <c r="R29" i="4"/>
  <c r="P28" i="4"/>
  <c r="Q28" i="4"/>
  <c r="R28" i="4"/>
  <c r="P14" i="4"/>
  <c r="Q14" i="4"/>
  <c r="R14" i="4"/>
  <c r="D4" i="4"/>
  <c r="E4" i="4"/>
  <c r="E10" i="4" s="1"/>
  <c r="F4" i="4"/>
  <c r="D14" i="4" s="1"/>
  <c r="G4" i="4"/>
  <c r="H4" i="4"/>
  <c r="D5" i="4"/>
  <c r="E5" i="4"/>
  <c r="F5" i="4"/>
  <c r="G5" i="4"/>
  <c r="H5" i="4"/>
  <c r="D6" i="4"/>
  <c r="E6" i="4"/>
  <c r="F6" i="4"/>
  <c r="G6" i="4"/>
  <c r="H6" i="4"/>
  <c r="D7" i="4"/>
  <c r="D10" i="4" s="1"/>
  <c r="M4" i="4" s="1"/>
  <c r="N4" i="4" s="1"/>
  <c r="E7" i="4"/>
  <c r="F7" i="4"/>
  <c r="G7" i="4"/>
  <c r="H7" i="4"/>
  <c r="D8" i="4"/>
  <c r="E8" i="4"/>
  <c r="F8" i="4"/>
  <c r="G8" i="4"/>
  <c r="H8" i="4"/>
  <c r="D9" i="4"/>
  <c r="E9" i="4"/>
  <c r="F9" i="4"/>
  <c r="G9" i="4"/>
  <c r="H9" i="4"/>
  <c r="I11" i="4"/>
  <c r="S14" i="4" s="1"/>
  <c r="T14" i="4"/>
  <c r="S15" i="4"/>
  <c r="T15" i="4"/>
  <c r="S16" i="4"/>
  <c r="T16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O4" i="4" l="1"/>
  <c r="M16" i="4"/>
  <c r="S17" i="4"/>
  <c r="R15" i="4" l="1"/>
  <c r="P16" i="4"/>
  <c r="R18" i="4"/>
  <c r="Q19" i="4"/>
  <c r="P20" i="4"/>
  <c r="R22" i="4"/>
  <c r="Q23" i="4"/>
  <c r="P24" i="4"/>
  <c r="R26" i="4"/>
  <c r="Q27" i="4"/>
  <c r="Q16" i="4"/>
  <c r="P17" i="4"/>
  <c r="R19" i="4"/>
  <c r="Q20" i="4"/>
  <c r="P21" i="4"/>
  <c r="R23" i="4"/>
  <c r="Q24" i="4"/>
  <c r="P25" i="4"/>
  <c r="R27" i="4"/>
  <c r="P15" i="4"/>
  <c r="R16" i="4"/>
  <c r="Q17" i="4"/>
  <c r="P18" i="4"/>
  <c r="R20" i="4"/>
  <c r="Q21" i="4"/>
  <c r="P22" i="4"/>
  <c r="R24" i="4"/>
  <c r="Q25" i="4"/>
  <c r="P26" i="4"/>
  <c r="Q15" i="4"/>
  <c r="R17" i="4"/>
  <c r="Q18" i="4"/>
  <c r="P19" i="4"/>
  <c r="R21" i="4"/>
  <c r="Q22" i="4"/>
  <c r="P23" i="4"/>
  <c r="R25" i="4"/>
  <c r="Q26" i="4"/>
  <c r="P27" i="4"/>
</calcChain>
</file>

<file path=xl/sharedStrings.xml><?xml version="1.0" encoding="utf-8"?>
<sst xmlns="http://schemas.openxmlformats.org/spreadsheetml/2006/main" count="211" uniqueCount="120">
  <si>
    <t>Name of Compound</t>
  </si>
  <si>
    <t>Molecular Formula</t>
  </si>
  <si>
    <t>#Carbons</t>
  </si>
  <si>
    <t>(-)Heat of Combustion (kJ/mol C)</t>
  </si>
  <si>
    <t>GWP estimate (kgCO2/kg)</t>
  </si>
  <si>
    <t>GWP reference</t>
  </si>
  <si>
    <t>carbon dioxide + water</t>
  </si>
  <si>
    <t>CO2 + H2O</t>
  </si>
  <si>
    <t>methane</t>
  </si>
  <si>
    <t>CH4</t>
  </si>
  <si>
    <t>Argonne National Laboratory, Greenhouse gases, Regulated Emissions, and Energy use in Technologies (GREET) model, v.1.3.0. 13991, url: https://www.energy.gov/eere/greet, (ac-cessed June 2024)</t>
  </si>
  <si>
    <t>ethylene</t>
  </si>
  <si>
    <t>C2H4</t>
  </si>
  <si>
    <t>Plastics Europe, “Eco-profiles for determining environmental impacts of plastics”, url:https://plasticseurope.org/sustainability/circularity/life-cycle-thinking/eco-profiles-set/, (accessed June 2024).</t>
  </si>
  <si>
    <t>propylene</t>
  </si>
  <si>
    <t>C3H4</t>
  </si>
  <si>
    <t xml:space="preserve">butane </t>
  </si>
  <si>
    <t>C4H10</t>
  </si>
  <si>
    <t>maleic anhydride</t>
  </si>
  <si>
    <t>C4H2O3</t>
  </si>
  <si>
    <t>B. Winter, R. Meys and A. Bardow, J. Cleaner Prod., 2021, 290,</t>
  </si>
  <si>
    <t>isobutane</t>
  </si>
  <si>
    <t xml:space="preserve">N/A </t>
  </si>
  <si>
    <t>benzene</t>
  </si>
  <si>
    <t>C6H6</t>
  </si>
  <si>
    <t>acetylene</t>
  </si>
  <si>
    <t>C2H2</t>
  </si>
  <si>
    <t>methanol</t>
  </si>
  <si>
    <t>CH3OH</t>
  </si>
  <si>
    <t>1-decene</t>
  </si>
  <si>
    <t>C10H20</t>
  </si>
  <si>
    <t>acrylic acid</t>
  </si>
  <si>
    <t>C3H4O2</t>
  </si>
  <si>
    <t>acetone</t>
  </si>
  <si>
    <t>C3H6O</t>
  </si>
  <si>
    <t>cyclohexane</t>
  </si>
  <si>
    <t>C6H12</t>
  </si>
  <si>
    <t>formaldehyde</t>
  </si>
  <si>
    <t>C2H2O</t>
  </si>
  <si>
    <t>isobutylene</t>
  </si>
  <si>
    <t>C4H8</t>
  </si>
  <si>
    <t>methyl-isobutyl ketone</t>
  </si>
  <si>
    <t>C6H12O</t>
  </si>
  <si>
    <t>A. Amelio, G. Genduso, S. Vreysen, P. Luis and B. V. der Bruggen, Green Chem., 2014, 16, 3045–3063.</t>
  </si>
  <si>
    <t>cylcohexanone</t>
  </si>
  <si>
    <t>C6H10O</t>
  </si>
  <si>
    <t>methyl methacrylate</t>
  </si>
  <si>
    <t>C5H8O2</t>
  </si>
  <si>
    <t>adipic acid</t>
  </si>
  <si>
    <t>1,4 butanediol</t>
  </si>
  <si>
    <t>C4H10O2</t>
  </si>
  <si>
    <t>Heat of combustion data retrieved from NIST, https://www.nist.gov/, accessed March 2024</t>
  </si>
  <si>
    <t xml:space="preserve">WoS Hits </t>
  </si>
  <si>
    <t>Year</t>
  </si>
  <si>
    <t>Search 1</t>
  </si>
  <si>
    <t>Search 2</t>
  </si>
  <si>
    <t>Search 1 terms:</t>
  </si>
  <si>
    <t>TITLE includes {"electrochem*" OR "electrosyn*"} AND {"CO2 "OR "carbon dioxide" OR "CO2RR"}</t>
  </si>
  <si>
    <t>Search 2 terms:</t>
  </si>
  <si>
    <t>TITLE includes {"electrochemical syn*" OR "electrosyn*"} NOT {"CO2" OR "carbon dioxide" OR "CO2RR"}</t>
  </si>
  <si>
    <t>&lt;--------year used for normalization</t>
  </si>
  <si>
    <t>coeffict</t>
  </si>
  <si>
    <t>chemical</t>
  </si>
  <si>
    <t>hf naut</t>
  </si>
  <si>
    <t>s naut</t>
  </si>
  <si>
    <t>mw</t>
  </si>
  <si>
    <t>GWP Lower</t>
  </si>
  <si>
    <t>GWP Upper</t>
  </si>
  <si>
    <t>GWP Average</t>
  </si>
  <si>
    <t>Range</t>
  </si>
  <si>
    <t>temp</t>
  </si>
  <si>
    <t>Delta G  (kJ/mol)</t>
  </si>
  <si>
    <t>Gibbs Free (kWh/ kg product)</t>
  </si>
  <si>
    <t>CI (kg CO2/ kg Product)</t>
  </si>
  <si>
    <t>Formaldehyde</t>
  </si>
  <si>
    <t>Hydrogen</t>
  </si>
  <si>
    <t>Methanol</t>
  </si>
  <si>
    <t>Not Aval</t>
  </si>
  <si>
    <t xml:space="preserve">GWP of Step </t>
  </si>
  <si>
    <t>mol product</t>
  </si>
  <si>
    <t>mol desired product</t>
  </si>
  <si>
    <t>mw desired</t>
  </si>
  <si>
    <t>g/ kg</t>
  </si>
  <si>
    <t>kwh / kj</t>
  </si>
  <si>
    <t>Step</t>
  </si>
  <si>
    <t>Gibbs</t>
  </si>
  <si>
    <t>Efficiency</t>
  </si>
  <si>
    <t>Carbon intensity electricity (kg CO2 / kWh)</t>
  </si>
  <si>
    <t>CI 10% Efficiency</t>
  </si>
  <si>
    <t>CI 33% Efficiency</t>
  </si>
  <si>
    <t>CI 50% Efficiency</t>
  </si>
  <si>
    <t>Industrial Intensity</t>
  </si>
  <si>
    <t>Titles</t>
  </si>
  <si>
    <t>Methanol-&gt; Formaldehyde</t>
  </si>
  <si>
    <t>Carbon Intensity of Electricity kg CO2 / kWh</t>
  </si>
  <si>
    <t xml:space="preserve">Kg CO2 per kg Formaldehyde </t>
  </si>
  <si>
    <t>France</t>
  </si>
  <si>
    <t>America</t>
  </si>
  <si>
    <t>China</t>
  </si>
  <si>
    <t>Adipic Acid</t>
  </si>
  <si>
    <t>Cyclohexanol</t>
  </si>
  <si>
    <t>Cyclohexanone</t>
  </si>
  <si>
    <t>Water</t>
  </si>
  <si>
    <t xml:space="preserve">Cyclohexanone -&gt; Adipic Acid  </t>
  </si>
  <si>
    <t>Kg CO2 per kg Adipic Acid</t>
  </si>
  <si>
    <t>CO2+ 2H2O--&gt;CH3OH +3/2O2</t>
  </si>
  <si>
    <t>CO2</t>
  </si>
  <si>
    <t>Oxygen</t>
  </si>
  <si>
    <t>Reactant -&gt; Adipic</t>
  </si>
  <si>
    <t>Kg CO2 per kg Product</t>
  </si>
  <si>
    <t>GWP of Step</t>
  </si>
  <si>
    <t>Utility-Scale PV-Plus-Battery: 
Class 5: GHI of 4.75–5 kWh/m2/day</t>
  </si>
  <si>
    <t>Utility PV, Class 5: GHI (global horizontal irradiance) of 4.75–5 kWh/m2/day,  Conservative Estimate</t>
  </si>
  <si>
    <t>Henry Hub has these numbers:
https://www.eia.gov/dnav/ng/hist/rngwhhdM.htm</t>
  </si>
  <si>
    <t>Need to find $/energy unit (BTU/MWh) for NG</t>
  </si>
  <si>
    <t>Same for</t>
  </si>
  <si>
    <t>$/Million BTU</t>
  </si>
  <si>
    <t>$/MWh</t>
  </si>
  <si>
    <t xml:space="preserve">Onshore Wind Speed Class 4 - Technology 1, Conservative </t>
  </si>
  <si>
    <t>1 MMBTU = 0.293071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</si>
</sst>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-* #,##0.00_-;\-* #,##0.00_-;_-* &quot;-&quot;??_-;_-@_-"/>
    <numFmt numFmtId="166" formatCode="yyyy"/>
    <numFmt numFmtId="167" formatCode="&quot;$&quot;#,##0"/>
  </numFmts>
  <fonts count="2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8"/>
      <color theme="3"/>
      <name val="Aptos Display"/>
      <family val="2"/>
      <scheme val="major"/>
    </font>
    <font>
      <sz val="11"/>
      <color theme="1"/>
      <name val="Times New Roman"/>
      <family val="2"/>
    </font>
    <font>
      <b/>
      <sz val="10"/>
      <color rgb="FF00B050"/>
      <name val="Helvetica Neue"/>
      <family val="2"/>
    </font>
    <font>
      <b/>
      <sz val="10"/>
      <color theme="9"/>
      <name val="Helvetica Neue"/>
      <family val="2"/>
    </font>
    <font>
      <b/>
      <sz val="13"/>
      <color theme="3"/>
      <name val="Times New Roman"/>
      <family val="2"/>
    </font>
    <font>
      <b/>
      <sz val="10"/>
      <color theme="6"/>
      <name val="Helvetica Neue"/>
      <family val="2"/>
    </font>
    <font>
      <u/>
      <sz val="12"/>
      <color theme="10"/>
      <name val="Aptos Narrow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alibri"/>
      <family val="2"/>
    </font>
    <font>
      <u/>
      <sz val="10"/>
      <color indexed="12"/>
      <name val="Arial"/>
      <family val="2"/>
    </font>
    <font>
      <b/>
      <sz val="10"/>
      <color theme="7"/>
      <name val="Helvetica Neue"/>
      <family val="2"/>
    </font>
    <font>
      <b/>
      <sz val="10"/>
      <color rgb="FF00B0F0"/>
      <name val="Helvetica Neue"/>
      <family val="2"/>
    </font>
    <font>
      <sz val="10"/>
      <name val="Helvetica Neue"/>
      <family val="2"/>
    </font>
    <font>
      <sz val="10"/>
      <color theme="1"/>
      <name val="Aptos Narrow"/>
      <family val="2"/>
      <scheme val="minor"/>
    </font>
    <font>
      <b/>
      <sz val="10"/>
      <color rgb="FFFF0000"/>
      <name val="Helvetica Neue"/>
      <family val="2"/>
    </font>
    <font>
      <b/>
      <sz val="10"/>
      <color theme="1"/>
      <name val="Helvetica Neue"/>
      <family val="2"/>
    </font>
    <font>
      <b/>
      <sz val="10"/>
      <color theme="5"/>
      <name val="Helvetica Neue"/>
      <family val="2"/>
    </font>
    <font>
      <b/>
      <sz val="10"/>
      <color rgb="FF7F7F7F"/>
      <name val="Helvetica Neue"/>
      <family val="2"/>
    </font>
    <font>
      <sz val="10"/>
      <name val="Arial"/>
    </font>
    <font>
      <u/>
      <sz val="10"/>
      <color indexed="12"/>
      <name val="Arial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217">
    <xf numFmtId="0" fontId="0" fillId="0" borderId="0"/>
    <xf numFmtId="0" fontId="5" fillId="0" borderId="0"/>
    <xf numFmtId="0" fontId="6" fillId="0" borderId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164" fontId="9" fillId="0" borderId="0" applyFill="0" applyProtection="0">
      <alignment horizontal="right" vertic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9" fontId="10" fillId="0" borderId="0" applyFill="0" applyBorder="0" applyProtection="0">
      <alignment horizontal="right" vertical="center"/>
    </xf>
    <xf numFmtId="0" fontId="11" fillId="0" borderId="1" applyNumberFormat="0" applyFill="0" applyAlignment="0" applyProtection="0"/>
    <xf numFmtId="0" fontId="12" fillId="0" borderId="0" applyFill="0" applyBorder="0" applyProtection="0">
      <alignment horizontal="right"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7" fillId="0" borderId="0" applyFill="0" applyProtection="0">
      <alignment horizontal="right" vertical="center"/>
    </xf>
    <xf numFmtId="164" fontId="18" fillId="0" borderId="0" applyFill="0" applyProtection="0">
      <alignment horizontal="right" vertical="center"/>
    </xf>
    <xf numFmtId="0" fontId="3" fillId="0" borderId="0"/>
    <xf numFmtId="0" fontId="5" fillId="0" borderId="0"/>
    <xf numFmtId="0" fontId="4" fillId="0" borderId="0"/>
    <xf numFmtId="0" fontId="19" fillId="0" borderId="0">
      <alignment horizontal="right" vertical="center"/>
    </xf>
    <xf numFmtId="0" fontId="3" fillId="0" borderId="0"/>
    <xf numFmtId="0" fontId="4" fillId="0" borderId="0"/>
    <xf numFmtId="0" fontId="5" fillId="0" borderId="0"/>
    <xf numFmtId="0" fontId="20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1" fillId="0" borderId="0" applyFill="0" applyProtection="0">
      <alignment horizontal="right" vertical="center"/>
    </xf>
    <xf numFmtId="0" fontId="7" fillId="0" borderId="0" applyNumberFormat="0" applyFill="0" applyBorder="0" applyAlignment="0" applyProtection="0"/>
    <xf numFmtId="0" fontId="22" fillId="0" borderId="0" applyFill="0" applyBorder="0" applyProtection="0">
      <alignment horizontal="right" vertical="center"/>
    </xf>
    <xf numFmtId="0" fontId="23" fillId="0" borderId="0" applyFill="0" applyBorder="0" applyProtection="0">
      <alignment horizontal="right" vertical="center"/>
    </xf>
    <xf numFmtId="0" fontId="4" fillId="7" borderId="2"/>
    <xf numFmtId="0" fontId="24" fillId="0" borderId="0" applyFill="0" applyBorder="0" applyProtection="0">
      <alignment horizontal="right" vertical="center"/>
    </xf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0" fillId="2" borderId="0" xfId="0" applyFill="1"/>
    <xf numFmtId="11" fontId="0" fillId="0" borderId="0" xfId="0" applyNumberFormat="1"/>
    <xf numFmtId="0" fontId="0" fillId="0" borderId="0" xfId="0" applyAlignment="1">
      <alignment wrapText="1"/>
    </xf>
    <xf numFmtId="0" fontId="3" fillId="2" borderId="0" xfId="0" applyFont="1" applyFill="1"/>
    <xf numFmtId="2" fontId="0" fillId="2" borderId="0" xfId="0" applyNumberFormat="1" applyFill="1"/>
    <xf numFmtId="6" fontId="0" fillId="0" borderId="0" xfId="0" applyNumberFormat="1"/>
    <xf numFmtId="0" fontId="25" fillId="0" borderId="0" xfId="215"/>
    <xf numFmtId="166" fontId="25" fillId="0" borderId="0" xfId="215" applyNumberFormat="1"/>
    <xf numFmtId="0" fontId="27" fillId="0" borderId="0" xfId="0" applyFont="1"/>
    <xf numFmtId="167" fontId="0" fillId="0" borderId="0" xfId="0" applyNumberFormat="1"/>
    <xf numFmtId="0" fontId="1" fillId="0" borderId="0" xfId="0" applyFont="1" applyAlignment="1">
      <alignment horizontal="center"/>
    </xf>
  </cellXfs>
  <cellStyles count="217">
    <cellStyle name="20% - Accent1 2" xfId="3" xr:uid="{7EFAC318-3FE8-4864-AB74-E06194926311}"/>
    <cellStyle name="20% - Accent1 2 2" xfId="4" xr:uid="{AC2E5F84-B385-4CD3-BA9E-C8352974A125}"/>
    <cellStyle name="20% - Accent1 2 2 2" xfId="138" xr:uid="{799889EB-1F79-4247-80FC-6F60B0B5E729}"/>
    <cellStyle name="20% - Accent1 2 2 2 2" xfId="160" xr:uid="{161628F9-D8DE-42A8-AB97-7EC45625CEA8}"/>
    <cellStyle name="20% - Accent1 2 2 2 2 2" xfId="204" xr:uid="{303197C8-362E-4EDA-B41D-D0D61B31ACD1}"/>
    <cellStyle name="20% - Accent1 2 2 2 3" xfId="182" xr:uid="{DB08DB99-D568-486F-A270-9B87DFEFBBA2}"/>
    <cellStyle name="20% - Accent1 2 2 3" xfId="149" xr:uid="{E491C816-EC79-4C15-8073-5EFA49592C93}"/>
    <cellStyle name="20% - Accent1 2 2 3 2" xfId="193" xr:uid="{533D06D8-8496-4916-9669-E09B6204E412}"/>
    <cellStyle name="20% - Accent1 2 2 4" xfId="171" xr:uid="{FD03A2C5-8D0F-48C3-8995-963A87A389A7}"/>
    <cellStyle name="20% - Accent2 2" xfId="5" xr:uid="{F3B07702-BB83-4984-91C3-960787C95DA4}"/>
    <cellStyle name="20% - Accent2 2 2" xfId="6" xr:uid="{7481B293-AC8F-4881-8640-A9AA5D84E1FE}"/>
    <cellStyle name="20% - Accent2 2 2 2" xfId="139" xr:uid="{D5FB9ED3-711D-4902-8D6C-79930B72DDEE}"/>
    <cellStyle name="20% - Accent2 2 2 2 2" xfId="161" xr:uid="{A210D8F3-1966-42B5-84B8-DBB3F299A426}"/>
    <cellStyle name="20% - Accent2 2 2 2 2 2" xfId="205" xr:uid="{5704A461-B1B2-46B3-A0D1-A9F8E58117C1}"/>
    <cellStyle name="20% - Accent2 2 2 2 3" xfId="183" xr:uid="{F970358A-C54A-4C1E-B680-05B45D842682}"/>
    <cellStyle name="20% - Accent2 2 2 3" xfId="150" xr:uid="{CFCBBD0F-9EA7-4DEC-9FE8-0438DC27448B}"/>
    <cellStyle name="20% - Accent2 2 2 3 2" xfId="194" xr:uid="{28859A0D-6E1C-441E-9F39-85416FDB4A87}"/>
    <cellStyle name="20% - Accent2 2 2 4" xfId="172" xr:uid="{80B4F5D2-8B60-4500-B5D7-136B67AE58F1}"/>
    <cellStyle name="20% - Accent3 2" xfId="7" xr:uid="{A72FEC2D-557A-4D45-B830-D971C236EE4E}"/>
    <cellStyle name="20% - Accent3 2 2" xfId="8" xr:uid="{FA42CD0B-C153-4EAE-AB7F-8C06DC504894}"/>
    <cellStyle name="20% - Accent3 2 2 2" xfId="140" xr:uid="{0956E9B3-8BBF-4767-BF7E-C967D1A35EFB}"/>
    <cellStyle name="20% - Accent3 2 2 2 2" xfId="162" xr:uid="{D6058BB0-E4EB-4DBE-9918-3EDA1A70DD9E}"/>
    <cellStyle name="20% - Accent3 2 2 2 2 2" xfId="206" xr:uid="{F57B64C2-0DAB-448D-A5CD-0519A849E5B0}"/>
    <cellStyle name="20% - Accent3 2 2 2 3" xfId="184" xr:uid="{BB2EEF60-C600-405E-A934-79D48263EE27}"/>
    <cellStyle name="20% - Accent3 2 2 3" xfId="151" xr:uid="{0A2B57A9-60CA-48FE-883E-D78559A27295}"/>
    <cellStyle name="20% - Accent3 2 2 3 2" xfId="195" xr:uid="{5BCB2714-F483-49E5-ABA2-AD6B1C22CE85}"/>
    <cellStyle name="20% - Accent3 2 2 4" xfId="173" xr:uid="{2F27A49C-D0FC-4F2A-8C82-42C2A341362F}"/>
    <cellStyle name="20% - Accent4 2" xfId="9" xr:uid="{70DC350A-1730-4191-86B6-0597D8B40D0F}"/>
    <cellStyle name="20% - Accent4 2 2" xfId="10" xr:uid="{5851444F-05A6-4328-BA8F-EF0C70A952E9}"/>
    <cellStyle name="20% - Accent4 2 2 2" xfId="141" xr:uid="{5378F5EB-A8CC-4124-AD47-3254F8484D05}"/>
    <cellStyle name="20% - Accent4 2 2 2 2" xfId="163" xr:uid="{A4D869B1-4A00-4B11-A3D8-5FD4AB57706E}"/>
    <cellStyle name="20% - Accent4 2 2 2 2 2" xfId="207" xr:uid="{ABEBF6E1-CD57-4C78-883A-EB3D629F7C8B}"/>
    <cellStyle name="20% - Accent4 2 2 2 3" xfId="185" xr:uid="{3364D487-7B6F-4C6D-A101-2DA3A32A4135}"/>
    <cellStyle name="20% - Accent4 2 2 3" xfId="152" xr:uid="{6C13A52A-D4F9-4311-9B38-3BBAF226869F}"/>
    <cellStyle name="20% - Accent4 2 2 3 2" xfId="196" xr:uid="{84D09455-E9C2-4173-8C43-C8038D9DA331}"/>
    <cellStyle name="20% - Accent4 2 2 4" xfId="174" xr:uid="{EFC45D8A-1814-4542-AAE2-456BB8301944}"/>
    <cellStyle name="Calculated" xfId="11" xr:uid="{067A95D8-DAF2-4C14-998A-431DB237A47E}"/>
    <cellStyle name="Comma 10" xfId="12" xr:uid="{A06D87BC-1B8B-4C79-80C1-F0CC65213D5D}"/>
    <cellStyle name="Comma 10 2" xfId="142" xr:uid="{DECC0089-E2E4-489A-95FE-8B4B22EC4BD2}"/>
    <cellStyle name="Comma 10 2 2" xfId="164" xr:uid="{CB13C06E-B089-490E-85A0-B2DF0FFA781C}"/>
    <cellStyle name="Comma 10 2 2 2" xfId="208" xr:uid="{D53B1BD5-FE7B-450E-9818-92B9AF9728C1}"/>
    <cellStyle name="Comma 10 2 3" xfId="186" xr:uid="{6E9233C1-9D57-4483-AA1C-553F31E72728}"/>
    <cellStyle name="Comma 10 3" xfId="153" xr:uid="{EEAB81CE-8BC4-49DD-99A7-B9524CA6C5DC}"/>
    <cellStyle name="Comma 10 3 2" xfId="197" xr:uid="{5B5BF385-C808-4CB8-BE41-41ABEE5666D8}"/>
    <cellStyle name="Comma 10 4" xfId="175" xr:uid="{E25C207D-63C1-4D83-BF99-E96A72C95570}"/>
    <cellStyle name="Comma 11" xfId="13" xr:uid="{E15F3523-E935-4A50-B891-784D74D9274C}"/>
    <cellStyle name="Comma 2" xfId="14" xr:uid="{8C313E24-554D-4901-B829-914FE133D639}"/>
    <cellStyle name="Comma 2 2" xfId="15" xr:uid="{652E4A9A-D09C-42EC-8DBE-788A9C3C02BD}"/>
    <cellStyle name="Comma 2 2 2" xfId="143" xr:uid="{C0BF2863-DC1B-4950-8221-6AC2C9AF1BE4}"/>
    <cellStyle name="Comma 2 2 2 2" xfId="165" xr:uid="{79D01E6F-8075-47C4-9326-6062EB788F28}"/>
    <cellStyle name="Comma 2 2 2 2 2" xfId="209" xr:uid="{E0FF3B3A-05E2-4206-9594-55065C1FDDF2}"/>
    <cellStyle name="Comma 2 2 2 3" xfId="187" xr:uid="{CD77778C-DF7C-4939-BC0A-4A62A0083406}"/>
    <cellStyle name="Comma 2 2 3" xfId="154" xr:uid="{4EC3E1CC-C4C4-439B-9B96-F6F935098333}"/>
    <cellStyle name="Comma 2 2 3 2" xfId="198" xr:uid="{2CCE3C74-267A-4E2C-B0B8-EDD5D739D6AB}"/>
    <cellStyle name="Comma 2 2 4" xfId="176" xr:uid="{C7FEA62E-E8FC-468D-BF8D-8C022B4A490B}"/>
    <cellStyle name="Comma 3" xfId="16" xr:uid="{B5C9C6EF-D20B-4DA3-A5AD-1BA5246ED533}"/>
    <cellStyle name="Comma 3 2" xfId="17" xr:uid="{FA5CB544-F4D1-48DB-85AD-ACBA6CF8B2EF}"/>
    <cellStyle name="Comma 3 2 2" xfId="144" xr:uid="{1B691185-EEC4-42EB-ACFC-57E2276D8681}"/>
    <cellStyle name="Comma 3 2 2 2" xfId="166" xr:uid="{93EA3D56-5AB5-4CFF-9A7B-8904E4E285E2}"/>
    <cellStyle name="Comma 3 2 2 2 2" xfId="210" xr:uid="{438E82C5-FB09-4538-B854-2E6AE999AB01}"/>
    <cellStyle name="Comma 3 2 2 3" xfId="188" xr:uid="{D7D13200-91F7-44D1-9210-E64A8A40128D}"/>
    <cellStyle name="Comma 3 2 3" xfId="155" xr:uid="{1D2C4AEA-6C04-4BA2-829A-52CEBCD4AD57}"/>
    <cellStyle name="Comma 3 2 3 2" xfId="199" xr:uid="{6ABA86CC-A142-4C2F-A87E-E32472D67CFB}"/>
    <cellStyle name="Comma 3 2 4" xfId="177" xr:uid="{A3A1F9C5-F0CE-4CC0-9B27-A6153E32C155}"/>
    <cellStyle name="Comma 4" xfId="18" xr:uid="{8905FE77-0F01-417D-A4F1-27EA60A6A67D}"/>
    <cellStyle name="Comma 5" xfId="19" xr:uid="{EE9E8804-34CD-4160-97DE-3118752AE0E8}"/>
    <cellStyle name="Comma 6" xfId="20" xr:uid="{E6B7AFDF-2149-4A06-8FB3-C9A5D4AAECF7}"/>
    <cellStyle name="Comma 7" xfId="21" xr:uid="{91786A7E-ACBF-4748-8F79-07E3DCC3956B}"/>
    <cellStyle name="Comma 8" xfId="22" xr:uid="{9271547C-A9C7-42B1-AF17-F2AB31D5D951}"/>
    <cellStyle name="Comma 9" xfId="23" xr:uid="{67FD61B8-F91C-4881-9E65-207377DEFCD6}"/>
    <cellStyle name="Currency 2" xfId="24" xr:uid="{5DEFF748-9C8F-4871-919C-82ACF22777DD}"/>
    <cellStyle name="Currency 3" xfId="25" xr:uid="{6B4530F7-5069-4F07-86FE-FE95D26CE9DC}"/>
    <cellStyle name="Currency 4" xfId="26" xr:uid="{43F063CC-E009-4529-88F9-6C5CB98AE93A}"/>
    <cellStyle name="Currency 5" xfId="27" xr:uid="{E3C8BE2C-54BD-4F36-B73A-441E9155C4EC}"/>
    <cellStyle name="Currency 6" xfId="28" xr:uid="{C0FEA7B0-F8D3-4182-B4C2-D666137A67DF}"/>
    <cellStyle name="Currency 7" xfId="29" xr:uid="{693A23AB-4D7D-40CE-BAA0-D32CD36BD912}"/>
    <cellStyle name="Currency 8" xfId="30" xr:uid="{0D0E9D41-81EB-4BCD-9EF8-46EA70F794D8}"/>
    <cellStyle name="Currency 8 2" xfId="145" xr:uid="{B72C4EDC-B96C-48AB-84EF-2BB5874E5FC0}"/>
    <cellStyle name="Currency 8 2 2" xfId="167" xr:uid="{601E8501-0420-472D-A97F-75DDCE5686FA}"/>
    <cellStyle name="Currency 8 2 2 2" xfId="211" xr:uid="{1422FF99-FE36-4FD0-9014-428FBC4E0195}"/>
    <cellStyle name="Currency 8 2 3" xfId="189" xr:uid="{97275803-8AF8-4412-897D-042386B06EF2}"/>
    <cellStyle name="Currency 8 3" xfId="156" xr:uid="{098F732A-87C9-4373-B96E-D252371E2478}"/>
    <cellStyle name="Currency 8 3 2" xfId="200" xr:uid="{AB92839C-3C83-4541-A9AB-5362B473FE60}"/>
    <cellStyle name="Currency 8 4" xfId="178" xr:uid="{E036DFE6-43BA-4A97-ABCD-E7FB7E45E2E2}"/>
    <cellStyle name="Heading" xfId="31" xr:uid="{7AC00DF5-C996-4EDF-AC3C-3F0A059261C3}"/>
    <cellStyle name="Heading 2 2" xfId="32" xr:uid="{5DF933A0-CB53-4271-8B1D-DF97A91E6B22}"/>
    <cellStyle name="Heading2" xfId="33" xr:uid="{47D1538A-D1AE-47D1-86FD-01AFAEC8CB59}"/>
    <cellStyle name="Hyperlink 10" xfId="34" xr:uid="{23DBAACB-48C1-45F3-98D1-EF134028363B}"/>
    <cellStyle name="Hyperlink 10 2" xfId="35" xr:uid="{0A7B18A2-8611-49C9-9514-9C78FC7F1176}"/>
    <cellStyle name="Hyperlink 10 3" xfId="36" xr:uid="{7230F2F6-B5C6-4545-AC16-83F8E517BC86}"/>
    <cellStyle name="Hyperlink 11" xfId="37" xr:uid="{E1A25312-CAD3-4F0F-B0A8-034860799837}"/>
    <cellStyle name="Hyperlink 11 2" xfId="38" xr:uid="{F790AD7D-1A2D-47FE-B9DB-CF7B38A92D02}"/>
    <cellStyle name="Hyperlink 11 3" xfId="39" xr:uid="{C41935E7-AC75-4DE1-B256-8A35EAF3A693}"/>
    <cellStyle name="Hyperlink 12" xfId="40" xr:uid="{F53A6A5F-3811-4C2F-A861-E5FD0C57CF2D}"/>
    <cellStyle name="Hyperlink 12 2" xfId="41" xr:uid="{38622B92-2255-42E3-AE47-A33106A52737}"/>
    <cellStyle name="Hyperlink 12 3" xfId="42" xr:uid="{FFA3CCF1-FC97-409D-8776-88D55F977A11}"/>
    <cellStyle name="Hyperlink 13" xfId="43" xr:uid="{00EC4D9A-1494-4F22-B353-4F9890D9200A}"/>
    <cellStyle name="Hyperlink 13 2" xfId="44" xr:uid="{B36AEFF1-1C74-4529-B0C1-A12E2C566C38}"/>
    <cellStyle name="Hyperlink 13 3" xfId="45" xr:uid="{5B9E3831-1632-476F-9C5F-DE671B7F82D0}"/>
    <cellStyle name="Hyperlink 14" xfId="46" xr:uid="{5AFE495F-1A02-435A-B7F3-C7947268F1BB}"/>
    <cellStyle name="Hyperlink 14 2" xfId="47" xr:uid="{AF1AC04E-1DFE-4EB1-A940-828CD0D189D7}"/>
    <cellStyle name="Hyperlink 14 3" xfId="48" xr:uid="{710C92D1-C8A8-43A5-AEE8-5B66FD206056}"/>
    <cellStyle name="Hyperlink 15" xfId="49" xr:uid="{3B62D171-3A33-4BB5-B262-FDFCF07FE2A8}"/>
    <cellStyle name="Hyperlink 15 2" xfId="50" xr:uid="{019DA109-4BCF-45DA-A51F-4355C5EACA6B}"/>
    <cellStyle name="Hyperlink 15 3" xfId="51" xr:uid="{39AF8ACB-DB74-4255-9D59-2198403F55DC}"/>
    <cellStyle name="Hyperlink 16" xfId="52" xr:uid="{B35DFCC0-CB3C-421F-8FFE-B0F4F0DC29ED}"/>
    <cellStyle name="Hyperlink 16 2" xfId="53" xr:uid="{6A7F9813-19A1-4F2C-A268-E3DA5F53CA24}"/>
    <cellStyle name="Hyperlink 16 3" xfId="54" xr:uid="{57325AFE-DB1C-4C60-9990-2C98BDBEBD5C}"/>
    <cellStyle name="Hyperlink 17" xfId="55" xr:uid="{D9A6EF10-554E-474D-BB80-C2F9E60CA7AE}"/>
    <cellStyle name="Hyperlink 17 2" xfId="56" xr:uid="{95355A14-6AE7-4FAA-ABE1-851A93E204C8}"/>
    <cellStyle name="Hyperlink 17 3" xfId="57" xr:uid="{5975C1FC-12B1-4CB1-A855-B2E8C2A055F8}"/>
    <cellStyle name="Hyperlink 18" xfId="58" xr:uid="{95DB4F89-85C2-4417-99A6-354B6DCEB535}"/>
    <cellStyle name="Hyperlink 18 2" xfId="59" xr:uid="{94B7F8F9-0F4C-4DCD-8388-85251742E1C0}"/>
    <cellStyle name="Hyperlink 18 3" xfId="60" xr:uid="{57C8A08F-1F29-43C3-A8BD-9057D75E9318}"/>
    <cellStyle name="Hyperlink 19" xfId="61" xr:uid="{4E8D2691-3C14-485C-8864-BEFDDA1A7310}"/>
    <cellStyle name="Hyperlink 19 2" xfId="62" xr:uid="{C1BCD8F9-675B-4D9A-B20A-7D15DC75C343}"/>
    <cellStyle name="Hyperlink 19 3" xfId="63" xr:uid="{D4191122-0A3E-4DB5-8460-4F8136001E09}"/>
    <cellStyle name="Hyperlink 2" xfId="64" xr:uid="{8214B84A-F8B4-4C54-A15C-08552968749F}"/>
    <cellStyle name="Hyperlink 2 2" xfId="65" xr:uid="{4E463C30-2816-4F7E-83BC-2C7BF604133D}"/>
    <cellStyle name="Hyperlink 2 3" xfId="66" xr:uid="{81B85D02-B4A6-4C3E-9A5C-5A04EB01604D}"/>
    <cellStyle name="Hyperlink 20" xfId="67" xr:uid="{DD5058F3-1A0A-4163-963A-6B81DD06C922}"/>
    <cellStyle name="Hyperlink 20 2" xfId="68" xr:uid="{99A2AC6F-79F1-4FF3-B760-308583416919}"/>
    <cellStyle name="Hyperlink 20 3" xfId="69" xr:uid="{8B20084F-1921-4266-A3FA-6C0EEA691D9E}"/>
    <cellStyle name="Hyperlink 21" xfId="70" xr:uid="{AD902F3E-70D5-4F13-AC09-0A2CC86F6764}"/>
    <cellStyle name="Hyperlink 21 2" xfId="71" xr:uid="{ECB9499B-1BB9-4E32-825F-25FE08F64824}"/>
    <cellStyle name="Hyperlink 21 3" xfId="72" xr:uid="{913986B3-E25E-4653-81DE-A8AF70D49BA7}"/>
    <cellStyle name="Hyperlink 22" xfId="73" xr:uid="{41055DA4-E46E-40CD-BA16-948F00239143}"/>
    <cellStyle name="Hyperlink 22 2" xfId="74" xr:uid="{663BFDE1-2B31-4A66-9210-F554B176D5CA}"/>
    <cellStyle name="Hyperlink 22 3" xfId="75" xr:uid="{56E73EE1-F5D3-4BD3-A748-E9D15ED176C7}"/>
    <cellStyle name="Hyperlink 23" xfId="76" xr:uid="{2EC53039-9C5D-409E-82C4-4239DE771EE4}"/>
    <cellStyle name="Hyperlink 23 2" xfId="77" xr:uid="{842686CE-10C8-41B3-87EC-19C8B2FFCAC5}"/>
    <cellStyle name="Hyperlink 23 3" xfId="78" xr:uid="{A52DCF0F-8AA9-45EE-91AA-39B1D746BD9B}"/>
    <cellStyle name="Hyperlink 24" xfId="79" xr:uid="{41CFF4D9-62A6-4F25-A9E7-48BEC32C0A97}"/>
    <cellStyle name="Hyperlink 25" xfId="80" xr:uid="{5A41EC95-DEDE-4475-88FE-67882251034A}"/>
    <cellStyle name="Hyperlink 26" xfId="81" xr:uid="{4E5F822E-89BF-4112-A81D-35868804913B}"/>
    <cellStyle name="Hyperlink 27" xfId="82" xr:uid="{AA230F32-E839-48E7-9F85-67C9E6E65171}"/>
    <cellStyle name="Hyperlink 28" xfId="83" xr:uid="{90F9DEC8-8D03-4D9C-BF99-82173635E48C}"/>
    <cellStyle name="Hyperlink 29" xfId="84" xr:uid="{74A05C30-4E26-4C94-870F-58BB14E363C6}"/>
    <cellStyle name="Hyperlink 3" xfId="85" xr:uid="{56F5C746-3FAC-460E-8C5D-7E51698D299C}"/>
    <cellStyle name="Hyperlink 3 2" xfId="86" xr:uid="{13488D41-98AE-4B05-AEEE-2EEFF8E5B148}"/>
    <cellStyle name="Hyperlink 3 3" xfId="87" xr:uid="{C5FBE057-0D5B-49C5-A561-85C886708417}"/>
    <cellStyle name="Hyperlink 30" xfId="88" xr:uid="{7A151CA9-9BF5-44C6-BC09-704C8989D922}"/>
    <cellStyle name="Hyperlink 31" xfId="89" xr:uid="{9CC7641D-4400-4A0B-B346-06B3990D748E}"/>
    <cellStyle name="Hyperlink 32" xfId="90" xr:uid="{D6E30B06-21DC-4F43-BEE9-5D55EA3F8408}"/>
    <cellStyle name="Hyperlink 33" xfId="91" xr:uid="{907FA3C9-CBF8-4276-AF47-90113A0FE1C8}"/>
    <cellStyle name="Hyperlink 33 2" xfId="92" xr:uid="{184E650A-A340-4485-B39A-B80A501410B4}"/>
    <cellStyle name="Hyperlink 33 3" xfId="93" xr:uid="{FA5CF580-92C7-4052-BAF6-C96CC2138F60}"/>
    <cellStyle name="Hyperlink 34" xfId="94" xr:uid="{B62A0C95-2B3B-46CD-A975-487C92FDBEC0}"/>
    <cellStyle name="Hyperlink 34 2" xfId="95" xr:uid="{EF366B2F-E92B-4221-B589-23E1D1157272}"/>
    <cellStyle name="Hyperlink 34 3" xfId="96" xr:uid="{54B10DD3-5855-4637-BC38-F35ED58FD270}"/>
    <cellStyle name="Hyperlink 34 4" xfId="97" xr:uid="{51B16BE8-9F42-4B7E-B197-1E43B9FBBC11}"/>
    <cellStyle name="Hyperlink 34 5" xfId="98" xr:uid="{78DD0D60-9F93-48B4-ADCA-FE32CAD5C9EE}"/>
    <cellStyle name="Hyperlink 35" xfId="216" xr:uid="{12EBB55B-113D-4538-8ABA-00DC809A3DD2}"/>
    <cellStyle name="Hyperlink 4" xfId="99" xr:uid="{D28488B6-C239-4E9A-B1C4-5BEEF70AD5CA}"/>
    <cellStyle name="Hyperlink 4 2" xfId="100" xr:uid="{A0896B23-1013-436C-89AC-F50E52D50EBB}"/>
    <cellStyle name="Hyperlink 4 3" xfId="101" xr:uid="{D9B7C0DC-897A-47AD-8C9B-AEEC2444D015}"/>
    <cellStyle name="Hyperlink 5" xfId="102" xr:uid="{396948A6-471B-4566-9735-1154DCBD609F}"/>
    <cellStyle name="Hyperlink 5 2" xfId="103" xr:uid="{0A0397BA-E37A-4556-BDE9-16B01CF38350}"/>
    <cellStyle name="Hyperlink 5 3" xfId="104" xr:uid="{D6E47EB4-AE4F-4245-91BE-D5BAA857E4BF}"/>
    <cellStyle name="Hyperlink 6" xfId="105" xr:uid="{5D91B6B3-B8F9-4B24-8966-B0C2774FF99A}"/>
    <cellStyle name="Hyperlink 6 2" xfId="106" xr:uid="{56225373-2A4D-4616-85D0-B325391322DD}"/>
    <cellStyle name="Hyperlink 6 3" xfId="107" xr:uid="{D704CB9B-E028-4B47-A79D-189F52CC8DF6}"/>
    <cellStyle name="Hyperlink 7" xfId="108" xr:uid="{63DF341E-B901-4B23-BD7F-DBEDA4EB0316}"/>
    <cellStyle name="Hyperlink 7 2" xfId="109" xr:uid="{D090E8AC-A972-45AF-A273-9E42A882961D}"/>
    <cellStyle name="Hyperlink 7 3" xfId="110" xr:uid="{5529696B-056D-400B-A3AC-F2BD772CBA95}"/>
    <cellStyle name="Hyperlink 8" xfId="111" xr:uid="{3CF17482-947A-4A72-AFED-C3473B23FBE7}"/>
    <cellStyle name="Hyperlink 8 2" xfId="112" xr:uid="{12ED0E66-24B4-471B-8EBD-4B534D4A21E9}"/>
    <cellStyle name="Hyperlink 8 3" xfId="113" xr:uid="{6570E3A1-FE19-4DE1-8656-30982F0EC858}"/>
    <cellStyle name="Hyperlink 9" xfId="114" xr:uid="{AD2CA29A-5306-47DF-AA5C-846B1F09262B}"/>
    <cellStyle name="Hyperlink 9 2" xfId="115" xr:uid="{26ACD845-AE52-4CAC-8070-633F7B7B8F8F}"/>
    <cellStyle name="Hyperlink 9 3" xfId="116" xr:uid="{9A8A8E6E-370E-4962-96E4-DA5441B26A75}"/>
    <cellStyle name="Input 2" xfId="117" xr:uid="{4E344EC6-B0B0-402A-9C5E-E0B9271C8DDD}"/>
    <cellStyle name="Linked" xfId="118" xr:uid="{2019DF8C-EB80-4791-BA80-EB50F63ABE09}"/>
    <cellStyle name="Normal" xfId="0" builtinId="0"/>
    <cellStyle name="Normal 2" xfId="2" xr:uid="{8E418117-6925-4259-B3A5-468EBFF971F4}"/>
    <cellStyle name="Normal 2 2" xfId="1" xr:uid="{558EE645-8648-4753-AA11-495995919F24}"/>
    <cellStyle name="Normal 2 2 2" xfId="119" xr:uid="{C4F45617-9F59-41AF-8FAF-31B3FFA66376}"/>
    <cellStyle name="Normal 2 2 2 2" xfId="146" xr:uid="{3B397CCC-3B7B-45D0-AAE1-8C27C75E14B5}"/>
    <cellStyle name="Normal 2 2 2 2 2" xfId="168" xr:uid="{270162E9-699B-478C-8613-4CFAFBB07F43}"/>
    <cellStyle name="Normal 2 2 2 2 2 2" xfId="212" xr:uid="{17163864-1C26-4C61-B8B9-7D0C139A8282}"/>
    <cellStyle name="Normal 2 2 2 2 3" xfId="190" xr:uid="{C5FB68AD-6D60-4016-BAE6-65983A5ADB5A}"/>
    <cellStyle name="Normal 2 2 2 3" xfId="157" xr:uid="{B94395A1-ACB8-4C82-8321-24A84D7947B3}"/>
    <cellStyle name="Normal 2 2 2 3 2" xfId="201" xr:uid="{A49DD09C-C59E-4660-B045-DC05E86CC500}"/>
    <cellStyle name="Normal 2 2 2 4" xfId="179" xr:uid="{D1855A31-6AAE-4B5C-889C-64D9A5E81DFA}"/>
    <cellStyle name="Normal 3" xfId="120" xr:uid="{7277EC5C-B84F-4176-B73E-C21743E79CA5}"/>
    <cellStyle name="Normal 4" xfId="121" xr:uid="{15691080-9995-4B5E-9F4F-E0467C3B2080}"/>
    <cellStyle name="Normal 5" xfId="122" xr:uid="{5FE613C9-5AEE-4312-9632-FB88532EA2B5}"/>
    <cellStyle name="Normal 6" xfId="123" xr:uid="{595BEF35-747F-46EC-AD29-17337471F429}"/>
    <cellStyle name="Normal 6 2" xfId="147" xr:uid="{4EFF48C9-9066-45C5-B0E3-D221DCF36AB4}"/>
    <cellStyle name="Normal 6 2 2" xfId="169" xr:uid="{67C1C3EB-8EF1-47BE-A527-4BD39ED8FF16}"/>
    <cellStyle name="Normal 6 2 2 2" xfId="213" xr:uid="{52609A70-0EF6-4272-BE95-844FBDAA6A60}"/>
    <cellStyle name="Normal 6 2 3" xfId="191" xr:uid="{3FC7CCBC-3D53-4EC5-A687-3BC8C6A3DC57}"/>
    <cellStyle name="Normal 6 3" xfId="158" xr:uid="{AFE48B48-4B6D-4229-99AD-CC360ABDECEC}"/>
    <cellStyle name="Normal 6 3 2" xfId="202" xr:uid="{8ABEB17E-EBF0-49D5-86F0-95E81E122F30}"/>
    <cellStyle name="Normal 6 4" xfId="180" xr:uid="{08D5447D-2BE6-48F0-BD2F-6AC20474B127}"/>
    <cellStyle name="Normal 7" xfId="124" xr:uid="{FCFE79CE-10BF-49D5-BB89-6B3847A77E29}"/>
    <cellStyle name="Normal 8" xfId="125" xr:uid="{E8D36DDB-CF77-4195-9A9C-4E2C34789B0E}"/>
    <cellStyle name="Normal 9" xfId="215" xr:uid="{8DAA7451-4E0C-4C5A-971C-42291E698406}"/>
    <cellStyle name="Normal Small" xfId="126" xr:uid="{371FF96B-E49E-4ACD-B83A-1046DCC8F576}"/>
    <cellStyle name="Percent 2" xfId="127" xr:uid="{45E6E0FD-6173-4947-A3A2-7F0C8954240D}"/>
    <cellStyle name="Percent 2 2" xfId="128" xr:uid="{F6F26B58-C78B-4ADA-8321-360FB164328C}"/>
    <cellStyle name="Percent 2 3" xfId="129" xr:uid="{623D7585-BBC0-4B34-B880-237C94CF2C26}"/>
    <cellStyle name="Percent 2 4" xfId="148" xr:uid="{B09D6B8C-EE16-44B2-AC42-A7F8B795DD0F}"/>
    <cellStyle name="Percent 2 4 2" xfId="170" xr:uid="{E1A81413-3C39-44E6-B89F-BDCA8A7CCAF4}"/>
    <cellStyle name="Percent 2 4 2 2" xfId="214" xr:uid="{E673E9DA-1633-429D-8D64-EF2E61CC235D}"/>
    <cellStyle name="Percent 2 4 3" xfId="192" xr:uid="{68D4B940-4424-442A-B4BC-F5ECDEEBEC14}"/>
    <cellStyle name="Percent 2 5" xfId="159" xr:uid="{E1901B91-FF6E-4C5E-BA04-13B026EAA057}"/>
    <cellStyle name="Percent 2 5 2" xfId="203" xr:uid="{365A40C7-B161-44F6-AB11-92CE09FF990A}"/>
    <cellStyle name="Percent 2 6" xfId="181" xr:uid="{E85B5D17-3DE9-4346-9CC3-7AB7BFFB8BD2}"/>
    <cellStyle name="Percent 3" xfId="130" xr:uid="{F6FEB13D-C469-408F-BF23-F4C6FC53EC27}"/>
    <cellStyle name="Percent 3 2" xfId="131" xr:uid="{62861EF9-96DD-44F1-A7C8-2E93902249EE}"/>
    <cellStyle name="Results" xfId="132" xr:uid="{59F9B3A4-1639-4C31-A323-4B72DA6456F2}"/>
    <cellStyle name="Title 2" xfId="133" xr:uid="{8734734E-83A2-4605-B831-3945175A77FF}"/>
    <cellStyle name="Title 3" xfId="134" xr:uid="{0EF1790C-CC3F-4EED-8D15-B0D94CB5C8C5}"/>
    <cellStyle name="Unit" xfId="135" xr:uid="{5B838223-DBC4-4244-BD26-7679EF30ACA1}"/>
    <cellStyle name="UserInput" xfId="136" xr:uid="{481CF750-7C95-4511-BCBB-26E22B6934ED}"/>
    <cellStyle name="Variable" xfId="137" xr:uid="{392BCD20-94B9-4DEC-84C0-7204D582E73A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CF22FEE1-63B0-4033-A823-BDDD29AB313A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'Figure 5- Adipic Acid'!$M$21</c:f>
          <c:strCache>
            <c:ptCount val="1"/>
            <c:pt idx="0">
              <c:v>Cyclohexanone -&gt; Adipic Acid  </c:v>
            </c:pt>
          </c:strCache>
        </c:strRef>
      </c:tx>
      <c:layout>
        <c:manualLayout>
          <c:xMode val="edge"/>
          <c:yMode val="edge"/>
          <c:x val="0.30593384255273359"/>
          <c:y val="1.2695475332591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88978243263081"/>
          <c:y val="0.11175557031473983"/>
          <c:w val="0.72975930437727399"/>
          <c:h val="0.74555828302792893"/>
        </c:manualLayout>
      </c:layout>
      <c:scatterChart>
        <c:scatterStyle val="lineMarker"/>
        <c:varyColors val="0"/>
        <c:ser>
          <c:idx val="0"/>
          <c:order val="0"/>
          <c:tx>
            <c:v>10% Efficiency</c:v>
          </c:tx>
          <c:spPr>
            <a:ln w="2540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65-4AD0-8DA3-F68A7BDC250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65-4AD0-8DA3-F68A7BDC250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65-4AD0-8DA3-F68A7BDC2505}"/>
              </c:ext>
            </c:extLst>
          </c:dPt>
          <c:xVal>
            <c:numRef>
              <c:f>'Figure 5- Adipic Acid'!$O$15:$O$35</c:f>
              <c:numCache>
                <c:formatCode>General</c:formatCode>
                <c:ptCount val="21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'Figure 5- Adipic Acid'!$P$15:$P$35</c:f>
              <c:numCache>
                <c:formatCode>General</c:formatCode>
                <c:ptCount val="21"/>
                <c:pt idx="0">
                  <c:v>9.730746998108683E-2</c:v>
                </c:pt>
                <c:pt idx="1">
                  <c:v>0.48653734990543412</c:v>
                </c:pt>
                <c:pt idx="2">
                  <c:v>0.97307469981086825</c:v>
                </c:pt>
                <c:pt idx="3">
                  <c:v>1.4596120497163023</c:v>
                </c:pt>
                <c:pt idx="4">
                  <c:v>1.9461493996217365</c:v>
                </c:pt>
                <c:pt idx="5">
                  <c:v>2.4326867495271705</c:v>
                </c:pt>
                <c:pt idx="6">
                  <c:v>2.9192240994326046</c:v>
                </c:pt>
                <c:pt idx="7">
                  <c:v>3.4057614493380388</c:v>
                </c:pt>
                <c:pt idx="8">
                  <c:v>3.892298799243473</c:v>
                </c:pt>
                <c:pt idx="9">
                  <c:v>4.3788361491489072</c:v>
                </c:pt>
                <c:pt idx="10">
                  <c:v>4.8653734990543409</c:v>
                </c:pt>
                <c:pt idx="11">
                  <c:v>5.3519108489597755</c:v>
                </c:pt>
                <c:pt idx="12">
                  <c:v>5.8384481988652093</c:v>
                </c:pt>
                <c:pt idx="13">
                  <c:v>6.3249855487706439</c:v>
                </c:pt>
                <c:pt idx="14">
                  <c:v>6.8115228986760776</c:v>
                </c:pt>
                <c:pt idx="15">
                  <c:v>7.2980602485815123</c:v>
                </c:pt>
                <c:pt idx="16">
                  <c:v>7.784597598486946</c:v>
                </c:pt>
                <c:pt idx="17">
                  <c:v>8.2711349483923797</c:v>
                </c:pt>
                <c:pt idx="18">
                  <c:v>8.7576722982978144</c:v>
                </c:pt>
                <c:pt idx="19">
                  <c:v>9.244209648203249</c:v>
                </c:pt>
                <c:pt idx="20">
                  <c:v>9.7307469981086818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59-4256-9D56-21D9B4F7D7F5}"/>
            </c:ext>
          </c:extLst>
        </c:ser>
        <c:ser>
          <c:idx val="1"/>
          <c:order val="1"/>
          <c:tx>
            <c:v>33% Efficiency</c:v>
          </c:tx>
          <c:spPr>
            <a:ln w="25400" cap="rnd">
              <a:solidFill>
                <a:srgbClr val="FCC000"/>
              </a:solidFill>
              <a:round/>
            </a:ln>
            <a:effectLst/>
          </c:spPr>
          <c:marker>
            <c:symbol val="none"/>
          </c:marker>
          <c:xVal>
            <c:numRef>
              <c:f>'Figure 5- Adipic Acid'!$O$15:$O$35</c:f>
              <c:numCache>
                <c:formatCode>General</c:formatCode>
                <c:ptCount val="21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'Figure 5- Adipic Acid'!$Q$15:$Q$35</c:f>
              <c:numCache>
                <c:formatCode>General</c:formatCode>
                <c:ptCount val="21"/>
                <c:pt idx="0">
                  <c:v>2.9487112115480857E-2</c:v>
                </c:pt>
                <c:pt idx="1">
                  <c:v>0.14743556057740428</c:v>
                </c:pt>
                <c:pt idx="2">
                  <c:v>0.29487112115480857</c:v>
                </c:pt>
                <c:pt idx="3">
                  <c:v>0.44230668173221283</c:v>
                </c:pt>
                <c:pt idx="4">
                  <c:v>0.58974224230961714</c:v>
                </c:pt>
                <c:pt idx="5">
                  <c:v>0.73717780288702139</c:v>
                </c:pt>
                <c:pt idx="6">
                  <c:v>0.88461336346442565</c:v>
                </c:pt>
                <c:pt idx="7">
                  <c:v>1.03204892404183</c:v>
                </c:pt>
                <c:pt idx="8">
                  <c:v>1.1794844846192343</c:v>
                </c:pt>
                <c:pt idx="9">
                  <c:v>1.3269200451966385</c:v>
                </c:pt>
                <c:pt idx="10">
                  <c:v>1.4743556057740428</c:v>
                </c:pt>
                <c:pt idx="11">
                  <c:v>1.621791166351447</c:v>
                </c:pt>
                <c:pt idx="12">
                  <c:v>1.7692267269288513</c:v>
                </c:pt>
                <c:pt idx="13">
                  <c:v>1.9166622875062556</c:v>
                </c:pt>
                <c:pt idx="14">
                  <c:v>2.06409784808366</c:v>
                </c:pt>
                <c:pt idx="15">
                  <c:v>2.2115334086610638</c:v>
                </c:pt>
                <c:pt idx="16">
                  <c:v>2.3589689692384685</c:v>
                </c:pt>
                <c:pt idx="17">
                  <c:v>2.5064045298158728</c:v>
                </c:pt>
                <c:pt idx="18">
                  <c:v>2.6538400903932771</c:v>
                </c:pt>
                <c:pt idx="19">
                  <c:v>2.8012756509706809</c:v>
                </c:pt>
                <c:pt idx="20">
                  <c:v>2.9487112115480856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59-4256-9D56-21D9B4F7D7F5}"/>
            </c:ext>
          </c:extLst>
        </c:ser>
        <c:ser>
          <c:idx val="2"/>
          <c:order val="2"/>
          <c:tx>
            <c:v>50% Efficiency</c:v>
          </c:tx>
          <c:spPr>
            <a:ln w="25400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xVal>
            <c:numRef>
              <c:f>'Figure 5- Adipic Acid'!$O$15:$O$35</c:f>
              <c:numCache>
                <c:formatCode>General</c:formatCode>
                <c:ptCount val="21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'Figure 5- Adipic Acid'!$R$15:$R$35</c:f>
              <c:numCache>
                <c:formatCode>General</c:formatCode>
                <c:ptCount val="21"/>
                <c:pt idx="0">
                  <c:v>1.9461493996217365E-2</c:v>
                </c:pt>
                <c:pt idx="1">
                  <c:v>9.730746998108683E-2</c:v>
                </c:pt>
                <c:pt idx="2">
                  <c:v>0.19461493996217366</c:v>
                </c:pt>
                <c:pt idx="3">
                  <c:v>0.29192240994326046</c:v>
                </c:pt>
                <c:pt idx="4">
                  <c:v>0.38922987992434732</c:v>
                </c:pt>
                <c:pt idx="5">
                  <c:v>0.48653734990543412</c:v>
                </c:pt>
                <c:pt idx="6">
                  <c:v>0.58384481988652093</c:v>
                </c:pt>
                <c:pt idx="7">
                  <c:v>0.68115228986760779</c:v>
                </c:pt>
                <c:pt idx="8">
                  <c:v>0.77845975984869464</c:v>
                </c:pt>
                <c:pt idx="9">
                  <c:v>0.87576722982978139</c:v>
                </c:pt>
                <c:pt idx="10">
                  <c:v>0.97307469981086825</c:v>
                </c:pt>
                <c:pt idx="11">
                  <c:v>1.0703821697919551</c:v>
                </c:pt>
                <c:pt idx="12">
                  <c:v>1.1676896397730419</c:v>
                </c:pt>
                <c:pt idx="13">
                  <c:v>1.2649971097541288</c:v>
                </c:pt>
                <c:pt idx="14">
                  <c:v>1.3623045797352156</c:v>
                </c:pt>
                <c:pt idx="15">
                  <c:v>1.4596120497163023</c:v>
                </c:pt>
                <c:pt idx="16">
                  <c:v>1.5569195196973893</c:v>
                </c:pt>
                <c:pt idx="17">
                  <c:v>1.654226989678476</c:v>
                </c:pt>
                <c:pt idx="18">
                  <c:v>1.7515344596595628</c:v>
                </c:pt>
                <c:pt idx="19">
                  <c:v>1.8488419296406495</c:v>
                </c:pt>
                <c:pt idx="20">
                  <c:v>1.9461493996217365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59-4256-9D56-21D9B4F7D7F5}"/>
            </c:ext>
          </c:extLst>
        </c:ser>
        <c:ser>
          <c:idx val="4"/>
          <c:order val="3"/>
          <c:tx>
            <c:v>Industrial Average</c:v>
          </c:tx>
          <c:spPr>
            <a:ln w="25400" cap="rnd">
              <a:solidFill>
                <a:srgbClr val="A6A6A6"/>
              </a:solidFill>
              <a:round/>
            </a:ln>
            <a:effectLst/>
          </c:spPr>
          <c:marker>
            <c:symbol val="none"/>
          </c:marker>
          <c:xVal>
            <c:numRef>
              <c:f>'Figure 5- Adipic Acid'!$O$14:$O$35</c:f>
              <c:numCache>
                <c:formatCode>General</c:formatCode>
                <c:ptCount val="22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</c:numCache>
            </c:numRef>
          </c:xVal>
          <c:yVal>
            <c:numRef>
              <c:f>'Figure 5- Adipic Acid'!$S$14:$S$35</c:f>
              <c:numCache>
                <c:formatCode>General</c:formatCode>
                <c:ptCount val="22"/>
                <c:pt idx="0">
                  <c:v>5.3</c:v>
                </c:pt>
                <c:pt idx="1">
                  <c:v>5.3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5.3</c:v>
                </c:pt>
                <c:pt idx="11">
                  <c:v>5.3</c:v>
                </c:pt>
                <c:pt idx="12">
                  <c:v>5.3</c:v>
                </c:pt>
                <c:pt idx="13">
                  <c:v>5.3</c:v>
                </c:pt>
                <c:pt idx="14">
                  <c:v>5.3</c:v>
                </c:pt>
                <c:pt idx="15">
                  <c:v>5.3</c:v>
                </c:pt>
                <c:pt idx="16">
                  <c:v>5.3</c:v>
                </c:pt>
                <c:pt idx="17">
                  <c:v>5.3</c:v>
                </c:pt>
                <c:pt idx="18">
                  <c:v>5.3</c:v>
                </c:pt>
                <c:pt idx="19">
                  <c:v>5.3</c:v>
                </c:pt>
                <c:pt idx="20">
                  <c:v>5.3</c:v>
                </c:pt>
                <c:pt idx="21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159-4256-9D56-21D9B4F7D7F5}"/>
            </c:ext>
          </c:extLst>
        </c:ser>
        <c:ser>
          <c:idx val="3"/>
          <c:order val="4"/>
          <c:spPr>
            <a:ln w="25400" cap="rnd">
              <a:solidFill>
                <a:srgbClr val="A6A6A6"/>
              </a:solidFill>
              <a:round/>
            </a:ln>
            <a:effectLst/>
          </c:spPr>
          <c:marker>
            <c:symbol val="none"/>
          </c:marker>
          <c:xVal>
            <c:numRef>
              <c:f>'Figure 5- Adipic Acid'!$O$14:$O$27</c:f>
              <c:numCache>
                <c:formatCode>General</c:formatCode>
                <c:ptCount val="14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</c:numCache>
            </c:numRef>
          </c:xVal>
          <c:yVal>
            <c:numRef>
              <c:f>'Figure 5- Adipic Acid'!$T$14:$T$27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159-4256-9D56-21D9B4F7D7F5}"/>
            </c:ext>
          </c:extLst>
        </c:ser>
        <c:ser>
          <c:idx val="6"/>
          <c:order val="5"/>
          <c:tx>
            <c:v>America Error Bar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'[2]2; Cyclohexane -&gt; KA Oil'!$E$12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'[2]2; Cyclohexane -&gt; KA Oil'!$F$12</c:f>
              <c:numCache>
                <c:formatCode>General</c:formatCode>
                <c:ptCount val="1"/>
                <c:pt idx="0">
                  <c:v>1.2333333333333334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159-4256-9D56-21D9B4F7D7F5}"/>
            </c:ext>
          </c:extLst>
        </c:ser>
        <c:ser>
          <c:idx val="7"/>
          <c:order val="6"/>
          <c:tx>
            <c:v>China Error Bar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'[2]2; Cyclohexane -&gt; KA Oil'!$E$15</c:f>
              <c:numCache>
                <c:formatCode>General</c:formatCode>
                <c:ptCount val="1"/>
                <c:pt idx="0">
                  <c:v>0.55000000000000004</c:v>
                </c:pt>
              </c:numCache>
            </c:numRef>
          </c:xVal>
          <c:yVal>
            <c:numRef>
              <c:f>'[2]2; Cyclohexane -&gt; KA Oil'!$F$14</c:f>
              <c:numCache>
                <c:formatCode>General</c:formatCode>
                <c:ptCount val="1"/>
                <c:pt idx="0">
                  <c:v>1.5416666666666665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159-4256-9D56-21D9B4F7D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86496"/>
        <c:axId val="489391088"/>
      </c:scatterChart>
      <c:valAx>
        <c:axId val="4893864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>
                  <a:noFill/>
                </a:ln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91088"/>
        <c:crosses val="autoZero"/>
        <c:crossBetween val="midCat"/>
      </c:valAx>
      <c:valAx>
        <c:axId val="48939108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'Figure 5- Adipic Acid'!$M$23</c:f>
              <c:strCache>
                <c:ptCount val="1"/>
                <c:pt idx="0">
                  <c:v>Kg CO2 per kg Adipic Acid</c:v>
                </c:pt>
              </c:strCache>
            </c:strRef>
          </c:tx>
          <c:layout>
            <c:manualLayout>
              <c:xMode val="edge"/>
              <c:yMode val="edge"/>
              <c:x val="1.3679620908621964E-2"/>
              <c:y val="0.220698942896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8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479779090113736"/>
          <c:y val="0.19565746767851941"/>
          <c:w val="0.15202209098862643"/>
          <c:h val="0.3913569203935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'Figure 5- Formaldehyde'!$M$21</c:f>
          <c:strCache>
            <c:ptCount val="1"/>
            <c:pt idx="0">
              <c:v>Methanol-&gt; Formaldehyde</c:v>
            </c:pt>
          </c:strCache>
        </c:strRef>
      </c:tx>
      <c:layout>
        <c:manualLayout>
          <c:xMode val="edge"/>
          <c:yMode val="edge"/>
          <c:x val="0.32917604987727561"/>
          <c:y val="1.0156380266073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67521282450682"/>
          <c:y val="9.9060094982148364E-2"/>
          <c:w val="0.74020330676404689"/>
          <c:h val="0.75317556822748377"/>
        </c:manualLayout>
      </c:layout>
      <c:scatterChart>
        <c:scatterStyle val="lineMarker"/>
        <c:varyColors val="0"/>
        <c:ser>
          <c:idx val="0"/>
          <c:order val="0"/>
          <c:tx>
            <c:v>10% Efficiency</c:v>
          </c:tx>
          <c:spPr>
            <a:ln w="2540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6C-454C-9B2D-2F22DA5551E0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6C-454C-9B2D-2F22DA5551E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6C-454C-9B2D-2F22DA5551E0}"/>
              </c:ext>
            </c:extLst>
          </c:dPt>
          <c:xVal>
            <c:numRef>
              <c:f>'Figure 5- Formaldehyde'!$O$14:$O$34</c:f>
              <c:numCache>
                <c:formatCode>General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'Figure 5- Formaldehyde'!$P$14:$P$34</c:f>
              <c:numCache>
                <c:formatCode>General</c:formatCode>
                <c:ptCount val="21"/>
                <c:pt idx="0">
                  <c:v>0</c:v>
                </c:pt>
                <c:pt idx="1">
                  <c:v>0.15812521478521477</c:v>
                </c:pt>
                <c:pt idx="2">
                  <c:v>0.79062607392607376</c:v>
                </c:pt>
                <c:pt idx="3">
                  <c:v>1.5812521478521475</c:v>
                </c:pt>
                <c:pt idx="4">
                  <c:v>2.3718782217782213</c:v>
                </c:pt>
                <c:pt idx="5">
                  <c:v>3.162504295704295</c:v>
                </c:pt>
                <c:pt idx="6">
                  <c:v>3.9531303696303688</c:v>
                </c:pt>
                <c:pt idx="7">
                  <c:v>4.7437564435564425</c:v>
                </c:pt>
                <c:pt idx="8">
                  <c:v>5.5343825174825163</c:v>
                </c:pt>
                <c:pt idx="9">
                  <c:v>6.3250085914085901</c:v>
                </c:pt>
                <c:pt idx="10">
                  <c:v>7.1156346653346638</c:v>
                </c:pt>
                <c:pt idx="11">
                  <c:v>7.9062607392607376</c:v>
                </c:pt>
                <c:pt idx="12">
                  <c:v>8.6968868131868113</c:v>
                </c:pt>
                <c:pt idx="13">
                  <c:v>9.4875128871128851</c:v>
                </c:pt>
                <c:pt idx="14">
                  <c:v>10.278138961038959</c:v>
                </c:pt>
                <c:pt idx="15">
                  <c:v>11.068765034965033</c:v>
                </c:pt>
                <c:pt idx="16">
                  <c:v>11.859391108891106</c:v>
                </c:pt>
                <c:pt idx="17">
                  <c:v>12.65001718281718</c:v>
                </c:pt>
                <c:pt idx="18">
                  <c:v>13.440643256743254</c:v>
                </c:pt>
                <c:pt idx="19">
                  <c:v>14.231269330669328</c:v>
                </c:pt>
                <c:pt idx="20">
                  <c:v>15.812521478521475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6C-454C-9B2D-2F22DA5551E0}"/>
            </c:ext>
          </c:extLst>
        </c:ser>
        <c:ser>
          <c:idx val="1"/>
          <c:order val="1"/>
          <c:tx>
            <c:v>33% Efficiency</c:v>
          </c:tx>
          <c:spPr>
            <a:ln w="25400" cap="rnd">
              <a:solidFill>
                <a:srgbClr val="FCC000"/>
              </a:solidFill>
              <a:round/>
            </a:ln>
            <a:effectLst/>
          </c:spPr>
          <c:marker>
            <c:symbol val="none"/>
          </c:marker>
          <c:xVal>
            <c:numRef>
              <c:f>'Figure 5- Formaldehyde'!$O$14:$O$34</c:f>
              <c:numCache>
                <c:formatCode>General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'Figure 5- Formaldehyde'!$Q$14:$Q$34</c:f>
              <c:numCache>
                <c:formatCode>General</c:formatCode>
                <c:ptCount val="21"/>
                <c:pt idx="0">
                  <c:v>0</c:v>
                </c:pt>
                <c:pt idx="1">
                  <c:v>4.7916731753095382E-2</c:v>
                </c:pt>
                <c:pt idx="2">
                  <c:v>0.23958365876547691</c:v>
                </c:pt>
                <c:pt idx="3">
                  <c:v>0.47916731753095382</c:v>
                </c:pt>
                <c:pt idx="4">
                  <c:v>0.7187509762964307</c:v>
                </c:pt>
                <c:pt idx="5">
                  <c:v>0.95833463506190764</c:v>
                </c:pt>
                <c:pt idx="6">
                  <c:v>1.1979182938273845</c:v>
                </c:pt>
                <c:pt idx="7">
                  <c:v>1.4375019525928614</c:v>
                </c:pt>
                <c:pt idx="8">
                  <c:v>1.6770856113583381</c:v>
                </c:pt>
                <c:pt idx="9">
                  <c:v>1.9166692701238153</c:v>
                </c:pt>
                <c:pt idx="10">
                  <c:v>2.1562529288892924</c:v>
                </c:pt>
                <c:pt idx="11">
                  <c:v>2.3958365876547689</c:v>
                </c:pt>
                <c:pt idx="12">
                  <c:v>2.6354202464202459</c:v>
                </c:pt>
                <c:pt idx="13">
                  <c:v>2.8750039051857228</c:v>
                </c:pt>
                <c:pt idx="14">
                  <c:v>3.1145875639511997</c:v>
                </c:pt>
                <c:pt idx="15">
                  <c:v>3.3541712227166762</c:v>
                </c:pt>
                <c:pt idx="16">
                  <c:v>3.5937548814821532</c:v>
                </c:pt>
                <c:pt idx="17">
                  <c:v>3.8333385402476305</c:v>
                </c:pt>
                <c:pt idx="18">
                  <c:v>4.0729221990131075</c:v>
                </c:pt>
                <c:pt idx="19">
                  <c:v>4.3125058577785849</c:v>
                </c:pt>
                <c:pt idx="20">
                  <c:v>4.7916731753095378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6C-454C-9B2D-2F22DA5551E0}"/>
            </c:ext>
          </c:extLst>
        </c:ser>
        <c:ser>
          <c:idx val="2"/>
          <c:order val="2"/>
          <c:tx>
            <c:v>50% Efficiency</c:v>
          </c:tx>
          <c:spPr>
            <a:ln w="25400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xVal>
            <c:numRef>
              <c:f>'Figure 5- Formaldehyde'!$O$14:$O$34</c:f>
              <c:numCache>
                <c:formatCode>General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'Figure 5- Formaldehyde'!$R$14:$R$34</c:f>
              <c:numCache>
                <c:formatCode>General</c:formatCode>
                <c:ptCount val="21"/>
                <c:pt idx="0">
                  <c:v>0</c:v>
                </c:pt>
                <c:pt idx="1">
                  <c:v>3.1625042957042951E-2</c:v>
                </c:pt>
                <c:pt idx="2">
                  <c:v>0.15812521478521477</c:v>
                </c:pt>
                <c:pt idx="3">
                  <c:v>0.31625042957042954</c:v>
                </c:pt>
                <c:pt idx="4">
                  <c:v>0.47437564435564422</c:v>
                </c:pt>
                <c:pt idx="5">
                  <c:v>0.63250085914085907</c:v>
                </c:pt>
                <c:pt idx="6">
                  <c:v>0.79062607392607376</c:v>
                </c:pt>
                <c:pt idx="7">
                  <c:v>0.94875128871128844</c:v>
                </c:pt>
                <c:pt idx="8">
                  <c:v>1.1068765034965031</c:v>
                </c:pt>
                <c:pt idx="9">
                  <c:v>1.2650017182817181</c:v>
                </c:pt>
                <c:pt idx="10">
                  <c:v>1.4231269330669327</c:v>
                </c:pt>
                <c:pt idx="11">
                  <c:v>1.5812521478521475</c:v>
                </c:pt>
                <c:pt idx="12">
                  <c:v>1.7393773626373623</c:v>
                </c:pt>
                <c:pt idx="13">
                  <c:v>1.8975025774225769</c:v>
                </c:pt>
                <c:pt idx="14">
                  <c:v>2.0556277922077917</c:v>
                </c:pt>
                <c:pt idx="15">
                  <c:v>2.2137530069930063</c:v>
                </c:pt>
                <c:pt idx="16">
                  <c:v>2.3718782217782213</c:v>
                </c:pt>
                <c:pt idx="17">
                  <c:v>2.5300034365634363</c:v>
                </c:pt>
                <c:pt idx="18">
                  <c:v>2.6881286513486509</c:v>
                </c:pt>
                <c:pt idx="19">
                  <c:v>2.8462538661338654</c:v>
                </c:pt>
                <c:pt idx="20">
                  <c:v>3.162504295704295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6C-454C-9B2D-2F22DA5551E0}"/>
            </c:ext>
          </c:extLst>
        </c:ser>
        <c:ser>
          <c:idx val="4"/>
          <c:order val="3"/>
          <c:tx>
            <c:v>Industrial Average</c:v>
          </c:tx>
          <c:spPr>
            <a:ln w="25400" cap="rnd">
              <a:solidFill>
                <a:srgbClr val="A6A6A6"/>
              </a:solidFill>
              <a:round/>
            </a:ln>
            <a:effectLst/>
          </c:spPr>
          <c:marker>
            <c:symbol val="none"/>
          </c:marker>
          <c:xVal>
            <c:numRef>
              <c:f>'Figure 5- Formaldehyde'!$O$14:$O$34</c:f>
              <c:numCache>
                <c:formatCode>General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1</c:v>
                </c:pt>
              </c:numCache>
            </c:numRef>
          </c:xVal>
          <c:yVal>
            <c:numRef>
              <c:f>'Figure 5- Formaldehyde'!$S$14:$S$34</c:f>
              <c:numCache>
                <c:formatCode>General</c:formatCode>
                <c:ptCount val="21"/>
                <c:pt idx="0">
                  <c:v>0.15999999999999992</c:v>
                </c:pt>
                <c:pt idx="1">
                  <c:v>0.15999999999999992</c:v>
                </c:pt>
                <c:pt idx="2">
                  <c:v>0.15999999999999992</c:v>
                </c:pt>
                <c:pt idx="3">
                  <c:v>0.15999999999999992</c:v>
                </c:pt>
                <c:pt idx="4">
                  <c:v>0.15999999999999992</c:v>
                </c:pt>
                <c:pt idx="5">
                  <c:v>0.15999999999999992</c:v>
                </c:pt>
                <c:pt idx="6">
                  <c:v>0.15999999999999992</c:v>
                </c:pt>
                <c:pt idx="7">
                  <c:v>0.15999999999999992</c:v>
                </c:pt>
                <c:pt idx="8">
                  <c:v>0.15999999999999992</c:v>
                </c:pt>
                <c:pt idx="9">
                  <c:v>0.15999999999999992</c:v>
                </c:pt>
                <c:pt idx="10">
                  <c:v>0.15999999999999992</c:v>
                </c:pt>
                <c:pt idx="11">
                  <c:v>0.15999999999999992</c:v>
                </c:pt>
                <c:pt idx="12">
                  <c:v>0.15999999999999992</c:v>
                </c:pt>
                <c:pt idx="13">
                  <c:v>0.15999999999999992</c:v>
                </c:pt>
                <c:pt idx="14">
                  <c:v>0.15999999999999992</c:v>
                </c:pt>
                <c:pt idx="15">
                  <c:v>0.15999999999999992</c:v>
                </c:pt>
                <c:pt idx="16">
                  <c:v>0.15999999999999992</c:v>
                </c:pt>
                <c:pt idx="17">
                  <c:v>0.15999999999999992</c:v>
                </c:pt>
                <c:pt idx="18">
                  <c:v>0.15999999999999992</c:v>
                </c:pt>
                <c:pt idx="19">
                  <c:v>0.15999999999999992</c:v>
                </c:pt>
                <c:pt idx="20">
                  <c:v>0.15999999999999992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A6C-454C-9B2D-2F22DA5551E0}"/>
            </c:ext>
          </c:extLst>
        </c:ser>
        <c:ser>
          <c:idx val="5"/>
          <c:order val="4"/>
          <c:tx>
            <c:v>France Error Bar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'[4]2; Cyclohexane -&gt; KA Oil'!$E$5</c:f>
              <c:numCache>
                <c:formatCode>General</c:formatCode>
                <c:ptCount val="1"/>
                <c:pt idx="0">
                  <c:v>0.05</c:v>
                </c:pt>
              </c:numCache>
            </c:numRef>
          </c:xVal>
          <c:yVal>
            <c:numRef>
              <c:f>'[4]2; Cyclohexane -&gt; KA Oil'!$F$5</c:f>
              <c:numCache>
                <c:formatCode>General</c:formatCode>
                <c:ptCount val="1"/>
                <c:pt idx="0">
                  <c:v>0.15416666666666667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A6C-454C-9B2D-2F22DA5551E0}"/>
            </c:ext>
          </c:extLst>
        </c:ser>
        <c:ser>
          <c:idx val="6"/>
          <c:order val="5"/>
          <c:tx>
            <c:v>America Error Bar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'[4]2; Cyclohexane -&gt; KA Oil'!$E$12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'[4]2; Cyclohexane -&gt; KA Oil'!$F$12</c:f>
              <c:numCache>
                <c:formatCode>General</c:formatCode>
                <c:ptCount val="1"/>
                <c:pt idx="0">
                  <c:v>1.2333333333333334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A6C-454C-9B2D-2F22DA555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86496"/>
        <c:axId val="489391088"/>
      </c:scatterChart>
      <c:valAx>
        <c:axId val="4893864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>
                  <a:noFill/>
                </a:ln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91088"/>
        <c:crosses val="autoZero"/>
        <c:crossBetween val="midCat"/>
      </c:valAx>
      <c:valAx>
        <c:axId val="4893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'Figure 5- Formaldehyde'!$M$23</c:f>
              <c:strCache>
                <c:ptCount val="1"/>
                <c:pt idx="0">
                  <c:v>Kg CO2 per kg Formaldehyde </c:v>
                </c:pt>
              </c:strCache>
            </c:strRef>
          </c:tx>
          <c:layout>
            <c:manualLayout>
              <c:xMode val="edge"/>
              <c:yMode val="edge"/>
              <c:x val="4.6296296296296294E-3"/>
              <c:y val="0.20546437249764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8649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479779090113736"/>
          <c:y val="0.25151755914192181"/>
          <c:w val="0.15202209098862643"/>
          <c:h val="0.33549682893016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CO2 -&gt; Methanol</a:t>
            </a:r>
          </a:p>
        </c:rich>
      </c:tx>
      <c:layout>
        <c:manualLayout>
          <c:xMode val="edge"/>
          <c:yMode val="edge"/>
          <c:x val="0.37554132539630819"/>
          <c:y val="2.28518555986646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51545945671932"/>
          <c:y val="0.121911950580813"/>
          <c:w val="0.7306299651668875"/>
          <c:h val="0.73032371262881923"/>
        </c:manualLayout>
      </c:layout>
      <c:scatterChart>
        <c:scatterStyle val="lineMarker"/>
        <c:varyColors val="0"/>
        <c:ser>
          <c:idx val="0"/>
          <c:order val="0"/>
          <c:tx>
            <c:v>10% Efficiency</c:v>
          </c:tx>
          <c:spPr>
            <a:ln w="25400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38-46E8-9C20-8AC0C40CC64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8-46E8-9C20-8AC0C40CC648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4472C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38-46E8-9C20-8AC0C40CC648}"/>
              </c:ext>
            </c:extLst>
          </c:dPt>
          <c:xVal>
            <c:numRef>
              <c:f>'Figure 5- Methanol'!$O$15:$O$35</c:f>
              <c:numCache>
                <c:formatCode>General</c:formatCode>
                <c:ptCount val="21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'Figure 5- Methanol'!$P$15:$P$35</c:f>
              <c:numCache>
                <c:formatCode>General</c:formatCode>
                <c:ptCount val="21"/>
                <c:pt idx="0">
                  <c:v>1.5644572922841498</c:v>
                </c:pt>
                <c:pt idx="1">
                  <c:v>7.8222864614207479</c:v>
                </c:pt>
                <c:pt idx="2">
                  <c:v>15.644572922841496</c:v>
                </c:pt>
                <c:pt idx="3">
                  <c:v>23.466859384262243</c:v>
                </c:pt>
                <c:pt idx="4">
                  <c:v>31.289145845682992</c:v>
                </c:pt>
                <c:pt idx="5">
                  <c:v>39.11143230710374</c:v>
                </c:pt>
                <c:pt idx="6">
                  <c:v>46.933718768524486</c:v>
                </c:pt>
                <c:pt idx="7">
                  <c:v>54.756005229945238</c:v>
                </c:pt>
                <c:pt idx="8">
                  <c:v>62.578291691365983</c:v>
                </c:pt>
                <c:pt idx="9">
                  <c:v>70.400578152786736</c:v>
                </c:pt>
                <c:pt idx="10">
                  <c:v>78.222864614207481</c:v>
                </c:pt>
                <c:pt idx="11">
                  <c:v>86.045151075628226</c:v>
                </c:pt>
                <c:pt idx="12">
                  <c:v>93.867437537048971</c:v>
                </c:pt>
                <c:pt idx="13">
                  <c:v>101.68972399846972</c:v>
                </c:pt>
                <c:pt idx="14">
                  <c:v>109.51201045989048</c:v>
                </c:pt>
                <c:pt idx="15">
                  <c:v>117.33429692131122</c:v>
                </c:pt>
                <c:pt idx="16">
                  <c:v>125.15658338273197</c:v>
                </c:pt>
                <c:pt idx="17">
                  <c:v>132.97886984415271</c:v>
                </c:pt>
                <c:pt idx="18">
                  <c:v>140.80115630557347</c:v>
                </c:pt>
                <c:pt idx="19">
                  <c:v>148.6234427669942</c:v>
                </c:pt>
                <c:pt idx="20">
                  <c:v>156.44572922841496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38-46E8-9C20-8AC0C40CC648}"/>
            </c:ext>
          </c:extLst>
        </c:ser>
        <c:ser>
          <c:idx val="1"/>
          <c:order val="1"/>
          <c:tx>
            <c:v>33% Efficiency</c:v>
          </c:tx>
          <c:spPr>
            <a:ln w="25400" cap="rnd">
              <a:solidFill>
                <a:srgbClr val="FCC000"/>
              </a:solidFill>
              <a:round/>
            </a:ln>
            <a:effectLst/>
          </c:spPr>
          <c:marker>
            <c:symbol val="none"/>
          </c:marker>
          <c:xVal>
            <c:numRef>
              <c:f>'Figure 5- Methanol'!$O$15:$O$35</c:f>
              <c:numCache>
                <c:formatCode>General</c:formatCode>
                <c:ptCount val="21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'Figure 5- Methanol'!$Q$15:$Q$35</c:f>
              <c:numCache>
                <c:formatCode>General</c:formatCode>
                <c:ptCount val="21"/>
                <c:pt idx="0">
                  <c:v>0.47407796735883323</c:v>
                </c:pt>
                <c:pt idx="1">
                  <c:v>2.3703898367941663</c:v>
                </c:pt>
                <c:pt idx="2">
                  <c:v>4.7407796735883325</c:v>
                </c:pt>
                <c:pt idx="3">
                  <c:v>7.1111695103824974</c:v>
                </c:pt>
                <c:pt idx="4">
                  <c:v>9.481559347176665</c:v>
                </c:pt>
                <c:pt idx="5">
                  <c:v>11.851949183970831</c:v>
                </c:pt>
                <c:pt idx="6">
                  <c:v>14.222339020764995</c:v>
                </c:pt>
                <c:pt idx="7">
                  <c:v>16.592728857559162</c:v>
                </c:pt>
                <c:pt idx="8">
                  <c:v>18.96311869435333</c:v>
                </c:pt>
                <c:pt idx="9">
                  <c:v>21.333508531147498</c:v>
                </c:pt>
                <c:pt idx="10">
                  <c:v>23.703898367941662</c:v>
                </c:pt>
                <c:pt idx="11">
                  <c:v>26.074288204735826</c:v>
                </c:pt>
                <c:pt idx="12">
                  <c:v>28.44467804152999</c:v>
                </c:pt>
                <c:pt idx="13">
                  <c:v>30.815067878324157</c:v>
                </c:pt>
                <c:pt idx="14">
                  <c:v>33.185457715118325</c:v>
                </c:pt>
                <c:pt idx="15">
                  <c:v>35.555847551912485</c:v>
                </c:pt>
                <c:pt idx="16">
                  <c:v>37.92623738870666</c:v>
                </c:pt>
                <c:pt idx="17">
                  <c:v>40.296627225500821</c:v>
                </c:pt>
                <c:pt idx="18">
                  <c:v>42.667017062294995</c:v>
                </c:pt>
                <c:pt idx="19">
                  <c:v>45.037406899089149</c:v>
                </c:pt>
                <c:pt idx="20">
                  <c:v>47.407796735883323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38-46E8-9C20-8AC0C40CC648}"/>
            </c:ext>
          </c:extLst>
        </c:ser>
        <c:ser>
          <c:idx val="2"/>
          <c:order val="2"/>
          <c:tx>
            <c:v>50% Efficiency</c:v>
          </c:tx>
          <c:spPr>
            <a:ln w="25400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xVal>
            <c:numRef>
              <c:f>'Figure 5- Methanol'!$O$15:$O$35</c:f>
              <c:numCache>
                <c:formatCode>General</c:formatCode>
                <c:ptCount val="21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'Figure 5- Methanol'!$R$15:$R$35</c:f>
              <c:numCache>
                <c:formatCode>General</c:formatCode>
                <c:ptCount val="21"/>
                <c:pt idx="0">
                  <c:v>0.31289145845682992</c:v>
                </c:pt>
                <c:pt idx="1">
                  <c:v>1.5644572922841498</c:v>
                </c:pt>
                <c:pt idx="2">
                  <c:v>3.1289145845682995</c:v>
                </c:pt>
                <c:pt idx="3">
                  <c:v>4.6933718768524484</c:v>
                </c:pt>
                <c:pt idx="4">
                  <c:v>6.257829169136599</c:v>
                </c:pt>
                <c:pt idx="5">
                  <c:v>7.8222864614207479</c:v>
                </c:pt>
                <c:pt idx="6">
                  <c:v>9.3867437537048968</c:v>
                </c:pt>
                <c:pt idx="7">
                  <c:v>10.951201045989047</c:v>
                </c:pt>
                <c:pt idx="8">
                  <c:v>12.515658338273198</c:v>
                </c:pt>
                <c:pt idx="9">
                  <c:v>14.080115630557346</c:v>
                </c:pt>
                <c:pt idx="10">
                  <c:v>15.644572922841496</c:v>
                </c:pt>
                <c:pt idx="11">
                  <c:v>17.209030215125647</c:v>
                </c:pt>
                <c:pt idx="12">
                  <c:v>18.773487507409794</c:v>
                </c:pt>
                <c:pt idx="13">
                  <c:v>20.337944799693947</c:v>
                </c:pt>
                <c:pt idx="14">
                  <c:v>21.902402091978093</c:v>
                </c:pt>
                <c:pt idx="15">
                  <c:v>23.466859384262243</c:v>
                </c:pt>
                <c:pt idx="16">
                  <c:v>25.031316676546396</c:v>
                </c:pt>
                <c:pt idx="17">
                  <c:v>26.595773968830542</c:v>
                </c:pt>
                <c:pt idx="18">
                  <c:v>28.160231261114692</c:v>
                </c:pt>
                <c:pt idx="19">
                  <c:v>29.724688553398842</c:v>
                </c:pt>
                <c:pt idx="20">
                  <c:v>31.289145845682992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38-46E8-9C20-8AC0C40CC648}"/>
            </c:ext>
          </c:extLst>
        </c:ser>
        <c:ser>
          <c:idx val="4"/>
          <c:order val="3"/>
          <c:tx>
            <c:v>Industrial Average</c:v>
          </c:tx>
          <c:spPr>
            <a:ln w="25400" cap="rnd">
              <a:solidFill>
                <a:srgbClr val="A6A6A6"/>
              </a:solidFill>
              <a:round/>
            </a:ln>
            <a:effectLst/>
          </c:spPr>
          <c:marker>
            <c:symbol val="none"/>
          </c:marker>
          <c:xVal>
            <c:numRef>
              <c:f>'Figure 5- Methanol'!$O$14:$O$35</c:f>
              <c:numCache>
                <c:formatCode>General</c:formatCode>
                <c:ptCount val="22"/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</c:numCache>
            </c:numRef>
          </c:xVal>
          <c:yVal>
            <c:numRef>
              <c:f>'Figure 5- Methanol'!$S$14:$S$35</c:f>
              <c:numCache>
                <c:formatCode>General</c:formatCode>
                <c:ptCount val="22"/>
                <c:pt idx="0">
                  <c:v>0.53</c:v>
                </c:pt>
                <c:pt idx="1">
                  <c:v>0.53</c:v>
                </c:pt>
                <c:pt idx="2">
                  <c:v>0.53</c:v>
                </c:pt>
                <c:pt idx="3">
                  <c:v>0.53</c:v>
                </c:pt>
                <c:pt idx="4">
                  <c:v>0.53</c:v>
                </c:pt>
                <c:pt idx="5">
                  <c:v>0.53</c:v>
                </c:pt>
                <c:pt idx="6">
                  <c:v>0.53</c:v>
                </c:pt>
                <c:pt idx="7">
                  <c:v>0.53</c:v>
                </c:pt>
                <c:pt idx="8">
                  <c:v>0.53</c:v>
                </c:pt>
                <c:pt idx="9">
                  <c:v>0.53</c:v>
                </c:pt>
                <c:pt idx="10">
                  <c:v>0.53</c:v>
                </c:pt>
                <c:pt idx="11">
                  <c:v>0.53</c:v>
                </c:pt>
                <c:pt idx="12">
                  <c:v>0.53</c:v>
                </c:pt>
                <c:pt idx="13">
                  <c:v>0.53</c:v>
                </c:pt>
                <c:pt idx="14">
                  <c:v>0.53</c:v>
                </c:pt>
                <c:pt idx="15">
                  <c:v>0.53</c:v>
                </c:pt>
                <c:pt idx="16">
                  <c:v>0.53</c:v>
                </c:pt>
                <c:pt idx="17">
                  <c:v>0.53</c:v>
                </c:pt>
                <c:pt idx="18">
                  <c:v>0.53</c:v>
                </c:pt>
                <c:pt idx="19">
                  <c:v>0.53</c:v>
                </c:pt>
                <c:pt idx="20">
                  <c:v>0.53</c:v>
                </c:pt>
                <c:pt idx="21">
                  <c:v>0.53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038-46E8-9C20-8AC0C40CC648}"/>
            </c:ext>
          </c:extLst>
        </c:ser>
        <c:ser>
          <c:idx val="3"/>
          <c:order val="4"/>
          <c:spPr>
            <a:ln w="25400" cap="rnd">
              <a:solidFill>
                <a:srgbClr val="A6A6A6"/>
              </a:solidFill>
              <a:round/>
            </a:ln>
            <a:effectLst/>
          </c:spPr>
          <c:marker>
            <c:symbol val="none"/>
          </c:marker>
          <c:xVal>
            <c:numRef>
              <c:f>'Figure 5- Methanol'!$O$14:$O$27</c:f>
              <c:numCache>
                <c:formatCode>General</c:formatCode>
                <c:ptCount val="14"/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</c:numCache>
            </c:numRef>
          </c:xVal>
          <c:yVal>
            <c:numRef>
              <c:f>'Figure 5- Methanol'!$T$14:$T$27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038-46E8-9C20-8AC0C40CC648}"/>
            </c:ext>
          </c:extLst>
        </c:ser>
        <c:ser>
          <c:idx val="5"/>
          <c:order val="5"/>
          <c:tx>
            <c:v>France Error Bar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'[2]2; Cyclohexane -&gt; KA Oil'!$E$5</c:f>
              <c:numCache>
                <c:formatCode>General</c:formatCode>
                <c:ptCount val="1"/>
                <c:pt idx="0">
                  <c:v>0.05</c:v>
                </c:pt>
              </c:numCache>
            </c:numRef>
          </c:xVal>
          <c:yVal>
            <c:numRef>
              <c:f>'[2]2; Cyclohexane -&gt; KA Oil'!$F$5</c:f>
              <c:numCache>
                <c:formatCode>General</c:formatCode>
                <c:ptCount val="1"/>
                <c:pt idx="0">
                  <c:v>0.15416666666666667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038-46E8-9C20-8AC0C40CC648}"/>
            </c:ext>
          </c:extLst>
        </c:ser>
        <c:ser>
          <c:idx val="6"/>
          <c:order val="6"/>
          <c:tx>
            <c:v>America Error Bar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'[2]2; Cyclohexane -&gt; KA Oil'!$E$12</c:f>
              <c:numCache>
                <c:formatCode>General</c:formatCode>
                <c:ptCount val="1"/>
                <c:pt idx="0">
                  <c:v>0.4</c:v>
                </c:pt>
              </c:numCache>
            </c:numRef>
          </c:xVal>
          <c:yVal>
            <c:numRef>
              <c:f>'[2]2; Cyclohexane -&gt; KA Oil'!$F$12</c:f>
              <c:numCache>
                <c:formatCode>General</c:formatCode>
                <c:ptCount val="1"/>
                <c:pt idx="0">
                  <c:v>1.2333333333333334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038-46E8-9C20-8AC0C40CC648}"/>
            </c:ext>
          </c:extLst>
        </c:ser>
        <c:ser>
          <c:idx val="7"/>
          <c:order val="7"/>
          <c:tx>
            <c:v>China Error Bar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'[2]2; Cyclohexane -&gt; KA Oil'!$E$15</c:f>
              <c:numCache>
                <c:formatCode>General</c:formatCode>
                <c:ptCount val="1"/>
                <c:pt idx="0">
                  <c:v>0.55000000000000004</c:v>
                </c:pt>
              </c:numCache>
            </c:numRef>
          </c:xVal>
          <c:yVal>
            <c:numRef>
              <c:f>'[2]2; Cyclohexane -&gt; KA Oil'!$F$14</c:f>
              <c:numCache>
                <c:formatCode>General</c:formatCode>
                <c:ptCount val="1"/>
                <c:pt idx="0">
                  <c:v>1.5416666666666665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038-46E8-9C20-8AC0C40CC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86496"/>
        <c:axId val="489391088"/>
      </c:scatterChart>
      <c:valAx>
        <c:axId val="48938649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'Figure 5- Methanol'!$M$22</c:f>
              <c:strCache>
                <c:ptCount val="1"/>
                <c:pt idx="0">
                  <c:v>Carbon Intensity of Electricity kg CO2 / kWh</c:v>
                </c:pt>
              </c:strCache>
            </c:strRef>
          </c:tx>
          <c:layout>
            <c:manualLayout>
              <c:xMode val="edge"/>
              <c:yMode val="edge"/>
              <c:x val="0.2254555778241254"/>
              <c:y val="0.93039060878702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ln>
                  <a:noFill/>
                </a:ln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91088"/>
        <c:crossesAt val="1"/>
        <c:crossBetween val="midCat"/>
      </c:valAx>
      <c:valAx>
        <c:axId val="48939108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dist="50800" dir="5400000" sx="200000" sy="200000" algn="ctr" rotWithShape="0">
                <a:srgbClr val="000000">
                  <a:alpha val="0"/>
                </a:srgbClr>
              </a:outerShdw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Kg CO2 per kg Methanol</a:t>
                </a:r>
              </a:p>
            </c:rich>
          </c:tx>
          <c:layout>
            <c:manualLayout>
              <c:xMode val="edge"/>
              <c:yMode val="edge"/>
              <c:x val="1.7244563210150124E-2"/>
              <c:y val="0.2537071787614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8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479779090113736"/>
          <c:y val="0.26167393940799505"/>
          <c:w val="0.15202209098862643"/>
          <c:h val="0.32534044866409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A6A6A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54892541615322"/>
          <c:y val="0.13972222222222222"/>
          <c:w val="0.6803511630011766"/>
          <c:h val="0.66119541361467882"/>
        </c:manualLayout>
      </c:layout>
      <c:scatterChart>
        <c:scatterStyle val="smoothMarker"/>
        <c:varyColors val="0"/>
        <c:ser>
          <c:idx val="0"/>
          <c:order val="0"/>
          <c:tx>
            <c:v>Onshore Wind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S3'!$E$9:$E$39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'Figure S3'!$F$9:$F$39</c:f>
              <c:numCache>
                <c:formatCode>"$"#,##0</c:formatCode>
                <c:ptCount val="31"/>
                <c:pt idx="0">
                  <c:v>29.998770413479818</c:v>
                </c:pt>
                <c:pt idx="1">
                  <c:v>29.385584854040257</c:v>
                </c:pt>
                <c:pt idx="2">
                  <c:v>28.773239762760308</c:v>
                </c:pt>
                <c:pt idx="3">
                  <c:v>28.161733412830831</c:v>
                </c:pt>
                <c:pt idx="4">
                  <c:v>27.55106408216994</c:v>
                </c:pt>
                <c:pt idx="5">
                  <c:v>26.941230053406848</c:v>
                </c:pt>
                <c:pt idx="6">
                  <c:v>26.332229613865728</c:v>
                </c:pt>
                <c:pt idx="7">
                  <c:v>25.724061055549743</c:v>
                </c:pt>
                <c:pt idx="8">
                  <c:v>25.116722675125022</c:v>
                </c:pt>
                <c:pt idx="9">
                  <c:v>24.510212773904779</c:v>
                </c:pt>
                <c:pt idx="10">
                  <c:v>23.904529657833482</c:v>
                </c:pt>
                <c:pt idx="11">
                  <c:v>23.800609852491228</c:v>
                </c:pt>
                <c:pt idx="12">
                  <c:v>23.696819784733677</c:v>
                </c:pt>
                <c:pt idx="13">
                  <c:v>23.593159211758103</c:v>
                </c:pt>
                <c:pt idx="14">
                  <c:v>23.489627891367288</c:v>
                </c:pt>
                <c:pt idx="15">
                  <c:v>23.386225581967619</c:v>
                </c:pt>
                <c:pt idx="16">
                  <c:v>23.282952042567189</c:v>
                </c:pt>
                <c:pt idx="17">
                  <c:v>23.179807032773986</c:v>
                </c:pt>
                <c:pt idx="18">
                  <c:v>23.076790312793957</c:v>
                </c:pt>
                <c:pt idx="19">
                  <c:v>22.973901643429194</c:v>
                </c:pt>
                <c:pt idx="20">
                  <c:v>22.871140786076065</c:v>
                </c:pt>
                <c:pt idx="21">
                  <c:v>22.768507502723367</c:v>
                </c:pt>
                <c:pt idx="22">
                  <c:v>22.666001555950519</c:v>
                </c:pt>
                <c:pt idx="23">
                  <c:v>22.563622708925678</c:v>
                </c:pt>
                <c:pt idx="24">
                  <c:v>22.461370725403967</c:v>
                </c:pt>
                <c:pt idx="25">
                  <c:v>22.359245369725631</c:v>
                </c:pt>
                <c:pt idx="26">
                  <c:v>22.257246406814225</c:v>
                </c:pt>
                <c:pt idx="27">
                  <c:v>22.155373602174816</c:v>
                </c:pt>
                <c:pt idx="28">
                  <c:v>22.053626721892194</c:v>
                </c:pt>
                <c:pt idx="29">
                  <c:v>21.952005532629062</c:v>
                </c:pt>
                <c:pt idx="30">
                  <c:v>21.850509801624284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71-48F4-8935-3BEFE401251E}"/>
            </c:ext>
          </c:extLst>
        </c:ser>
        <c:ser>
          <c:idx val="1"/>
          <c:order val="1"/>
          <c:tx>
            <c:v>Utility PV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S3'!$E$9:$E$39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'Figure S3'!$G$9:$G$39</c:f>
              <c:numCache>
                <c:formatCode>"$"#,##0_);[Red]\("$"#,##0\)</c:formatCode>
                <c:ptCount val="31"/>
                <c:pt idx="0">
                  <c:v>38.7971</c:v>
                </c:pt>
                <c:pt idx="1">
                  <c:v>34.292200000000001</c:v>
                </c:pt>
                <c:pt idx="2">
                  <c:v>34.208300000000001</c:v>
                </c:pt>
                <c:pt idx="3">
                  <c:v>34.127600000000001</c:v>
                </c:pt>
                <c:pt idx="4">
                  <c:v>34.047199999999997</c:v>
                </c:pt>
                <c:pt idx="5">
                  <c:v>33.967100000000002</c:v>
                </c:pt>
                <c:pt idx="6">
                  <c:v>33.887300000000003</c:v>
                </c:pt>
                <c:pt idx="7">
                  <c:v>33.807899999999997</c:v>
                </c:pt>
                <c:pt idx="8">
                  <c:v>33.7288</c:v>
                </c:pt>
                <c:pt idx="9">
                  <c:v>33.65</c:v>
                </c:pt>
                <c:pt idx="10">
                  <c:v>33.5715</c:v>
                </c:pt>
                <c:pt idx="11">
                  <c:v>32.849600000000002</c:v>
                </c:pt>
                <c:pt idx="12">
                  <c:v>32.136200000000002</c:v>
                </c:pt>
                <c:pt idx="13">
                  <c:v>31.4312</c:v>
                </c:pt>
                <c:pt idx="14">
                  <c:v>30.734300000000001</c:v>
                </c:pt>
                <c:pt idx="15">
                  <c:v>30.045500000000001</c:v>
                </c:pt>
                <c:pt idx="16">
                  <c:v>29.364699999999999</c:v>
                </c:pt>
                <c:pt idx="17">
                  <c:v>28.691600000000001</c:v>
                </c:pt>
                <c:pt idx="18">
                  <c:v>28.0261</c:v>
                </c:pt>
                <c:pt idx="19">
                  <c:v>27.368200000000002</c:v>
                </c:pt>
                <c:pt idx="20">
                  <c:v>26.717700000000001</c:v>
                </c:pt>
                <c:pt idx="21">
                  <c:v>26.074400000000001</c:v>
                </c:pt>
                <c:pt idx="22">
                  <c:v>25.438300000000002</c:v>
                </c:pt>
                <c:pt idx="23">
                  <c:v>24.809200000000001</c:v>
                </c:pt>
                <c:pt idx="24">
                  <c:v>24.187100000000001</c:v>
                </c:pt>
                <c:pt idx="25">
                  <c:v>23.5717</c:v>
                </c:pt>
                <c:pt idx="26">
                  <c:v>22.963000000000001</c:v>
                </c:pt>
                <c:pt idx="27">
                  <c:v>22.360900000000001</c:v>
                </c:pt>
                <c:pt idx="28">
                  <c:v>21.7653</c:v>
                </c:pt>
                <c:pt idx="29">
                  <c:v>21.176100000000002</c:v>
                </c:pt>
                <c:pt idx="30">
                  <c:v>20.5931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71-48F4-8935-3BEFE401251E}"/>
            </c:ext>
          </c:extLst>
        </c:ser>
        <c:ser>
          <c:idx val="2"/>
          <c:order val="2"/>
          <c:tx>
            <c:v>Utility Scale PV + Battery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S3'!$E$9:$E$39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'Figure S3'!$H$9:$H$39</c:f>
              <c:numCache>
                <c:formatCode>"$"#,##0_);[Red]\("$"#,##0\)</c:formatCode>
                <c:ptCount val="31"/>
                <c:pt idx="0">
                  <c:v>63.988799999999998</c:v>
                </c:pt>
                <c:pt idx="1">
                  <c:v>61.142000000000003</c:v>
                </c:pt>
                <c:pt idx="2">
                  <c:v>60.105800000000002</c:v>
                </c:pt>
                <c:pt idx="3">
                  <c:v>59.070099999999996</c:v>
                </c:pt>
                <c:pt idx="4">
                  <c:v>58.0349</c:v>
                </c:pt>
                <c:pt idx="5">
                  <c:v>57.0002</c:v>
                </c:pt>
                <c:pt idx="6">
                  <c:v>55.965899999999998</c:v>
                </c:pt>
                <c:pt idx="7">
                  <c:v>54.932099999999998</c:v>
                </c:pt>
                <c:pt idx="8">
                  <c:v>53.898800000000001</c:v>
                </c:pt>
                <c:pt idx="9">
                  <c:v>52.865900000000003</c:v>
                </c:pt>
                <c:pt idx="10">
                  <c:v>51.833399999999997</c:v>
                </c:pt>
                <c:pt idx="11">
                  <c:v>50.894500000000001</c:v>
                </c:pt>
                <c:pt idx="12">
                  <c:v>49.966099999999997</c:v>
                </c:pt>
                <c:pt idx="13">
                  <c:v>49.048099999999998</c:v>
                </c:pt>
                <c:pt idx="14">
                  <c:v>48.140300000000003</c:v>
                </c:pt>
                <c:pt idx="15">
                  <c:v>47.2425</c:v>
                </c:pt>
                <c:pt idx="16">
                  <c:v>46.354599999999998</c:v>
                </c:pt>
                <c:pt idx="17">
                  <c:v>45.476300000000002</c:v>
                </c:pt>
                <c:pt idx="18">
                  <c:v>44.607700000000001</c:v>
                </c:pt>
                <c:pt idx="19">
                  <c:v>43.748399999999997</c:v>
                </c:pt>
                <c:pt idx="20">
                  <c:v>42.898299999999999</c:v>
                </c:pt>
                <c:pt idx="21">
                  <c:v>42.057299999999998</c:v>
                </c:pt>
                <c:pt idx="22">
                  <c:v>41.225299999999997</c:v>
                </c:pt>
                <c:pt idx="23">
                  <c:v>40.402099999999997</c:v>
                </c:pt>
                <c:pt idx="24">
                  <c:v>39.587499999999999</c:v>
                </c:pt>
                <c:pt idx="25">
                  <c:v>38.781500000000001</c:v>
                </c:pt>
                <c:pt idx="26">
                  <c:v>37.983899999999998</c:v>
                </c:pt>
                <c:pt idx="27">
                  <c:v>37.194499999999998</c:v>
                </c:pt>
                <c:pt idx="28">
                  <c:v>36.4133</c:v>
                </c:pt>
                <c:pt idx="29">
                  <c:v>35.64</c:v>
                </c:pt>
                <c:pt idx="30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D71-48F4-8935-3BEFE401251E}"/>
            </c:ext>
          </c:extLst>
        </c:ser>
        <c:ser>
          <c:idx val="3"/>
          <c:order val="3"/>
          <c:tx>
            <c:v>NG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S3'!$E$9:$E$35</c:f>
              <c:numCache>
                <c:formatCode>General</c:formatCode>
                <c:ptCount val="2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</c:numCache>
            </c:numRef>
          </c:xVal>
          <c:yVal>
            <c:numRef>
              <c:f>'Figure S3'!$C$9:$C$35</c:f>
              <c:numCache>
                <c:formatCode>"$"#,##0</c:formatCode>
                <c:ptCount val="27"/>
                <c:pt idx="0">
                  <c:v>8.4962347008062888</c:v>
                </c:pt>
                <c:pt idx="1">
                  <c:v>7.1313777207570848</c:v>
                </c:pt>
                <c:pt idx="2">
                  <c:v>7.7455633617792268</c:v>
                </c:pt>
                <c:pt idx="3">
                  <c:v>14.706333960030161</c:v>
                </c:pt>
                <c:pt idx="4">
                  <c:v>13.51208410248711</c:v>
                </c:pt>
                <c:pt idx="5">
                  <c:v>11.533041481415765</c:v>
                </c:pt>
                <c:pt idx="6">
                  <c:v>18.664419202172851</c:v>
                </c:pt>
                <c:pt idx="7">
                  <c:v>20.097519031224511</c:v>
                </c:pt>
                <c:pt idx="8">
                  <c:v>29.651517891568933</c:v>
                </c:pt>
                <c:pt idx="9">
                  <c:v>22.963718689327841</c:v>
                </c:pt>
                <c:pt idx="10">
                  <c:v>23.782632877357361</c:v>
                </c:pt>
                <c:pt idx="11">
                  <c:v>30.231582108089842</c:v>
                </c:pt>
                <c:pt idx="12">
                  <c:v>13.443841253484649</c:v>
                </c:pt>
                <c:pt idx="13">
                  <c:v>14.911062507037542</c:v>
                </c:pt>
                <c:pt idx="14">
                  <c:v>13.64856980049203</c:v>
                </c:pt>
                <c:pt idx="15">
                  <c:v>9.3833917378382701</c:v>
                </c:pt>
                <c:pt idx="16">
                  <c:v>12.727291338958818</c:v>
                </c:pt>
                <c:pt idx="17">
                  <c:v>14.911062507037542</c:v>
                </c:pt>
                <c:pt idx="18">
                  <c:v>8.9398132193222803</c:v>
                </c:pt>
                <c:pt idx="19">
                  <c:v>8.5985989743099793</c:v>
                </c:pt>
                <c:pt idx="20">
                  <c:v>10.202305925867792</c:v>
                </c:pt>
                <c:pt idx="21">
                  <c:v>10.748248717887472</c:v>
                </c:pt>
                <c:pt idx="22">
                  <c:v>8.7350846723148994</c:v>
                </c:pt>
                <c:pt idx="23">
                  <c:v>6.9266491737497047</c:v>
                </c:pt>
                <c:pt idx="24">
                  <c:v>13.2732341309785</c:v>
                </c:pt>
                <c:pt idx="25">
                  <c:v>22.008318803293399</c:v>
                </c:pt>
                <c:pt idx="26">
                  <c:v>8.6327203988112089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D71-48F4-8935-3BEFE401251E}"/>
            </c:ext>
          </c:extLst>
        </c:ser>
        <c:ser>
          <c:idx val="4"/>
          <c:order val="4"/>
          <c:tx>
            <c:v>NG Ave (1997-2023)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'Figure S3'!$E$9:$E$39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'Figure S3'!$D$9:$D$39</c:f>
              <c:numCache>
                <c:formatCode>"$"#,##0</c:formatCode>
                <c:ptCount val="31"/>
                <c:pt idx="0">
                  <c:v>14.281711788459297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0697-4E10-8513-FDBA44BC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483727"/>
        <c:axId val="635483247"/>
      </c:scatterChart>
      <c:valAx>
        <c:axId val="635483727"/>
        <c:scaling>
          <c:orientation val="minMax"/>
          <c:max val="205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Year</a:t>
                </a:r>
                <a:r>
                  <a:rPr lang="en-US" sz="1600" baseline="0"/>
                  <a:t> 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4542892847943077"/>
              <c:y val="0.87715259550889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483247"/>
        <c:crosses val="autoZero"/>
        <c:crossBetween val="midCat"/>
      </c:valAx>
      <c:valAx>
        <c:axId val="63548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$/MWh</a:t>
                </a:r>
              </a:p>
            </c:rich>
          </c:tx>
          <c:layout>
            <c:manualLayout>
              <c:xMode val="edge"/>
              <c:yMode val="edge"/>
              <c:x val="6.1780738946093277E-3"/>
              <c:y val="0.32513086905803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4837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555452285970887"/>
          <c:y val="0.2320793234179061"/>
          <c:w val="0.16454082165458761"/>
          <c:h val="0.51329141149023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295545</xdr:colOff>
      <xdr:row>2</xdr:row>
      <xdr:rowOff>576195</xdr:rowOff>
    </xdr:from>
    <xdr:to>
      <xdr:col>35</xdr:col>
      <xdr:colOff>435428</xdr:colOff>
      <xdr:row>27</xdr:row>
      <xdr:rowOff>113348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7F4CAE-C714-47B0-8E65-51B48804A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0.8615</cdr:x>
      <cdr:y>0.62184</cdr:y>
    </cdr:from>
    <cdr:to>
      <cdr:x>0.98742</cdr:x>
      <cdr:y>0.97942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9E43C72E-0839-4CDB-A26B-59E294961AC1}"/>
            </a:ext>
          </a:extLst>
        </cdr:cNvPr>
        <cdr:cNvSpPr/>
      </cdr:nvSpPr>
      <cdr:spPr>
        <a:xfrm xmlns:a="http://schemas.openxmlformats.org/drawingml/2006/main">
          <a:off x="7089775" y="3127375"/>
          <a:ext cx="1036320" cy="179832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3">
            <a:shade val="50000"/>
          </a:schemeClr>
        </a:lnRef>
        <a:fillRef xmlns:a="http://schemas.openxmlformats.org/drawingml/2006/main" idx="1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/>
            <a:t>Carbon Intensity of Example</a:t>
          </a:r>
          <a:r>
            <a:rPr lang="en-US" sz="1100" baseline="0"/>
            <a:t> Countries </a:t>
          </a:r>
        </a:p>
        <a:p xmlns:a="http://schemas.openxmlformats.org/drawingml/2006/main">
          <a:pPr algn="l"/>
          <a:r>
            <a:rPr lang="en-US" sz="1100" baseline="0"/>
            <a:t>(kg CO2 eq / kWh)</a:t>
          </a:r>
        </a:p>
        <a:p xmlns:a="http://schemas.openxmlformats.org/drawingml/2006/main">
          <a:pPr algn="l"/>
          <a:endParaRPr lang="en-US" sz="1100" baseline="0"/>
        </a:p>
        <a:p xmlns:a="http://schemas.openxmlformats.org/drawingml/2006/main">
          <a:pPr algn="l"/>
          <a:r>
            <a:rPr lang="en-US" sz="1100" baseline="0"/>
            <a:t>France = 0.057</a:t>
          </a:r>
        </a:p>
        <a:p xmlns:a="http://schemas.openxmlformats.org/drawingml/2006/main">
          <a:pPr algn="l"/>
          <a:r>
            <a:rPr lang="en-US" sz="1100" baseline="0"/>
            <a:t>US = 0.40</a:t>
          </a:r>
        </a:p>
        <a:p xmlns:a="http://schemas.openxmlformats.org/drawingml/2006/main">
          <a:pPr algn="l"/>
          <a:r>
            <a:rPr lang="en-US" sz="1100" baseline="0"/>
            <a:t>China = 0.55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235674</xdr:colOff>
      <xdr:row>2</xdr:row>
      <xdr:rowOff>184310</xdr:rowOff>
    </xdr:from>
    <xdr:to>
      <xdr:col>35</xdr:col>
      <xdr:colOff>391885</xdr:colOff>
      <xdr:row>25</xdr:row>
      <xdr:rowOff>91577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2249CD-B1E2-4891-9F2E-FC40D61D9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0.0101</cdr:y>
    </cdr:from>
    <cdr:to>
      <cdr:x>0.08193</cdr:x>
      <cdr:y>0.06087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6F21F844-FFD9-F43B-DE4F-1CEAAD8C038C}"/>
            </a:ext>
          </a:extLst>
        </cdr:cNvPr>
        <cdr:cNvSpPr/>
      </cdr:nvSpPr>
      <cdr:spPr>
        <a:xfrm xmlns:a="http://schemas.openxmlformats.org/drawingml/2006/main">
          <a:off x="50800" y="50800"/>
          <a:ext cx="623455" cy="255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>
            <a:solidFill>
              <a:sysClr val="windowText" lastClr="000000"/>
            </a:solidFill>
            <a:latin typeface="+mn-lt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0.06215</cdr:x>
      <cdr:y>0.01072</cdr:y>
    </cdr:from>
    <cdr:to>
      <cdr:x>0.13791</cdr:x>
      <cdr:y>0.06024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508BDA1A-F444-1CCA-7899-37A1AE421C8F}"/>
            </a:ext>
          </a:extLst>
        </cdr:cNvPr>
        <cdr:cNvSpPr/>
      </cdr:nvSpPr>
      <cdr:spPr>
        <a:xfrm xmlns:a="http://schemas.openxmlformats.org/drawingml/2006/main">
          <a:off x="511448" y="53904"/>
          <a:ext cx="623455" cy="249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    </a:t>
          </a:r>
        </a:p>
      </cdr:txBody>
    </cdr:sp>
  </cdr:relSizeAnchor>
  <cdr:relSizeAnchor xmlns:cdr="http://schemas.openxmlformats.org/drawingml/2006/chartDrawing">
    <cdr:from>
      <cdr:x>0.00617</cdr:x>
      <cdr:y>0.0101</cdr:y>
    </cdr:from>
    <cdr:to>
      <cdr:x>0.08193</cdr:x>
      <cdr:y>0.06087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6F21F844-FFD9-F43B-DE4F-1CEAAD8C038C}"/>
            </a:ext>
          </a:extLst>
        </cdr:cNvPr>
        <cdr:cNvSpPr/>
      </cdr:nvSpPr>
      <cdr:spPr>
        <a:xfrm xmlns:a="http://schemas.openxmlformats.org/drawingml/2006/main">
          <a:off x="50800" y="50800"/>
          <a:ext cx="623455" cy="255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>
            <a:solidFill>
              <a:sysClr val="windowText" lastClr="000000"/>
            </a:solidFill>
            <a:latin typeface="+mn-lt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0.07264</cdr:y>
    </cdr:from>
    <cdr:to>
      <cdr:x>0.07576</cdr:x>
      <cdr:y>0.12216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508BDA1A-F444-1CCA-7899-37A1AE421C8F}"/>
            </a:ext>
          </a:extLst>
        </cdr:cNvPr>
        <cdr:cNvSpPr/>
      </cdr:nvSpPr>
      <cdr:spPr>
        <a:xfrm xmlns:a="http://schemas.openxmlformats.org/drawingml/2006/main">
          <a:off x="0" y="365339"/>
          <a:ext cx="623474" cy="24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 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252004</xdr:colOff>
      <xdr:row>2</xdr:row>
      <xdr:rowOff>547620</xdr:rowOff>
    </xdr:from>
    <xdr:to>
      <xdr:col>34</xdr:col>
      <xdr:colOff>555172</xdr:colOff>
      <xdr:row>27</xdr:row>
      <xdr:rowOff>84773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AC2E9-36EA-47FE-9F9A-CF4E42018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446689</xdr:colOff>
      <xdr:row>19</xdr:row>
      <xdr:rowOff>57809</xdr:rowOff>
    </xdr:from>
    <xdr:to>
      <xdr:col>16</xdr:col>
      <xdr:colOff>500029</xdr:colOff>
      <xdr:row>20</xdr:row>
      <xdr:rowOff>72833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1E780D7-62C5-D012-F340-263D8432575B}"/>
            </a:ext>
          </a:extLst>
        </xdr:cNvPr>
        <xdr:cNvSpPr txBox="1"/>
      </xdr:nvSpPr>
      <xdr:spPr>
        <a:xfrm>
          <a:off x="19265461" y="4277712"/>
          <a:ext cx="662940" cy="19895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(2017)</a:t>
          </a:r>
        </a:p>
      </xdr:txBody>
    </xdr:sp>
    <xdr:clientData/>
  </xdr:twoCellAnchor>
  <xdr:twoCellAnchor>
    <xdr:from>
      <xdr:col>10</xdr:col>
      <xdr:colOff>358140</xdr:colOff>
      <xdr:row>7</xdr:row>
      <xdr:rowOff>201930</xdr:rowOff>
    </xdr:from>
    <xdr:to>
      <xdr:col>20</xdr:col>
      <xdr:colOff>7620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0DEED2-071E-CBFD-79AB-D02080B81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0.09372</cdr:x>
      <cdr:y>0.87817</cdr:y>
    </cdr:from>
    <cdr:to>
      <cdr:x>0.20911</cdr:x>
      <cdr:y>0.97262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24E3CA7D-45F7-9256-2D7E-CC84579F9FB4}"/>
            </a:ext>
          </a:extLst>
        </cdr:cNvPr>
        <cdr:cNvSpPr txBox="1"/>
      </cdr:nvSpPr>
      <cdr:spPr>
        <a:xfrm xmlns:a="http://schemas.openxmlformats.org/drawingml/2006/main">
          <a:off x="538480" y="2409009"/>
          <a:ext cx="66294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ct val="116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Aptos" panose="020B00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(1997)</a:t>
          </a:r>
          <a:endParaRPr lang="en-US" sz="1200">
            <a:effectLst/>
            <a:latin typeface="Aptos" panose="020B00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0.319</cdr:x>
      <cdr:y>0.87976</cdr:y>
    </cdr:from>
    <cdr:to>
      <cdr:x>0.43438</cdr:x>
      <cdr:y>0.97421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24E3CA7D-45F7-9256-2D7E-CC84579F9FB4}"/>
            </a:ext>
          </a:extLst>
        </cdr:cNvPr>
        <cdr:cNvSpPr txBox="1"/>
      </cdr:nvSpPr>
      <cdr:spPr>
        <a:xfrm xmlns:a="http://schemas.openxmlformats.org/drawingml/2006/main">
          <a:off x="1832791" y="2413363"/>
          <a:ext cx="66294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ct val="116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Aptos" panose="020B00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(2007)</a:t>
          </a:r>
          <a:endParaRPr lang="en-US" sz="1200">
            <a:effectLst/>
            <a:latin typeface="Aptos" panose="020B00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0.5473</cdr:x>
      <cdr:y>0.87817</cdr:y>
    </cdr:from>
    <cdr:to>
      <cdr:x>0.66269</cdr:x>
      <cdr:y>0.97262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24E3CA7D-45F7-9256-2D7E-CC84579F9FB4}"/>
            </a:ext>
          </a:extLst>
        </cdr:cNvPr>
        <cdr:cNvSpPr txBox="1"/>
      </cdr:nvSpPr>
      <cdr:spPr>
        <a:xfrm xmlns:a="http://schemas.openxmlformats.org/drawingml/2006/main">
          <a:off x="3144519" y="2409009"/>
          <a:ext cx="66294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ct val="116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Aptos" panose="020B00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(2017)</a:t>
          </a:r>
          <a:endParaRPr lang="en-US" sz="1200">
            <a:effectLst/>
            <a:latin typeface="Aptos" panose="020B00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0.68107</cdr:x>
      <cdr:y>0.87183</cdr:y>
    </cdr:from>
    <cdr:to>
      <cdr:x>0.79645</cdr:x>
      <cdr:y>0.96627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24E3CA7D-45F7-9256-2D7E-CC84579F9FB4}"/>
            </a:ext>
          </a:extLst>
        </cdr:cNvPr>
        <cdr:cNvSpPr txBox="1"/>
      </cdr:nvSpPr>
      <cdr:spPr>
        <a:xfrm xmlns:a="http://schemas.openxmlformats.org/drawingml/2006/main">
          <a:off x="3913052" y="2391592"/>
          <a:ext cx="66294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ct val="116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Aptos" panose="020B00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(2023)</a:t>
          </a:r>
          <a:endParaRPr lang="en-US" sz="1200">
            <a:effectLst/>
            <a:latin typeface="Aptos" panose="020B00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\Desktop\GWP%20Maps%20and%20Work\ChemicalTableValues3.1.xlsx" TargetMode="External"/><Relationship Id="rId1" Type="http://schemas.openxmlformats.org/officeDocument/2006/relationships/externalLinkPath" Target="file:///C:\Users\Rob\Desktop\GWP%20Maps%20and%20Work\ChemicalTableValues3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ey\OneDrive%20-%20University%20of%20Pittsburgh\Documents\Senior%20Year\McKone\ExcelSheets\SensitivityAnalysisGraph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\Desktop\GWP%20Maps%20and%20Work\ChemicalTableValues3.1.xlsx" TargetMode="External"/><Relationship Id="rId1" Type="http://schemas.openxmlformats.org/officeDocument/2006/relationships/externalLinkPath" Target="/Users/Rob/Desktop/GWP%20Maps%20and%20Work/ChemicalTableValues3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y/OneDrive%20-%20University%20of%20Pittsburgh/Documents/Senior%20Year/McKone/ExcelSheets/SensitivityAnalysisGraphs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\Desktop\GWP%20Maps%20and%20Work\SensitivityAnalysisGraphs.xlsm" TargetMode="External"/><Relationship Id="rId1" Type="http://schemas.openxmlformats.org/officeDocument/2006/relationships/externalLinkPath" Target="file:///C:\Users\Rob\Desktop\GWP%20Maps%20and%20Work\SensitivityAnalysisGraphs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\Desktop\GWP%20Maps%20and%20Work\Sensitvity%20Analysis.xlsx" TargetMode="External"/><Relationship Id="rId1" Type="http://schemas.openxmlformats.org/officeDocument/2006/relationships/externalLinkPath" Target="file:///C:\Users\Rob\Desktop\GWP%20Maps%20and%20Work\Sensitvity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Alphabetical"/>
      <sheetName val="BarChartSensitivity"/>
      <sheetName val="EnthalpyDiagramsExample"/>
      <sheetName val="MasterSheetSensitivityAnalysis"/>
      <sheetName val="Ethylene Oxide"/>
      <sheetName val="Propylene Oxide"/>
      <sheetName val="Phenol"/>
      <sheetName val="Cyclohexane"/>
      <sheetName val="HMDA"/>
      <sheetName val="Acry--&gt;ADN"/>
      <sheetName val="None--&gt;Adipic Acid"/>
      <sheetName val="Nol--&gt;Adipic Acid"/>
      <sheetName val="Acetone"/>
      <sheetName val="Formaldehyde"/>
      <sheetName val="KA OIL"/>
      <sheetName val="Aniline"/>
      <sheetName val="DNT--&gt; TDA"/>
      <sheetName val="Echem to Left"/>
      <sheetName val="Thermo to Right"/>
      <sheetName val="Ethylene Glycol"/>
      <sheetName val="Cyclohexanone Oxime"/>
      <sheetName val="Nitric Acid"/>
      <sheetName val="Caprolactam"/>
      <sheetName val="But--&gt;ADN"/>
      <sheetName val="Isopropyl Alcohol"/>
      <sheetName val="Methanol"/>
    </sheetNames>
    <sheetDataSet>
      <sheetData sheetId="0">
        <row r="1">
          <cell r="C1"/>
          <cell r="D1" t="str">
            <v>delta hf Gas (kJ/mol)</v>
          </cell>
          <cell r="E1" t="str">
            <v>S Naugt Gas</v>
          </cell>
          <cell r="F1" t="str">
            <v>Hf liquid</v>
          </cell>
          <cell r="G1" t="str">
            <v>S Naught Liquid</v>
          </cell>
          <cell r="H1" t="str">
            <v>Hf Solid</v>
          </cell>
          <cell r="I1" t="str">
            <v>S Naught Solid</v>
          </cell>
          <cell r="J1" t="str">
            <v>Molecular Weight</v>
          </cell>
          <cell r="K1" t="str">
            <v>What Phase at Standard Conditions</v>
          </cell>
          <cell r="L1" t="str">
            <v>Number of Carbons</v>
          </cell>
          <cell r="M1" t="str">
            <v>Hf naught</v>
          </cell>
          <cell r="N1" t="str">
            <v>S naught (j/mol*k)</v>
          </cell>
          <cell r="O1" t="str">
            <v>GWP Lower</v>
          </cell>
          <cell r="P1" t="str">
            <v>GWP Upper</v>
          </cell>
        </row>
        <row r="2">
          <cell r="B2" t="str">
            <v>Acetone</v>
          </cell>
          <cell r="D2">
            <v>-218</v>
          </cell>
          <cell r="F2">
            <v>-249.4</v>
          </cell>
          <cell r="G2">
            <v>200</v>
          </cell>
          <cell r="J2">
            <v>58.079099999999997</v>
          </cell>
          <cell r="K2" t="str">
            <v>Liquid</v>
          </cell>
          <cell r="L2">
            <v>3</v>
          </cell>
          <cell r="M2">
            <v>-249.4</v>
          </cell>
          <cell r="N2">
            <v>200</v>
          </cell>
          <cell r="O2">
            <v>1.64</v>
          </cell>
        </row>
        <row r="3">
          <cell r="B3" t="str">
            <v>Acetone Cyanohydrin</v>
          </cell>
          <cell r="D3">
            <v>-133</v>
          </cell>
          <cell r="E3">
            <v>336.51</v>
          </cell>
          <cell r="F3">
            <v>-120.9</v>
          </cell>
          <cell r="J3">
            <v>85.104500000000002</v>
          </cell>
          <cell r="K3" t="str">
            <v>Liquid</v>
          </cell>
          <cell r="L3">
            <v>4</v>
          </cell>
          <cell r="M3">
            <v>-133</v>
          </cell>
          <cell r="N3">
            <v>336.51</v>
          </cell>
          <cell r="O3">
            <v>3.8</v>
          </cell>
        </row>
        <row r="4">
          <cell r="B4" t="str">
            <v>Acrylonitrile</v>
          </cell>
          <cell r="D4">
            <v>176.2</v>
          </cell>
          <cell r="F4">
            <v>140</v>
          </cell>
          <cell r="G4">
            <v>178.91</v>
          </cell>
          <cell r="J4">
            <v>53.062600000000003</v>
          </cell>
          <cell r="K4" t="str">
            <v>Liquid</v>
          </cell>
          <cell r="L4">
            <v>3</v>
          </cell>
          <cell r="M4">
            <v>140</v>
          </cell>
          <cell r="N4">
            <v>178.91</v>
          </cell>
          <cell r="O4">
            <v>3.2</v>
          </cell>
        </row>
        <row r="5">
          <cell r="B5" t="str">
            <v>Adipic Acid</v>
          </cell>
          <cell r="D5">
            <v>-865</v>
          </cell>
          <cell r="E5">
            <v>499.25</v>
          </cell>
          <cell r="F5" t="str">
            <v>probably +83 kj</v>
          </cell>
          <cell r="H5">
            <v>-1009.8</v>
          </cell>
          <cell r="J5">
            <v>146.1412</v>
          </cell>
          <cell r="K5" t="str">
            <v>Solid</v>
          </cell>
          <cell r="L5">
            <v>6</v>
          </cell>
          <cell r="M5">
            <v>-865</v>
          </cell>
          <cell r="N5">
            <v>499.25</v>
          </cell>
          <cell r="O5">
            <v>12.9</v>
          </cell>
          <cell r="P5">
            <v>22.6</v>
          </cell>
        </row>
        <row r="6">
          <cell r="B6" t="str">
            <v>Adiponitrile</v>
          </cell>
          <cell r="D6">
            <v>149</v>
          </cell>
          <cell r="E6">
            <v>400.59</v>
          </cell>
          <cell r="F6">
            <v>84.9</v>
          </cell>
          <cell r="J6">
            <v>108.14109999999999</v>
          </cell>
          <cell r="K6" t="str">
            <v>liquid</v>
          </cell>
          <cell r="L6">
            <v>6</v>
          </cell>
          <cell r="M6">
            <v>149</v>
          </cell>
          <cell r="N6">
            <v>400.59</v>
          </cell>
        </row>
        <row r="7">
          <cell r="B7" t="str">
            <v>Allyl Chloride</v>
          </cell>
          <cell r="D7">
            <v>-5.6</v>
          </cell>
          <cell r="E7">
            <v>307.10000000000002</v>
          </cell>
          <cell r="J7">
            <v>76.525000000000006</v>
          </cell>
          <cell r="K7" t="str">
            <v>liquid</v>
          </cell>
          <cell r="L7">
            <v>3</v>
          </cell>
          <cell r="M7">
            <v>-5.6</v>
          </cell>
          <cell r="N7">
            <v>307.10000000000002</v>
          </cell>
        </row>
        <row r="8">
          <cell r="B8" t="str">
            <v>Aniline</v>
          </cell>
          <cell r="D8">
            <v>87</v>
          </cell>
          <cell r="E8">
            <v>307</v>
          </cell>
          <cell r="F8">
            <v>31.3</v>
          </cell>
          <cell r="G8">
            <v>191.3</v>
          </cell>
          <cell r="J8">
            <v>93.126499999999993</v>
          </cell>
          <cell r="K8" t="str">
            <v>liquid</v>
          </cell>
          <cell r="L8">
            <v>6</v>
          </cell>
          <cell r="M8">
            <v>31.3</v>
          </cell>
          <cell r="N8">
            <v>191.3</v>
          </cell>
        </row>
        <row r="9">
          <cell r="B9" t="str">
            <v>Benzene</v>
          </cell>
          <cell r="D9">
            <v>82.9</v>
          </cell>
          <cell r="F9">
            <v>49</v>
          </cell>
          <cell r="G9">
            <v>173.3</v>
          </cell>
          <cell r="J9">
            <v>78.111800000000002</v>
          </cell>
          <cell r="K9" t="str">
            <v>liquid</v>
          </cell>
          <cell r="L9">
            <v>6</v>
          </cell>
          <cell r="M9">
            <v>49</v>
          </cell>
          <cell r="N9">
            <v>173.3</v>
          </cell>
          <cell r="O9">
            <v>1.86</v>
          </cell>
        </row>
        <row r="10">
          <cell r="B10" t="str">
            <v>Bisphenol-A</v>
          </cell>
          <cell r="H10">
            <v>-349.4</v>
          </cell>
          <cell r="I10">
            <v>287.7</v>
          </cell>
          <cell r="J10">
            <v>228.28630000000001</v>
          </cell>
          <cell r="K10" t="str">
            <v>solid</v>
          </cell>
          <cell r="L10">
            <v>15</v>
          </cell>
          <cell r="M10">
            <v>-349.4</v>
          </cell>
          <cell r="N10">
            <v>287.7</v>
          </cell>
        </row>
        <row r="11">
          <cell r="B11" t="str">
            <v>Bishydroxyethyl Terepthalate</v>
          </cell>
          <cell r="K11" t="str">
            <v>solid</v>
          </cell>
        </row>
        <row r="12">
          <cell r="B12" t="str">
            <v>Butadiene</v>
          </cell>
          <cell r="D12">
            <v>109.5</v>
          </cell>
          <cell r="F12">
            <v>90.5</v>
          </cell>
          <cell r="G12">
            <v>199</v>
          </cell>
          <cell r="J12">
            <v>54.090400000000002</v>
          </cell>
          <cell r="K12" t="str">
            <v>gas</v>
          </cell>
          <cell r="L12">
            <v>4</v>
          </cell>
          <cell r="M12">
            <v>90.5</v>
          </cell>
          <cell r="N12">
            <v>199</v>
          </cell>
        </row>
        <row r="13">
          <cell r="B13" t="str">
            <v>Caprolactam</v>
          </cell>
          <cell r="D13">
            <v>-239.6</v>
          </cell>
          <cell r="H13">
            <v>-329.4</v>
          </cell>
          <cell r="I13">
            <v>170</v>
          </cell>
          <cell r="J13">
            <v>113.1576</v>
          </cell>
          <cell r="K13" t="str">
            <v>solid</v>
          </cell>
          <cell r="L13">
            <v>6</v>
          </cell>
          <cell r="M13">
            <v>-329.4</v>
          </cell>
          <cell r="N13">
            <v>170</v>
          </cell>
        </row>
        <row r="14">
          <cell r="B14" t="str">
            <v>Cumene</v>
          </cell>
          <cell r="D14">
            <v>3.9</v>
          </cell>
          <cell r="E14">
            <v>386</v>
          </cell>
          <cell r="F14">
            <v>-41.2</v>
          </cell>
          <cell r="G14">
            <v>277.57</v>
          </cell>
          <cell r="J14">
            <v>120.19159999999999</v>
          </cell>
          <cell r="K14" t="str">
            <v>liquid</v>
          </cell>
          <cell r="L14">
            <v>9</v>
          </cell>
          <cell r="M14">
            <v>-41.2</v>
          </cell>
          <cell r="N14">
            <v>277.57</v>
          </cell>
        </row>
        <row r="15">
          <cell r="B15" t="str">
            <v>Cyclohexane</v>
          </cell>
          <cell r="D15">
            <v>-124.6</v>
          </cell>
          <cell r="E15">
            <v>298.19</v>
          </cell>
          <cell r="F15">
            <v>-157</v>
          </cell>
          <cell r="J15">
            <v>84.159499999999994</v>
          </cell>
          <cell r="K15" t="str">
            <v>solid</v>
          </cell>
          <cell r="L15">
            <v>6</v>
          </cell>
          <cell r="M15">
            <v>-124.6</v>
          </cell>
          <cell r="N15">
            <v>298.19</v>
          </cell>
          <cell r="O15">
            <v>1.33</v>
          </cell>
          <cell r="P15">
            <v>1.6</v>
          </cell>
        </row>
        <row r="16">
          <cell r="B16" t="str">
            <v>cyclohexanol</v>
          </cell>
          <cell r="D16">
            <v>-290</v>
          </cell>
          <cell r="E16">
            <v>353.83</v>
          </cell>
          <cell r="F16">
            <v>-352</v>
          </cell>
          <cell r="G16">
            <v>203.87</v>
          </cell>
          <cell r="J16">
            <v>100.1589</v>
          </cell>
          <cell r="K16" t="str">
            <v>solid</v>
          </cell>
          <cell r="L16">
            <v>6</v>
          </cell>
          <cell r="M16">
            <v>-352</v>
          </cell>
          <cell r="N16">
            <v>203.87</v>
          </cell>
        </row>
        <row r="17">
          <cell r="B17" t="str">
            <v>cyclohexanone</v>
          </cell>
          <cell r="D17">
            <v>-227</v>
          </cell>
          <cell r="E17">
            <v>335.53</v>
          </cell>
          <cell r="F17">
            <v>-272.60000000000002</v>
          </cell>
          <cell r="G17">
            <v>229.03</v>
          </cell>
          <cell r="J17">
            <v>98.143000000000001</v>
          </cell>
          <cell r="K17" t="str">
            <v>liquid</v>
          </cell>
          <cell r="L17">
            <v>6</v>
          </cell>
          <cell r="M17">
            <v>-272.60000000000002</v>
          </cell>
          <cell r="N17">
            <v>229.03</v>
          </cell>
        </row>
        <row r="18">
          <cell r="B18" t="str">
            <v>Dimethyl Terephthalate</v>
          </cell>
          <cell r="D18">
            <v>-637</v>
          </cell>
          <cell r="E18">
            <v>574.4</v>
          </cell>
          <cell r="H18">
            <v>-721</v>
          </cell>
          <cell r="J18">
            <v>194.184</v>
          </cell>
          <cell r="K18" t="str">
            <v>solid</v>
          </cell>
          <cell r="L18">
            <v>10</v>
          </cell>
          <cell r="M18">
            <v>-637</v>
          </cell>
          <cell r="N18">
            <v>574.4</v>
          </cell>
        </row>
        <row r="19">
          <cell r="B19" t="str">
            <v>Dinitrotoluene</v>
          </cell>
          <cell r="D19">
            <v>61.58</v>
          </cell>
          <cell r="E19">
            <v>0</v>
          </cell>
          <cell r="J19">
            <v>182.1335</v>
          </cell>
          <cell r="K19" t="str">
            <v>solid</v>
          </cell>
          <cell r="L19">
            <v>7</v>
          </cell>
          <cell r="M19">
            <v>61.58</v>
          </cell>
          <cell r="N19">
            <v>0</v>
          </cell>
        </row>
        <row r="20">
          <cell r="B20" t="str">
            <v>Epichlorohydrin</v>
          </cell>
          <cell r="D20">
            <v>-108</v>
          </cell>
          <cell r="E20">
            <v>319.7</v>
          </cell>
          <cell r="F20">
            <v>-149</v>
          </cell>
          <cell r="J20">
            <v>92.524000000000001</v>
          </cell>
          <cell r="K20" t="str">
            <v>liquid</v>
          </cell>
          <cell r="L20">
            <v>3</v>
          </cell>
          <cell r="M20">
            <v>-108</v>
          </cell>
          <cell r="N20">
            <v>319.7</v>
          </cell>
        </row>
        <row r="21">
          <cell r="B21" t="str">
            <v>Ethylene</v>
          </cell>
          <cell r="D21">
            <v>52.4</v>
          </cell>
          <cell r="E21">
            <v>219.32</v>
          </cell>
          <cell r="G21">
            <v>117.8</v>
          </cell>
          <cell r="J21">
            <v>28.0532</v>
          </cell>
          <cell r="K21" t="str">
            <v>gas</v>
          </cell>
          <cell r="L21">
            <v>2</v>
          </cell>
          <cell r="M21">
            <v>52.4</v>
          </cell>
          <cell r="N21">
            <v>219.32</v>
          </cell>
          <cell r="O21">
            <v>1.44</v>
          </cell>
        </row>
        <row r="22">
          <cell r="B22" t="str">
            <v>Ethylene Dichloride</v>
          </cell>
          <cell r="D22">
            <v>-132</v>
          </cell>
          <cell r="F22">
            <v>-167.2</v>
          </cell>
          <cell r="G22">
            <v>208.53</v>
          </cell>
          <cell r="J22">
            <v>98.959000000000003</v>
          </cell>
          <cell r="K22" t="str">
            <v>Liquid</v>
          </cell>
          <cell r="L22">
            <v>2</v>
          </cell>
          <cell r="M22">
            <v>-167.2</v>
          </cell>
          <cell r="N22">
            <v>208.53</v>
          </cell>
        </row>
        <row r="23">
          <cell r="B23" t="str">
            <v>Ethylene Glycol</v>
          </cell>
          <cell r="D23">
            <v>-390</v>
          </cell>
          <cell r="E23">
            <v>311.83999999999997</v>
          </cell>
          <cell r="F23">
            <v>-460</v>
          </cell>
          <cell r="G23">
            <v>170</v>
          </cell>
          <cell r="J23">
            <v>62.067799999999998</v>
          </cell>
          <cell r="K23" t="str">
            <v>liquid</v>
          </cell>
          <cell r="L23">
            <v>2</v>
          </cell>
          <cell r="M23">
            <v>-460</v>
          </cell>
          <cell r="N23">
            <v>170</v>
          </cell>
        </row>
        <row r="24">
          <cell r="B24" t="str">
            <v>Ethylene Oxide</v>
          </cell>
          <cell r="D24">
            <v>-52.64</v>
          </cell>
          <cell r="E24">
            <v>243</v>
          </cell>
          <cell r="F24">
            <v>-95.7</v>
          </cell>
          <cell r="G24">
            <v>149.44999999999999</v>
          </cell>
          <cell r="I24">
            <v>40</v>
          </cell>
          <cell r="J24">
            <v>44.052599999999998</v>
          </cell>
          <cell r="K24" t="str">
            <v>liquid</v>
          </cell>
          <cell r="L24">
            <v>2</v>
          </cell>
          <cell r="M24">
            <v>-95.7</v>
          </cell>
          <cell r="N24">
            <v>149.44999999999999</v>
          </cell>
          <cell r="O24">
            <v>2</v>
          </cell>
        </row>
        <row r="25">
          <cell r="B25" t="str">
            <v>Glycerol</v>
          </cell>
          <cell r="D25">
            <v>-577</v>
          </cell>
          <cell r="E25">
            <v>397.19</v>
          </cell>
          <cell r="F25">
            <v>-669</v>
          </cell>
          <cell r="J25">
            <v>92.093800000000002</v>
          </cell>
          <cell r="K25" t="str">
            <v>solid</v>
          </cell>
          <cell r="L25">
            <v>3</v>
          </cell>
          <cell r="M25">
            <v>-577</v>
          </cell>
          <cell r="N25">
            <v>397.19</v>
          </cell>
        </row>
        <row r="26">
          <cell r="B26" t="str">
            <v>HCL</v>
          </cell>
          <cell r="D26">
            <v>-92.31</v>
          </cell>
          <cell r="E26">
            <v>186.9</v>
          </cell>
          <cell r="J26">
            <v>36.460999999999999</v>
          </cell>
          <cell r="K26" t="str">
            <v>gas</v>
          </cell>
          <cell r="L26">
            <v>0</v>
          </cell>
          <cell r="M26">
            <v>-92.31</v>
          </cell>
          <cell r="N26">
            <v>186.9</v>
          </cell>
        </row>
        <row r="27">
          <cell r="B27" t="str">
            <v>Hexamethylene diamine</v>
          </cell>
          <cell r="H27">
            <v>-205</v>
          </cell>
          <cell r="I27">
            <v>3</v>
          </cell>
          <cell r="J27">
            <v>116.2046</v>
          </cell>
          <cell r="K27" t="str">
            <v>solid</v>
          </cell>
          <cell r="L27">
            <v>6</v>
          </cell>
          <cell r="M27">
            <v>-205</v>
          </cell>
          <cell r="N27">
            <v>3</v>
          </cell>
          <cell r="O27">
            <v>5.5</v>
          </cell>
          <cell r="P27">
            <v>5.8</v>
          </cell>
        </row>
        <row r="28">
          <cell r="B28" t="str">
            <v>Hydrogen</v>
          </cell>
          <cell r="D28">
            <v>0</v>
          </cell>
          <cell r="E28">
            <v>130</v>
          </cell>
          <cell r="J28">
            <v>2.016</v>
          </cell>
          <cell r="K28" t="str">
            <v>gas</v>
          </cell>
          <cell r="L28">
            <v>0</v>
          </cell>
          <cell r="M28">
            <v>0</v>
          </cell>
          <cell r="N28">
            <v>130</v>
          </cell>
        </row>
        <row r="29">
          <cell r="B29" t="str">
            <v>Liquid Epoxy Resin</v>
          </cell>
          <cell r="C29"/>
          <cell r="D29" t="str">
            <v>NA</v>
          </cell>
          <cell r="E29"/>
          <cell r="F29"/>
          <cell r="G29"/>
          <cell r="H29"/>
          <cell r="I29"/>
          <cell r="J29"/>
          <cell r="K29" t="str">
            <v>solid</v>
          </cell>
          <cell r="P29">
            <v>8.1</v>
          </cell>
        </row>
        <row r="30">
          <cell r="B30" t="str">
            <v>MDA</v>
          </cell>
          <cell r="K30" t="str">
            <v>solid</v>
          </cell>
        </row>
        <row r="31">
          <cell r="B31" t="str">
            <v>MDI</v>
          </cell>
          <cell r="K31" t="str">
            <v>solid</v>
          </cell>
        </row>
        <row r="32">
          <cell r="B32" t="str">
            <v>Nitrobenzene</v>
          </cell>
          <cell r="D32">
            <v>68.5</v>
          </cell>
          <cell r="F32">
            <v>12.5</v>
          </cell>
          <cell r="G32">
            <v>224.3</v>
          </cell>
          <cell r="J32">
            <v>123.10939999999999</v>
          </cell>
          <cell r="K32" t="str">
            <v>solid</v>
          </cell>
          <cell r="L32">
            <v>6</v>
          </cell>
          <cell r="M32">
            <v>12.5</v>
          </cell>
          <cell r="N32">
            <v>224.3</v>
          </cell>
        </row>
        <row r="33">
          <cell r="B33" t="str">
            <v>Nylon 6</v>
          </cell>
          <cell r="C33"/>
          <cell r="D33" t="str">
            <v>NA</v>
          </cell>
          <cell r="E33"/>
          <cell r="F33"/>
          <cell r="G33"/>
          <cell r="H33"/>
          <cell r="I33"/>
          <cell r="J33"/>
          <cell r="K33" t="str">
            <v>Solid</v>
          </cell>
          <cell r="P33">
            <v>6.7</v>
          </cell>
        </row>
        <row r="34">
          <cell r="B34" t="str">
            <v>cyclohexanone Oxime</v>
          </cell>
          <cell r="D34">
            <v>-74.88</v>
          </cell>
          <cell r="H34">
            <v>-153.19999999999999</v>
          </cell>
          <cell r="I34">
            <v>185</v>
          </cell>
          <cell r="J34">
            <v>113.15</v>
          </cell>
          <cell r="K34" t="str">
            <v>solid</v>
          </cell>
          <cell r="M34">
            <v>-153.19999999999999</v>
          </cell>
          <cell r="N34">
            <v>185</v>
          </cell>
        </row>
        <row r="35">
          <cell r="B35" t="str">
            <v>PA6.6</v>
          </cell>
          <cell r="C35"/>
          <cell r="D35"/>
          <cell r="E35"/>
          <cell r="F35"/>
          <cell r="G35"/>
          <cell r="H35"/>
          <cell r="I35"/>
          <cell r="J35"/>
          <cell r="K35" t="str">
            <v>solid</v>
          </cell>
          <cell r="P35">
            <v>7.9</v>
          </cell>
        </row>
        <row r="36">
          <cell r="B36" t="str">
            <v xml:space="preserve">PA6.6 Salt </v>
          </cell>
          <cell r="C36"/>
          <cell r="D36"/>
          <cell r="E36"/>
          <cell r="F36"/>
          <cell r="G36"/>
          <cell r="H36"/>
          <cell r="I36"/>
          <cell r="J36"/>
          <cell r="K36" t="str">
            <v>solid</v>
          </cell>
        </row>
        <row r="37">
          <cell r="B37" t="str">
            <v>Pentane</v>
          </cell>
          <cell r="D37">
            <v>-147</v>
          </cell>
          <cell r="E37">
            <v>347.82</v>
          </cell>
          <cell r="F37">
            <v>-173</v>
          </cell>
          <cell r="G37">
            <v>262</v>
          </cell>
          <cell r="J37">
            <v>72.148799999999994</v>
          </cell>
          <cell r="K37" t="str">
            <v>solid</v>
          </cell>
          <cell r="L37">
            <v>5</v>
          </cell>
          <cell r="M37">
            <v>-173</v>
          </cell>
          <cell r="N37">
            <v>262</v>
          </cell>
        </row>
        <row r="38">
          <cell r="B38" t="str">
            <v xml:space="preserve">PET </v>
          </cell>
          <cell r="C38"/>
          <cell r="D38"/>
          <cell r="E38"/>
          <cell r="F38"/>
          <cell r="G38"/>
          <cell r="H38"/>
          <cell r="I38"/>
          <cell r="J38"/>
          <cell r="K38" t="str">
            <v>liquid</v>
          </cell>
          <cell r="P38">
            <v>2.19</v>
          </cell>
        </row>
        <row r="39">
          <cell r="B39" t="str">
            <v>Phenol</v>
          </cell>
          <cell r="D39">
            <v>-96</v>
          </cell>
          <cell r="H39">
            <v>-165</v>
          </cell>
          <cell r="I39">
            <v>143</v>
          </cell>
          <cell r="J39">
            <v>94.111199999999997</v>
          </cell>
          <cell r="K39" t="str">
            <v>solid</v>
          </cell>
          <cell r="L39">
            <v>6</v>
          </cell>
          <cell r="M39">
            <v>-165</v>
          </cell>
          <cell r="N39">
            <v>143</v>
          </cell>
          <cell r="O39">
            <v>1.79</v>
          </cell>
        </row>
        <row r="40">
          <cell r="B40" t="str">
            <v>PMMA</v>
          </cell>
          <cell r="C40"/>
          <cell r="D40" t="str">
            <v>NA</v>
          </cell>
          <cell r="E40"/>
          <cell r="F40"/>
          <cell r="G40"/>
          <cell r="H40"/>
          <cell r="I40"/>
          <cell r="J40"/>
          <cell r="K40" t="str">
            <v>solid</v>
          </cell>
          <cell r="P40">
            <v>3.75</v>
          </cell>
        </row>
        <row r="41">
          <cell r="B41" t="str">
            <v>Poly Carbonate</v>
          </cell>
          <cell r="C41"/>
          <cell r="D41" t="str">
            <v>NA</v>
          </cell>
          <cell r="E41"/>
          <cell r="F41"/>
          <cell r="G41"/>
          <cell r="H41"/>
          <cell r="I41"/>
          <cell r="J41"/>
          <cell r="K41" t="str">
            <v>solid</v>
          </cell>
          <cell r="P41">
            <v>3.4</v>
          </cell>
        </row>
        <row r="42">
          <cell r="B42" t="str">
            <v>Polyols (eth)</v>
          </cell>
          <cell r="C42"/>
          <cell r="D42" t="str">
            <v>NA</v>
          </cell>
          <cell r="E42"/>
          <cell r="F42"/>
          <cell r="G42"/>
          <cell r="H42"/>
          <cell r="I42"/>
          <cell r="J42"/>
          <cell r="K42" t="str">
            <v>?</v>
          </cell>
          <cell r="O42">
            <v>2.2000000000000002</v>
          </cell>
          <cell r="P42">
            <v>2.9</v>
          </cell>
        </row>
        <row r="43">
          <cell r="B43" t="str">
            <v>Propylene</v>
          </cell>
          <cell r="D43">
            <v>20.41</v>
          </cell>
          <cell r="E43">
            <v>266.70999999999998</v>
          </cell>
          <cell r="G43">
            <v>195.7</v>
          </cell>
          <cell r="J43">
            <v>42.079700000000003</v>
          </cell>
          <cell r="K43" t="str">
            <v>gas</v>
          </cell>
          <cell r="L43">
            <v>3</v>
          </cell>
          <cell r="M43">
            <v>20.41</v>
          </cell>
          <cell r="N43">
            <v>266.70999999999998</v>
          </cell>
          <cell r="O43">
            <v>1.44</v>
          </cell>
        </row>
        <row r="44">
          <cell r="B44" t="str">
            <v>Propylene Oxide</v>
          </cell>
          <cell r="D44">
            <v>-94</v>
          </cell>
          <cell r="E44">
            <v>287.04000000000002</v>
          </cell>
          <cell r="F44">
            <v>-122</v>
          </cell>
          <cell r="G44">
            <v>196</v>
          </cell>
          <cell r="J44">
            <v>58.079099999999997</v>
          </cell>
          <cell r="K44" t="str">
            <v>liquid</v>
          </cell>
          <cell r="L44">
            <v>3</v>
          </cell>
          <cell r="M44">
            <v>-122</v>
          </cell>
          <cell r="N44">
            <v>196</v>
          </cell>
          <cell r="O44">
            <v>2</v>
          </cell>
        </row>
        <row r="45">
          <cell r="B45" t="str">
            <v>PU Flex</v>
          </cell>
          <cell r="C45"/>
          <cell r="D45" t="str">
            <v>NA</v>
          </cell>
          <cell r="E45"/>
          <cell r="F45"/>
          <cell r="G45"/>
          <cell r="H45"/>
          <cell r="I45"/>
          <cell r="J45"/>
          <cell r="K45" t="str">
            <v>solid</v>
          </cell>
          <cell r="O45">
            <v>3.18</v>
          </cell>
          <cell r="P45">
            <v>3.22</v>
          </cell>
        </row>
        <row r="46">
          <cell r="B46" t="str">
            <v>PU Rigid</v>
          </cell>
          <cell r="C46"/>
          <cell r="D46" t="str">
            <v>NA</v>
          </cell>
          <cell r="E46"/>
          <cell r="F46"/>
          <cell r="G46"/>
          <cell r="H46"/>
          <cell r="I46"/>
          <cell r="J46"/>
          <cell r="K46" t="str">
            <v>solid</v>
          </cell>
          <cell r="P46">
            <v>4.2</v>
          </cell>
        </row>
        <row r="47">
          <cell r="B47" t="str">
            <v>P-Xylene</v>
          </cell>
          <cell r="D47">
            <v>17.899999999999999</v>
          </cell>
          <cell r="F47">
            <v>-24.4</v>
          </cell>
          <cell r="G47">
            <v>247</v>
          </cell>
          <cell r="J47">
            <v>106.16500000000001</v>
          </cell>
          <cell r="K47" t="str">
            <v>solid</v>
          </cell>
          <cell r="L47">
            <v>8</v>
          </cell>
          <cell r="M47">
            <v>-24.4</v>
          </cell>
          <cell r="N47">
            <v>247</v>
          </cell>
        </row>
        <row r="48">
          <cell r="B48" t="str">
            <v>TDA</v>
          </cell>
          <cell r="D48">
            <v>58.37</v>
          </cell>
          <cell r="E48">
            <v>398.29</v>
          </cell>
          <cell r="J48">
            <v>216.3</v>
          </cell>
          <cell r="K48" t="str">
            <v>solid</v>
          </cell>
          <cell r="M48">
            <v>58.37</v>
          </cell>
          <cell r="N48">
            <v>398.29</v>
          </cell>
        </row>
        <row r="49">
          <cell r="B49" t="str">
            <v xml:space="preserve">TDI </v>
          </cell>
          <cell r="D49">
            <v>-226.15</v>
          </cell>
          <cell r="E49">
            <v>402.53</v>
          </cell>
          <cell r="J49">
            <v>174.2</v>
          </cell>
          <cell r="K49" t="str">
            <v>solid</v>
          </cell>
          <cell r="M49">
            <v>-226.15</v>
          </cell>
          <cell r="N49">
            <v>402.53</v>
          </cell>
        </row>
        <row r="50">
          <cell r="B50" t="str">
            <v>Terephthalic Acid</v>
          </cell>
          <cell r="D50">
            <v>-717.9</v>
          </cell>
          <cell r="E50">
            <v>449.47</v>
          </cell>
          <cell r="H50">
            <v>-816</v>
          </cell>
          <cell r="J50">
            <v>166.13079999999999</v>
          </cell>
          <cell r="K50" t="str">
            <v>?</v>
          </cell>
          <cell r="L50">
            <v>8</v>
          </cell>
          <cell r="M50">
            <v>-717.9</v>
          </cell>
          <cell r="N50">
            <v>449.47</v>
          </cell>
        </row>
        <row r="51">
          <cell r="B51" t="str">
            <v>Toluene</v>
          </cell>
          <cell r="D51">
            <v>50</v>
          </cell>
          <cell r="F51">
            <v>12</v>
          </cell>
          <cell r="G51">
            <v>220</v>
          </cell>
          <cell r="K51" t="str">
            <v>liquid</v>
          </cell>
          <cell r="L51">
            <v>7</v>
          </cell>
          <cell r="M51">
            <v>12</v>
          </cell>
          <cell r="N51">
            <v>220</v>
          </cell>
        </row>
        <row r="52">
          <cell r="B52" t="str">
            <v>VCM</v>
          </cell>
          <cell r="C52"/>
          <cell r="D52"/>
          <cell r="E52"/>
          <cell r="F52"/>
          <cell r="G52"/>
          <cell r="H52"/>
          <cell r="I52"/>
          <cell r="J52"/>
          <cell r="P52">
            <v>1.71</v>
          </cell>
        </row>
        <row r="53">
          <cell r="B53" t="str">
            <v>Xylenes</v>
          </cell>
          <cell r="D53">
            <v>19.951999999999998</v>
          </cell>
          <cell r="E53">
            <v>356.78</v>
          </cell>
          <cell r="F53">
            <v>-22.691999999999997</v>
          </cell>
          <cell r="G53">
            <v>250.76</v>
          </cell>
          <cell r="K53" t="str">
            <v>liquid</v>
          </cell>
          <cell r="M53">
            <v>-22.691999999999997</v>
          </cell>
          <cell r="N53">
            <v>250.76</v>
          </cell>
        </row>
        <row r="54">
          <cell r="B54" t="str">
            <v>Not Aval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M54">
            <v>0</v>
          </cell>
          <cell r="N54">
            <v>0</v>
          </cell>
        </row>
        <row r="55">
          <cell r="B55" t="str">
            <v>Isopropyl Alcohol</v>
          </cell>
          <cell r="D55">
            <v>-272</v>
          </cell>
          <cell r="F55">
            <v>-318</v>
          </cell>
          <cell r="G55">
            <v>180</v>
          </cell>
          <cell r="H55"/>
          <cell r="J55">
            <v>60.1</v>
          </cell>
          <cell r="L55">
            <v>3</v>
          </cell>
          <cell r="M55">
            <v>-318</v>
          </cell>
          <cell r="N55">
            <v>180</v>
          </cell>
        </row>
        <row r="56">
          <cell r="B56" t="str">
            <v>Formaldehyde</v>
          </cell>
          <cell r="D56">
            <v>-115</v>
          </cell>
          <cell r="E56">
            <v>218</v>
          </cell>
          <cell r="J56">
            <v>30.03</v>
          </cell>
          <cell r="L56">
            <v>1</v>
          </cell>
          <cell r="M56">
            <v>-115</v>
          </cell>
          <cell r="N56">
            <v>218</v>
          </cell>
        </row>
        <row r="57">
          <cell r="B57" t="str">
            <v>Water</v>
          </cell>
          <cell r="D57">
            <v>-241</v>
          </cell>
          <cell r="E57">
            <v>188</v>
          </cell>
          <cell r="F57">
            <v>-285</v>
          </cell>
          <cell r="G57">
            <v>69.900000000000006</v>
          </cell>
          <cell r="J57">
            <v>18.02</v>
          </cell>
          <cell r="L57">
            <v>0</v>
          </cell>
          <cell r="M57">
            <v>-285</v>
          </cell>
          <cell r="N57">
            <v>69.900000000000006</v>
          </cell>
        </row>
        <row r="58">
          <cell r="B58" t="str">
            <v>Methanol</v>
          </cell>
          <cell r="D58">
            <v>-205</v>
          </cell>
          <cell r="F58">
            <v>-238</v>
          </cell>
          <cell r="G58">
            <v>127</v>
          </cell>
          <cell r="J58">
            <v>32.04</v>
          </cell>
          <cell r="L58">
            <v>1</v>
          </cell>
          <cell r="M58">
            <v>-238</v>
          </cell>
          <cell r="N58">
            <v>127</v>
          </cell>
        </row>
        <row r="59">
          <cell r="B59" t="str">
            <v>Ammonia</v>
          </cell>
          <cell r="D59">
            <v>-45.9</v>
          </cell>
          <cell r="E59">
            <v>192</v>
          </cell>
          <cell r="J59">
            <v>17.03</v>
          </cell>
          <cell r="L59">
            <v>0</v>
          </cell>
          <cell r="M59">
            <v>-45.9</v>
          </cell>
          <cell r="N59">
            <v>192</v>
          </cell>
        </row>
        <row r="60">
          <cell r="B60" t="str">
            <v>Nitric acid</v>
          </cell>
          <cell r="D60">
            <v>-134.31</v>
          </cell>
          <cell r="E60">
            <v>266.39</v>
          </cell>
          <cell r="J60">
            <v>63.012999999999998</v>
          </cell>
          <cell r="L60">
            <v>0</v>
          </cell>
          <cell r="M60">
            <v>-134.31</v>
          </cell>
          <cell r="N60">
            <v>266.39</v>
          </cell>
        </row>
        <row r="61">
          <cell r="B61" t="str">
            <v>HCN</v>
          </cell>
          <cell r="D61">
            <v>135.1</v>
          </cell>
          <cell r="E61">
            <v>201.8</v>
          </cell>
          <cell r="J61">
            <v>27.02</v>
          </cell>
          <cell r="L61">
            <v>1</v>
          </cell>
          <cell r="M61">
            <v>135.1</v>
          </cell>
          <cell r="N61">
            <v>201.8</v>
          </cell>
        </row>
        <row r="62">
          <cell r="B62" t="str">
            <v>MMA</v>
          </cell>
          <cell r="D62">
            <v>-347</v>
          </cell>
          <cell r="E62">
            <v>401.8</v>
          </cell>
          <cell r="F62">
            <v>-382</v>
          </cell>
          <cell r="G62">
            <v>266.2</v>
          </cell>
          <cell r="J62">
            <v>100.11</v>
          </cell>
          <cell r="L62">
            <v>5</v>
          </cell>
          <cell r="M62">
            <v>-382</v>
          </cell>
          <cell r="N62">
            <v>266.2</v>
          </cell>
        </row>
        <row r="63">
          <cell r="B63" t="str">
            <v>CO2</v>
          </cell>
          <cell r="D63">
            <v>-393.5</v>
          </cell>
          <cell r="E63">
            <v>213.51</v>
          </cell>
          <cell r="J63">
            <v>44.01</v>
          </cell>
          <cell r="L63">
            <v>1</v>
          </cell>
          <cell r="M63">
            <v>-393.5</v>
          </cell>
          <cell r="N63">
            <v>213.51</v>
          </cell>
        </row>
        <row r="64">
          <cell r="B64" t="str">
            <v>Methane</v>
          </cell>
          <cell r="D64">
            <v>-74.8</v>
          </cell>
          <cell r="E64">
            <v>188</v>
          </cell>
          <cell r="J64">
            <v>16.04</v>
          </cell>
          <cell r="L64">
            <v>1</v>
          </cell>
          <cell r="M64">
            <v>-74.8</v>
          </cell>
          <cell r="N64">
            <v>188</v>
          </cell>
        </row>
        <row r="65">
          <cell r="B65" t="str">
            <v>Ethane</v>
          </cell>
          <cell r="D65">
            <v>-84</v>
          </cell>
          <cell r="E65">
            <v>229.5</v>
          </cell>
          <cell r="J65">
            <v>30.06</v>
          </cell>
          <cell r="L65">
            <v>2</v>
          </cell>
          <cell r="M65">
            <v>-84</v>
          </cell>
          <cell r="N65">
            <v>229.5</v>
          </cell>
        </row>
        <row r="66">
          <cell r="B66" t="str">
            <v>Hydroxylamine</v>
          </cell>
          <cell r="D66">
            <v>-39.9</v>
          </cell>
          <cell r="E66">
            <v>236.18</v>
          </cell>
          <cell r="L66">
            <v>0</v>
          </cell>
          <cell r="M66">
            <v>-39.9</v>
          </cell>
          <cell r="N66">
            <v>236.18</v>
          </cell>
        </row>
        <row r="67">
          <cell r="B67" t="str">
            <v>Oxygen</v>
          </cell>
          <cell r="D67">
            <v>0</v>
          </cell>
          <cell r="E67">
            <v>205.15</v>
          </cell>
          <cell r="L67">
            <v>0</v>
          </cell>
          <cell r="M67">
            <v>0</v>
          </cell>
          <cell r="N67">
            <v>205.15</v>
          </cell>
        </row>
        <row r="68">
          <cell r="B68" t="str">
            <v>Nitrogen</v>
          </cell>
          <cell r="D68">
            <v>0</v>
          </cell>
          <cell r="E68">
            <v>191.61</v>
          </cell>
          <cell r="N68">
            <v>191.61</v>
          </cell>
        </row>
        <row r="69">
          <cell r="B69" t="str">
            <v>Butane</v>
          </cell>
          <cell r="D69" t="str">
            <v>–124.7 </v>
          </cell>
          <cell r="E69" t="str">
            <v>310.23 </v>
          </cell>
          <cell r="J69">
            <v>58.122199999999999</v>
          </cell>
          <cell r="M69" t="str">
            <v>–124.7 </v>
          </cell>
          <cell r="N69" t="str">
            <v>310.23 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mical Process Flow Diagram"/>
      <sheetName val="Table of Electrochemical Values"/>
      <sheetName val="Gibbs Energy of Formation"/>
      <sheetName val="8; Methanol -&gt; Formaldehyde"/>
      <sheetName val="2; Cyclohexane -&gt; KA Oil"/>
      <sheetName val="9; Methane -&gt; Benzene"/>
      <sheetName val="14; Ethane -&gt; Ethylene"/>
      <sheetName val="7; Methane -&gt; Methanol"/>
      <sheetName val="5; Propylene -&gt; Acrylic Acid"/>
      <sheetName val="3; KA oil-&gt; Adipic Acid"/>
      <sheetName val="4; n-Butane -&gt; Maleic Anhydride"/>
      <sheetName val="6; Nitrobenzene -&gt; Aniline"/>
      <sheetName val="1; Benzene -&gt; Cyclohexan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E5">
            <v>0.05</v>
          </cell>
          <cell r="F5">
            <v>0.15416666666666667</v>
          </cell>
        </row>
        <row r="12">
          <cell r="E12">
            <v>0.4</v>
          </cell>
          <cell r="F12">
            <v>1.2333333333333334</v>
          </cell>
        </row>
        <row r="14">
          <cell r="F14">
            <v>1.5416666666666665</v>
          </cell>
        </row>
        <row r="15">
          <cell r="E15">
            <v>0.55000000000000004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Alphabetical"/>
      <sheetName val="BarChartSensitivity"/>
      <sheetName val="EnthalpyDiagramsExample"/>
      <sheetName val="MasterSheetSensitivityAnalysis"/>
      <sheetName val="Ethylene Oxide"/>
      <sheetName val="Propylene Oxide"/>
      <sheetName val="Phenol"/>
      <sheetName val="Cyclohexane"/>
      <sheetName val="HMDA"/>
      <sheetName val="Acry--&gt;ADN"/>
      <sheetName val="None--&gt;Adipic Acid"/>
      <sheetName val="Nol--&gt;Adipic Acid"/>
      <sheetName val="Acetone"/>
      <sheetName val="Formaldehyde"/>
      <sheetName val="KA OIL"/>
      <sheetName val="Aniline"/>
      <sheetName val="DNT--&gt; TDA"/>
      <sheetName val="Echem to Left"/>
      <sheetName val="Thermo to Right"/>
      <sheetName val="Ethylene Glycol"/>
      <sheetName val="Cyclohexanone Oxime"/>
      <sheetName val="Nitric Acid"/>
      <sheetName val="Caprolactam"/>
      <sheetName val="But--&gt;ADN"/>
      <sheetName val="Isopropyl Alcohol"/>
      <sheetName val="Methanol"/>
    </sheetNames>
    <sheetDataSet>
      <sheetData sheetId="0">
        <row r="1">
          <cell r="D1" t="str">
            <v>delta hf Gas (kJ/mol)</v>
          </cell>
          <cell r="E1" t="str">
            <v>S Naugt Gas</v>
          </cell>
          <cell r="F1" t="str">
            <v>Hf liquid</v>
          </cell>
          <cell r="G1" t="str">
            <v>S Naught Liquid</v>
          </cell>
          <cell r="H1" t="str">
            <v>Hf Solid</v>
          </cell>
          <cell r="I1" t="str">
            <v>S Naught Solid</v>
          </cell>
          <cell r="J1" t="str">
            <v>Molecular Weight</v>
          </cell>
          <cell r="K1" t="str">
            <v>What Phase at Standard Conditions</v>
          </cell>
          <cell r="L1" t="str">
            <v>Number of Carbons</v>
          </cell>
          <cell r="M1" t="str">
            <v>Hf naught</v>
          </cell>
          <cell r="N1" t="str">
            <v>S naught (j/mol*k)</v>
          </cell>
          <cell r="O1" t="str">
            <v>GWP Lower</v>
          </cell>
          <cell r="P1" t="str">
            <v>GWP Upper</v>
          </cell>
        </row>
        <row r="2">
          <cell r="B2" t="str">
            <v>Acetone</v>
          </cell>
          <cell r="D2">
            <v>-218</v>
          </cell>
          <cell r="F2">
            <v>-249.4</v>
          </cell>
          <cell r="G2">
            <v>200</v>
          </cell>
          <cell r="J2">
            <v>58.079099999999997</v>
          </cell>
          <cell r="K2" t="str">
            <v>Liquid</v>
          </cell>
          <cell r="L2">
            <v>3</v>
          </cell>
          <cell r="M2">
            <v>-249.4</v>
          </cell>
          <cell r="N2">
            <v>200</v>
          </cell>
          <cell r="O2">
            <v>1.64</v>
          </cell>
        </row>
        <row r="3">
          <cell r="B3" t="str">
            <v>Acetone Cyanohydrin</v>
          </cell>
          <cell r="D3">
            <v>-133</v>
          </cell>
          <cell r="E3">
            <v>336.51</v>
          </cell>
          <cell r="F3">
            <v>-120.9</v>
          </cell>
          <cell r="J3">
            <v>85.104500000000002</v>
          </cell>
          <cell r="K3" t="str">
            <v>Liquid</v>
          </cell>
          <cell r="L3">
            <v>4</v>
          </cell>
          <cell r="M3">
            <v>-133</v>
          </cell>
          <cell r="N3">
            <v>336.51</v>
          </cell>
          <cell r="O3">
            <v>3.8</v>
          </cell>
        </row>
        <row r="4">
          <cell r="B4" t="str">
            <v>Acrylonitrile</v>
          </cell>
          <cell r="D4">
            <v>176.2</v>
          </cell>
          <cell r="F4">
            <v>140</v>
          </cell>
          <cell r="G4">
            <v>178.91</v>
          </cell>
          <cell r="J4">
            <v>53.062600000000003</v>
          </cell>
          <cell r="K4" t="str">
            <v>Liquid</v>
          </cell>
          <cell r="L4">
            <v>3</v>
          </cell>
          <cell r="M4">
            <v>140</v>
          </cell>
          <cell r="N4">
            <v>178.91</v>
          </cell>
          <cell r="O4">
            <v>3.2</v>
          </cell>
        </row>
        <row r="5">
          <cell r="B5" t="str">
            <v>Adipic Acid</v>
          </cell>
          <cell r="D5">
            <v>-865</v>
          </cell>
          <cell r="E5">
            <v>499.25</v>
          </cell>
          <cell r="F5" t="str">
            <v>probably +83 kj</v>
          </cell>
          <cell r="H5">
            <v>-1009.8</v>
          </cell>
          <cell r="J5">
            <v>146.1412</v>
          </cell>
          <cell r="K5" t="str">
            <v>Solid</v>
          </cell>
          <cell r="L5">
            <v>6</v>
          </cell>
          <cell r="M5">
            <v>-865</v>
          </cell>
          <cell r="N5">
            <v>499.25</v>
          </cell>
          <cell r="O5">
            <v>12.9</v>
          </cell>
          <cell r="P5">
            <v>22.6</v>
          </cell>
        </row>
        <row r="6">
          <cell r="B6" t="str">
            <v>Adiponitrile</v>
          </cell>
          <cell r="D6">
            <v>149</v>
          </cell>
          <cell r="E6">
            <v>400.59</v>
          </cell>
          <cell r="F6">
            <v>84.9</v>
          </cell>
          <cell r="J6">
            <v>108.14109999999999</v>
          </cell>
          <cell r="K6" t="str">
            <v>liquid</v>
          </cell>
          <cell r="L6">
            <v>6</v>
          </cell>
          <cell r="M6">
            <v>149</v>
          </cell>
          <cell r="N6">
            <v>400.59</v>
          </cell>
        </row>
        <row r="7">
          <cell r="B7" t="str">
            <v>Allyl Chloride</v>
          </cell>
          <cell r="D7">
            <v>-5.6</v>
          </cell>
          <cell r="E7">
            <v>307.10000000000002</v>
          </cell>
          <cell r="J7">
            <v>76.525000000000006</v>
          </cell>
          <cell r="K7" t="str">
            <v>liquid</v>
          </cell>
          <cell r="L7">
            <v>3</v>
          </cell>
          <cell r="M7">
            <v>-5.6</v>
          </cell>
          <cell r="N7">
            <v>307.10000000000002</v>
          </cell>
        </row>
        <row r="8">
          <cell r="B8" t="str">
            <v>Aniline</v>
          </cell>
          <cell r="D8">
            <v>87</v>
          </cell>
          <cell r="E8">
            <v>307</v>
          </cell>
          <cell r="F8">
            <v>31.3</v>
          </cell>
          <cell r="G8">
            <v>191.3</v>
          </cell>
          <cell r="J8">
            <v>93.126499999999993</v>
          </cell>
          <cell r="K8" t="str">
            <v>liquid</v>
          </cell>
          <cell r="L8">
            <v>6</v>
          </cell>
          <cell r="M8">
            <v>31.3</v>
          </cell>
          <cell r="N8">
            <v>191.3</v>
          </cell>
        </row>
        <row r="9">
          <cell r="B9" t="str">
            <v>Benzene</v>
          </cell>
          <cell r="D9">
            <v>82.9</v>
          </cell>
          <cell r="F9">
            <v>49</v>
          </cell>
          <cell r="G9">
            <v>173.3</v>
          </cell>
          <cell r="J9">
            <v>78.111800000000002</v>
          </cell>
          <cell r="K9" t="str">
            <v>liquid</v>
          </cell>
          <cell r="L9">
            <v>6</v>
          </cell>
          <cell r="M9">
            <v>49</v>
          </cell>
          <cell r="N9">
            <v>173.3</v>
          </cell>
          <cell r="O9">
            <v>1.86</v>
          </cell>
        </row>
        <row r="10">
          <cell r="B10" t="str">
            <v>Bisphenol-A</v>
          </cell>
          <cell r="H10">
            <v>-349.4</v>
          </cell>
          <cell r="I10">
            <v>287.7</v>
          </cell>
          <cell r="J10">
            <v>228.28630000000001</v>
          </cell>
          <cell r="K10" t="str">
            <v>solid</v>
          </cell>
          <cell r="L10">
            <v>15</v>
          </cell>
          <cell r="M10">
            <v>-349.4</v>
          </cell>
          <cell r="N10">
            <v>287.7</v>
          </cell>
        </row>
        <row r="11">
          <cell r="B11" t="str">
            <v>Bishydroxyethyl Terepthalate</v>
          </cell>
          <cell r="K11" t="str">
            <v>solid</v>
          </cell>
        </row>
        <row r="12">
          <cell r="B12" t="str">
            <v>Butadiene</v>
          </cell>
          <cell r="D12">
            <v>109.5</v>
          </cell>
          <cell r="F12">
            <v>90.5</v>
          </cell>
          <cell r="G12">
            <v>199</v>
          </cell>
          <cell r="J12">
            <v>54.090400000000002</v>
          </cell>
          <cell r="K12" t="str">
            <v>gas</v>
          </cell>
          <cell r="L12">
            <v>4</v>
          </cell>
          <cell r="M12">
            <v>90.5</v>
          </cell>
          <cell r="N12">
            <v>199</v>
          </cell>
        </row>
        <row r="13">
          <cell r="B13" t="str">
            <v>Caprolactam</v>
          </cell>
          <cell r="D13">
            <v>-239.6</v>
          </cell>
          <cell r="H13">
            <v>-329.4</v>
          </cell>
          <cell r="I13">
            <v>170</v>
          </cell>
          <cell r="J13">
            <v>113.1576</v>
          </cell>
          <cell r="K13" t="str">
            <v>solid</v>
          </cell>
          <cell r="L13">
            <v>6</v>
          </cell>
          <cell r="M13">
            <v>-329.4</v>
          </cell>
          <cell r="N13">
            <v>170</v>
          </cell>
        </row>
        <row r="14">
          <cell r="B14" t="str">
            <v>Cumene</v>
          </cell>
          <cell r="D14">
            <v>3.9</v>
          </cell>
          <cell r="E14">
            <v>386</v>
          </cell>
          <cell r="F14">
            <v>-41.2</v>
          </cell>
          <cell r="G14">
            <v>277.57</v>
          </cell>
          <cell r="J14">
            <v>120.19159999999999</v>
          </cell>
          <cell r="K14" t="str">
            <v>liquid</v>
          </cell>
          <cell r="L14">
            <v>9</v>
          </cell>
          <cell r="M14">
            <v>-41.2</v>
          </cell>
          <cell r="N14">
            <v>277.57</v>
          </cell>
        </row>
        <row r="15">
          <cell r="B15" t="str">
            <v>Cyclohexane</v>
          </cell>
          <cell r="D15">
            <v>-124.6</v>
          </cell>
          <cell r="E15">
            <v>298.19</v>
          </cell>
          <cell r="F15">
            <v>-157</v>
          </cell>
          <cell r="J15">
            <v>84.159499999999994</v>
          </cell>
          <cell r="K15" t="str">
            <v>solid</v>
          </cell>
          <cell r="L15">
            <v>6</v>
          </cell>
          <cell r="M15">
            <v>-124.6</v>
          </cell>
          <cell r="N15">
            <v>298.19</v>
          </cell>
          <cell r="O15">
            <v>1.33</v>
          </cell>
          <cell r="P15">
            <v>1.6</v>
          </cell>
        </row>
        <row r="16">
          <cell r="B16" t="str">
            <v>cyclohexanol</v>
          </cell>
          <cell r="D16">
            <v>-290</v>
          </cell>
          <cell r="E16">
            <v>353.83</v>
          </cell>
          <cell r="F16">
            <v>-352</v>
          </cell>
          <cell r="G16">
            <v>203.87</v>
          </cell>
          <cell r="J16">
            <v>100.1589</v>
          </cell>
          <cell r="K16" t="str">
            <v>solid</v>
          </cell>
          <cell r="L16">
            <v>6</v>
          </cell>
          <cell r="M16">
            <v>-352</v>
          </cell>
          <cell r="N16">
            <v>203.87</v>
          </cell>
        </row>
        <row r="17">
          <cell r="B17" t="str">
            <v>cyclohexanone</v>
          </cell>
          <cell r="D17">
            <v>-227</v>
          </cell>
          <cell r="E17">
            <v>335.53</v>
          </cell>
          <cell r="F17">
            <v>-272.60000000000002</v>
          </cell>
          <cell r="G17">
            <v>229.03</v>
          </cell>
          <cell r="J17">
            <v>98.143000000000001</v>
          </cell>
          <cell r="K17" t="str">
            <v>liquid</v>
          </cell>
          <cell r="L17">
            <v>6</v>
          </cell>
          <cell r="M17">
            <v>-272.60000000000002</v>
          </cell>
          <cell r="N17">
            <v>229.03</v>
          </cell>
        </row>
        <row r="18">
          <cell r="B18" t="str">
            <v>Dimethyl Terephthalate</v>
          </cell>
          <cell r="D18">
            <v>-637</v>
          </cell>
          <cell r="E18">
            <v>574.4</v>
          </cell>
          <cell r="H18">
            <v>-721</v>
          </cell>
          <cell r="J18">
            <v>194.184</v>
          </cell>
          <cell r="K18" t="str">
            <v>solid</v>
          </cell>
          <cell r="L18">
            <v>10</v>
          </cell>
          <cell r="M18">
            <v>-637</v>
          </cell>
          <cell r="N18">
            <v>574.4</v>
          </cell>
        </row>
        <row r="19">
          <cell r="B19" t="str">
            <v>Dinitrotoluene</v>
          </cell>
          <cell r="D19">
            <v>61.58</v>
          </cell>
          <cell r="E19">
            <v>0</v>
          </cell>
          <cell r="J19">
            <v>182.1335</v>
          </cell>
          <cell r="K19" t="str">
            <v>solid</v>
          </cell>
          <cell r="L19">
            <v>7</v>
          </cell>
          <cell r="M19">
            <v>61.58</v>
          </cell>
          <cell r="N19">
            <v>0</v>
          </cell>
        </row>
        <row r="20">
          <cell r="B20" t="str">
            <v>Epichlorohydrin</v>
          </cell>
          <cell r="D20">
            <v>-108</v>
          </cell>
          <cell r="E20">
            <v>319.7</v>
          </cell>
          <cell r="F20">
            <v>-149</v>
          </cell>
          <cell r="J20">
            <v>92.524000000000001</v>
          </cell>
          <cell r="K20" t="str">
            <v>liquid</v>
          </cell>
          <cell r="L20">
            <v>3</v>
          </cell>
          <cell r="M20">
            <v>-108</v>
          </cell>
          <cell r="N20">
            <v>319.7</v>
          </cell>
        </row>
        <row r="21">
          <cell r="B21" t="str">
            <v>Ethylene</v>
          </cell>
          <cell r="D21">
            <v>52.4</v>
          </cell>
          <cell r="E21">
            <v>219.32</v>
          </cell>
          <cell r="G21">
            <v>117.8</v>
          </cell>
          <cell r="J21">
            <v>28.0532</v>
          </cell>
          <cell r="K21" t="str">
            <v>gas</v>
          </cell>
          <cell r="L21">
            <v>2</v>
          </cell>
          <cell r="M21">
            <v>52.4</v>
          </cell>
          <cell r="N21">
            <v>219.32</v>
          </cell>
          <cell r="O21">
            <v>1.44</v>
          </cell>
        </row>
        <row r="22">
          <cell r="B22" t="str">
            <v>Ethylene Dichloride</v>
          </cell>
          <cell r="D22">
            <v>-132</v>
          </cell>
          <cell r="F22">
            <v>-167.2</v>
          </cell>
          <cell r="G22">
            <v>208.53</v>
          </cell>
          <cell r="J22">
            <v>98.959000000000003</v>
          </cell>
          <cell r="K22" t="str">
            <v>Liquid</v>
          </cell>
          <cell r="L22">
            <v>2</v>
          </cell>
          <cell r="M22">
            <v>-167.2</v>
          </cell>
          <cell r="N22">
            <v>208.53</v>
          </cell>
        </row>
        <row r="23">
          <cell r="B23" t="str">
            <v>Ethylene Glycol</v>
          </cell>
          <cell r="D23">
            <v>-390</v>
          </cell>
          <cell r="E23">
            <v>311.83999999999997</v>
          </cell>
          <cell r="F23">
            <v>-460</v>
          </cell>
          <cell r="G23">
            <v>170</v>
          </cell>
          <cell r="J23">
            <v>62.067799999999998</v>
          </cell>
          <cell r="K23" t="str">
            <v>liquid</v>
          </cell>
          <cell r="L23">
            <v>2</v>
          </cell>
          <cell r="M23">
            <v>-460</v>
          </cell>
          <cell r="N23">
            <v>170</v>
          </cell>
        </row>
        <row r="24">
          <cell r="B24" t="str">
            <v>Ethylene Oxide</v>
          </cell>
          <cell r="D24">
            <v>-52.64</v>
          </cell>
          <cell r="E24">
            <v>243</v>
          </cell>
          <cell r="F24">
            <v>-95.7</v>
          </cell>
          <cell r="G24">
            <v>149.44999999999999</v>
          </cell>
          <cell r="I24">
            <v>40</v>
          </cell>
          <cell r="J24">
            <v>44.052599999999998</v>
          </cell>
          <cell r="K24" t="str">
            <v>liquid</v>
          </cell>
          <cell r="L24">
            <v>2</v>
          </cell>
          <cell r="M24">
            <v>-95.7</v>
          </cell>
          <cell r="N24">
            <v>149.44999999999999</v>
          </cell>
          <cell r="O24">
            <v>2</v>
          </cell>
        </row>
        <row r="25">
          <cell r="B25" t="str">
            <v>Glycerol</v>
          </cell>
          <cell r="D25">
            <v>-577</v>
          </cell>
          <cell r="E25">
            <v>397.19</v>
          </cell>
          <cell r="F25">
            <v>-669</v>
          </cell>
          <cell r="J25">
            <v>92.093800000000002</v>
          </cell>
          <cell r="K25" t="str">
            <v>solid</v>
          </cell>
          <cell r="L25">
            <v>3</v>
          </cell>
          <cell r="M25">
            <v>-577</v>
          </cell>
          <cell r="N25">
            <v>397.19</v>
          </cell>
        </row>
        <row r="26">
          <cell r="B26" t="str">
            <v>HCL</v>
          </cell>
          <cell r="D26">
            <v>-92.31</v>
          </cell>
          <cell r="E26">
            <v>186.9</v>
          </cell>
          <cell r="J26">
            <v>36.460999999999999</v>
          </cell>
          <cell r="K26" t="str">
            <v>gas</v>
          </cell>
          <cell r="L26">
            <v>0</v>
          </cell>
          <cell r="M26">
            <v>-92.31</v>
          </cell>
          <cell r="N26">
            <v>186.9</v>
          </cell>
        </row>
        <row r="27">
          <cell r="B27" t="str">
            <v>Hexamethylene diamine</v>
          </cell>
          <cell r="H27">
            <v>-205</v>
          </cell>
          <cell r="I27">
            <v>3</v>
          </cell>
          <cell r="J27">
            <v>116.2046</v>
          </cell>
          <cell r="K27" t="str">
            <v>solid</v>
          </cell>
          <cell r="L27">
            <v>6</v>
          </cell>
          <cell r="M27">
            <v>-205</v>
          </cell>
          <cell r="N27">
            <v>3</v>
          </cell>
          <cell r="O27">
            <v>5.5</v>
          </cell>
          <cell r="P27">
            <v>5.8</v>
          </cell>
        </row>
        <row r="28">
          <cell r="B28" t="str">
            <v>Hydrogen</v>
          </cell>
          <cell r="D28">
            <v>0</v>
          </cell>
          <cell r="E28">
            <v>130</v>
          </cell>
          <cell r="J28">
            <v>2.016</v>
          </cell>
          <cell r="K28" t="str">
            <v>gas</v>
          </cell>
          <cell r="L28">
            <v>0</v>
          </cell>
          <cell r="M28">
            <v>0</v>
          </cell>
          <cell r="N28">
            <v>130</v>
          </cell>
        </row>
        <row r="29">
          <cell r="B29" t="str">
            <v>Liquid Epoxy Resin</v>
          </cell>
          <cell r="D29" t="str">
            <v>NA</v>
          </cell>
          <cell r="K29" t="str">
            <v>solid</v>
          </cell>
          <cell r="P29">
            <v>8.1</v>
          </cell>
        </row>
        <row r="30">
          <cell r="B30" t="str">
            <v>MDA</v>
          </cell>
          <cell r="K30" t="str">
            <v>solid</v>
          </cell>
        </row>
        <row r="31">
          <cell r="B31" t="str">
            <v>MDI</v>
          </cell>
          <cell r="K31" t="str">
            <v>solid</v>
          </cell>
        </row>
        <row r="32">
          <cell r="B32" t="str">
            <v>Nitrobenzene</v>
          </cell>
          <cell r="D32">
            <v>68.5</v>
          </cell>
          <cell r="F32">
            <v>12.5</v>
          </cell>
          <cell r="G32">
            <v>224.3</v>
          </cell>
          <cell r="J32">
            <v>123.10939999999999</v>
          </cell>
          <cell r="K32" t="str">
            <v>solid</v>
          </cell>
          <cell r="L32">
            <v>6</v>
          </cell>
          <cell r="M32">
            <v>12.5</v>
          </cell>
          <cell r="N32">
            <v>224.3</v>
          </cell>
        </row>
        <row r="33">
          <cell r="B33" t="str">
            <v>Nylon 6</v>
          </cell>
          <cell r="D33" t="str">
            <v>NA</v>
          </cell>
          <cell r="K33" t="str">
            <v>Solid</v>
          </cell>
          <cell r="P33">
            <v>6.7</v>
          </cell>
        </row>
        <row r="34">
          <cell r="B34" t="str">
            <v>cyclohexanone Oxime</v>
          </cell>
          <cell r="D34">
            <v>-74.88</v>
          </cell>
          <cell r="H34">
            <v>-153.19999999999999</v>
          </cell>
          <cell r="I34">
            <v>185</v>
          </cell>
          <cell r="J34">
            <v>113.15</v>
          </cell>
          <cell r="K34" t="str">
            <v>solid</v>
          </cell>
          <cell r="M34">
            <v>-153.19999999999999</v>
          </cell>
          <cell r="N34">
            <v>185</v>
          </cell>
        </row>
        <row r="35">
          <cell r="B35" t="str">
            <v>PA6.6</v>
          </cell>
          <cell r="K35" t="str">
            <v>solid</v>
          </cell>
          <cell r="P35">
            <v>7.9</v>
          </cell>
        </row>
        <row r="36">
          <cell r="B36" t="str">
            <v xml:space="preserve">PA6.6 Salt </v>
          </cell>
          <cell r="K36" t="str">
            <v>solid</v>
          </cell>
        </row>
        <row r="37">
          <cell r="B37" t="str">
            <v>Pentane</v>
          </cell>
          <cell r="D37">
            <v>-147</v>
          </cell>
          <cell r="E37">
            <v>347.82</v>
          </cell>
          <cell r="F37">
            <v>-173</v>
          </cell>
          <cell r="G37">
            <v>262</v>
          </cell>
          <cell r="J37">
            <v>72.148799999999994</v>
          </cell>
          <cell r="K37" t="str">
            <v>solid</v>
          </cell>
          <cell r="L37">
            <v>5</v>
          </cell>
          <cell r="M37">
            <v>-173</v>
          </cell>
          <cell r="N37">
            <v>262</v>
          </cell>
        </row>
        <row r="38">
          <cell r="B38" t="str">
            <v xml:space="preserve">PET </v>
          </cell>
          <cell r="K38" t="str">
            <v>liquid</v>
          </cell>
          <cell r="P38">
            <v>2.19</v>
          </cell>
        </row>
        <row r="39">
          <cell r="B39" t="str">
            <v>Phenol</v>
          </cell>
          <cell r="D39">
            <v>-96</v>
          </cell>
          <cell r="H39">
            <v>-165</v>
          </cell>
          <cell r="I39">
            <v>143</v>
          </cell>
          <cell r="J39">
            <v>94.111199999999997</v>
          </cell>
          <cell r="K39" t="str">
            <v>solid</v>
          </cell>
          <cell r="L39">
            <v>6</v>
          </cell>
          <cell r="M39">
            <v>-165</v>
          </cell>
          <cell r="N39">
            <v>143</v>
          </cell>
          <cell r="O39">
            <v>1.79</v>
          </cell>
        </row>
        <row r="40">
          <cell r="B40" t="str">
            <v>PMMA</v>
          </cell>
          <cell r="D40" t="str">
            <v>NA</v>
          </cell>
          <cell r="K40" t="str">
            <v>solid</v>
          </cell>
          <cell r="P40">
            <v>3.75</v>
          </cell>
        </row>
        <row r="41">
          <cell r="B41" t="str">
            <v>Poly Carbonate</v>
          </cell>
          <cell r="D41" t="str">
            <v>NA</v>
          </cell>
          <cell r="K41" t="str">
            <v>solid</v>
          </cell>
          <cell r="P41">
            <v>3.4</v>
          </cell>
        </row>
        <row r="42">
          <cell r="B42" t="str">
            <v>Polyols (eth)</v>
          </cell>
          <cell r="D42" t="str">
            <v>NA</v>
          </cell>
          <cell r="K42" t="str">
            <v>?</v>
          </cell>
          <cell r="O42">
            <v>2.2000000000000002</v>
          </cell>
          <cell r="P42">
            <v>2.9</v>
          </cell>
        </row>
        <row r="43">
          <cell r="B43" t="str">
            <v>Propylene</v>
          </cell>
          <cell r="D43">
            <v>20.41</v>
          </cell>
          <cell r="E43">
            <v>266.70999999999998</v>
          </cell>
          <cell r="G43">
            <v>195.7</v>
          </cell>
          <cell r="J43">
            <v>42.079700000000003</v>
          </cell>
          <cell r="K43" t="str">
            <v>gas</v>
          </cell>
          <cell r="L43">
            <v>3</v>
          </cell>
          <cell r="M43">
            <v>20.41</v>
          </cell>
          <cell r="N43">
            <v>266.70999999999998</v>
          </cell>
          <cell r="O43">
            <v>1.44</v>
          </cell>
        </row>
        <row r="44">
          <cell r="B44" t="str">
            <v>Propylene Oxide</v>
          </cell>
          <cell r="D44">
            <v>-94</v>
          </cell>
          <cell r="E44">
            <v>287.04000000000002</v>
          </cell>
          <cell r="F44">
            <v>-122</v>
          </cell>
          <cell r="G44">
            <v>196</v>
          </cell>
          <cell r="J44">
            <v>58.079099999999997</v>
          </cell>
          <cell r="K44" t="str">
            <v>liquid</v>
          </cell>
          <cell r="L44">
            <v>3</v>
          </cell>
          <cell r="M44">
            <v>-122</v>
          </cell>
          <cell r="N44">
            <v>196</v>
          </cell>
          <cell r="O44">
            <v>2</v>
          </cell>
        </row>
        <row r="45">
          <cell r="B45" t="str">
            <v>PU Flex</v>
          </cell>
          <cell r="D45" t="str">
            <v>NA</v>
          </cell>
          <cell r="K45" t="str">
            <v>solid</v>
          </cell>
          <cell r="O45">
            <v>3.18</v>
          </cell>
          <cell r="P45">
            <v>3.22</v>
          </cell>
        </row>
        <row r="46">
          <cell r="B46" t="str">
            <v>PU Rigid</v>
          </cell>
          <cell r="D46" t="str">
            <v>NA</v>
          </cell>
          <cell r="K46" t="str">
            <v>solid</v>
          </cell>
          <cell r="P46">
            <v>4.2</v>
          </cell>
        </row>
        <row r="47">
          <cell r="B47" t="str">
            <v>P-Xylene</v>
          </cell>
          <cell r="D47">
            <v>17.899999999999999</v>
          </cell>
          <cell r="F47">
            <v>-24.4</v>
          </cell>
          <cell r="G47">
            <v>247</v>
          </cell>
          <cell r="J47">
            <v>106.16500000000001</v>
          </cell>
          <cell r="K47" t="str">
            <v>solid</v>
          </cell>
          <cell r="L47">
            <v>8</v>
          </cell>
          <cell r="M47">
            <v>-24.4</v>
          </cell>
          <cell r="N47">
            <v>247</v>
          </cell>
        </row>
        <row r="48">
          <cell r="B48" t="str">
            <v>TDA</v>
          </cell>
          <cell r="D48">
            <v>58.37</v>
          </cell>
          <cell r="E48">
            <v>398.29</v>
          </cell>
          <cell r="J48">
            <v>216.3</v>
          </cell>
          <cell r="K48" t="str">
            <v>solid</v>
          </cell>
          <cell r="M48">
            <v>58.37</v>
          </cell>
          <cell r="N48">
            <v>398.29</v>
          </cell>
        </row>
        <row r="49">
          <cell r="B49" t="str">
            <v xml:space="preserve">TDI </v>
          </cell>
          <cell r="D49">
            <v>-226.15</v>
          </cell>
          <cell r="E49">
            <v>402.53</v>
          </cell>
          <cell r="J49">
            <v>174.2</v>
          </cell>
          <cell r="K49" t="str">
            <v>solid</v>
          </cell>
          <cell r="M49">
            <v>-226.15</v>
          </cell>
          <cell r="N49">
            <v>402.53</v>
          </cell>
        </row>
        <row r="50">
          <cell r="B50" t="str">
            <v>Terephthalic Acid</v>
          </cell>
          <cell r="D50">
            <v>-717.9</v>
          </cell>
          <cell r="E50">
            <v>449.47</v>
          </cell>
          <cell r="H50">
            <v>-816</v>
          </cell>
          <cell r="J50">
            <v>166.13079999999999</v>
          </cell>
          <cell r="K50" t="str">
            <v>?</v>
          </cell>
          <cell r="L50">
            <v>8</v>
          </cell>
          <cell r="M50">
            <v>-717.9</v>
          </cell>
          <cell r="N50">
            <v>449.47</v>
          </cell>
        </row>
        <row r="51">
          <cell r="B51" t="str">
            <v>Toluene</v>
          </cell>
          <cell r="D51">
            <v>50</v>
          </cell>
          <cell r="F51">
            <v>12</v>
          </cell>
          <cell r="G51">
            <v>220</v>
          </cell>
          <cell r="K51" t="str">
            <v>liquid</v>
          </cell>
          <cell r="L51">
            <v>7</v>
          </cell>
          <cell r="M51">
            <v>12</v>
          </cell>
          <cell r="N51">
            <v>220</v>
          </cell>
        </row>
        <row r="52">
          <cell r="B52" t="str">
            <v>VCM</v>
          </cell>
          <cell r="P52">
            <v>1.71</v>
          </cell>
        </row>
        <row r="53">
          <cell r="B53" t="str">
            <v>Xylenes</v>
          </cell>
          <cell r="D53">
            <v>19.951999999999998</v>
          </cell>
          <cell r="E53">
            <v>356.78</v>
          </cell>
          <cell r="F53">
            <v>-22.691999999999997</v>
          </cell>
          <cell r="G53">
            <v>250.76</v>
          </cell>
          <cell r="K53" t="str">
            <v>liquid</v>
          </cell>
          <cell r="M53">
            <v>-22.691999999999997</v>
          </cell>
          <cell r="N53">
            <v>250.76</v>
          </cell>
        </row>
        <row r="54">
          <cell r="B54" t="str">
            <v>Not Aval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M54">
            <v>0</v>
          </cell>
          <cell r="N54">
            <v>0</v>
          </cell>
        </row>
        <row r="55">
          <cell r="B55" t="str">
            <v>Isopropyl Alcohol</v>
          </cell>
          <cell r="D55">
            <v>-272</v>
          </cell>
          <cell r="F55">
            <v>-318</v>
          </cell>
          <cell r="G55">
            <v>180</v>
          </cell>
          <cell r="J55">
            <v>60.1</v>
          </cell>
          <cell r="L55">
            <v>3</v>
          </cell>
          <cell r="M55">
            <v>-318</v>
          </cell>
          <cell r="N55">
            <v>180</v>
          </cell>
        </row>
        <row r="56">
          <cell r="B56" t="str">
            <v>Formaldehyde</v>
          </cell>
          <cell r="D56">
            <v>-115</v>
          </cell>
          <cell r="E56">
            <v>218</v>
          </cell>
          <cell r="J56">
            <v>30.03</v>
          </cell>
          <cell r="L56">
            <v>1</v>
          </cell>
          <cell r="M56">
            <v>-115</v>
          </cell>
          <cell r="N56">
            <v>218</v>
          </cell>
        </row>
        <row r="57">
          <cell r="B57" t="str">
            <v>Water</v>
          </cell>
          <cell r="D57">
            <v>-241</v>
          </cell>
          <cell r="E57">
            <v>188</v>
          </cell>
          <cell r="F57">
            <v>-285</v>
          </cell>
          <cell r="G57">
            <v>69.900000000000006</v>
          </cell>
          <cell r="J57">
            <v>18.02</v>
          </cell>
          <cell r="L57">
            <v>0</v>
          </cell>
          <cell r="M57">
            <v>-285</v>
          </cell>
          <cell r="N57">
            <v>69.900000000000006</v>
          </cell>
        </row>
        <row r="58">
          <cell r="B58" t="str">
            <v>Methanol</v>
          </cell>
          <cell r="D58">
            <v>-205</v>
          </cell>
          <cell r="F58">
            <v>-238</v>
          </cell>
          <cell r="G58">
            <v>127</v>
          </cell>
          <cell r="J58">
            <v>32.04</v>
          </cell>
          <cell r="L58">
            <v>1</v>
          </cell>
          <cell r="M58">
            <v>-238</v>
          </cell>
          <cell r="N58">
            <v>127</v>
          </cell>
        </row>
        <row r="59">
          <cell r="B59" t="str">
            <v>Ammonia</v>
          </cell>
          <cell r="D59">
            <v>-45.9</v>
          </cell>
          <cell r="E59">
            <v>192</v>
          </cell>
          <cell r="J59">
            <v>17.03</v>
          </cell>
          <cell r="L59">
            <v>0</v>
          </cell>
          <cell r="M59">
            <v>-45.9</v>
          </cell>
          <cell r="N59">
            <v>192</v>
          </cell>
        </row>
        <row r="60">
          <cell r="B60" t="str">
            <v>Nitric acid</v>
          </cell>
          <cell r="D60">
            <v>-134.31</v>
          </cell>
          <cell r="E60">
            <v>266.39</v>
          </cell>
          <cell r="J60">
            <v>63.012999999999998</v>
          </cell>
          <cell r="L60">
            <v>0</v>
          </cell>
          <cell r="M60">
            <v>-134.31</v>
          </cell>
          <cell r="N60">
            <v>266.39</v>
          </cell>
        </row>
        <row r="61">
          <cell r="B61" t="str">
            <v>HCN</v>
          </cell>
          <cell r="D61">
            <v>135.1</v>
          </cell>
          <cell r="E61">
            <v>201.8</v>
          </cell>
          <cell r="J61">
            <v>27.02</v>
          </cell>
          <cell r="L61">
            <v>1</v>
          </cell>
          <cell r="M61">
            <v>135.1</v>
          </cell>
          <cell r="N61">
            <v>201.8</v>
          </cell>
        </row>
        <row r="62">
          <cell r="B62" t="str">
            <v>MMA</v>
          </cell>
          <cell r="D62">
            <v>-347</v>
          </cell>
          <cell r="E62">
            <v>401.8</v>
          </cell>
          <cell r="F62">
            <v>-382</v>
          </cell>
          <cell r="G62">
            <v>266.2</v>
          </cell>
          <cell r="J62">
            <v>100.11</v>
          </cell>
          <cell r="L62">
            <v>5</v>
          </cell>
          <cell r="M62">
            <v>-382</v>
          </cell>
          <cell r="N62">
            <v>266.2</v>
          </cell>
        </row>
        <row r="63">
          <cell r="B63" t="str">
            <v>CO2</v>
          </cell>
          <cell r="D63">
            <v>-393.5</v>
          </cell>
          <cell r="E63">
            <v>213.51</v>
          </cell>
          <cell r="J63">
            <v>44.01</v>
          </cell>
          <cell r="L63">
            <v>1</v>
          </cell>
          <cell r="M63">
            <v>-393.5</v>
          </cell>
          <cell r="N63">
            <v>213.51</v>
          </cell>
        </row>
        <row r="64">
          <cell r="B64" t="str">
            <v>Methane</v>
          </cell>
          <cell r="D64">
            <v>-74.8</v>
          </cell>
          <cell r="E64">
            <v>188</v>
          </cell>
          <cell r="J64">
            <v>16.04</v>
          </cell>
          <cell r="L64">
            <v>1</v>
          </cell>
          <cell r="M64">
            <v>-74.8</v>
          </cell>
          <cell r="N64">
            <v>188</v>
          </cell>
        </row>
        <row r="65">
          <cell r="B65" t="str">
            <v>Ethane</v>
          </cell>
          <cell r="D65">
            <v>-84</v>
          </cell>
          <cell r="E65">
            <v>229.5</v>
          </cell>
          <cell r="J65">
            <v>30.06</v>
          </cell>
          <cell r="L65">
            <v>2</v>
          </cell>
          <cell r="M65">
            <v>-84</v>
          </cell>
          <cell r="N65">
            <v>229.5</v>
          </cell>
        </row>
        <row r="66">
          <cell r="B66" t="str">
            <v>Hydroxylamine</v>
          </cell>
          <cell r="D66">
            <v>-39.9</v>
          </cell>
          <cell r="E66">
            <v>236.18</v>
          </cell>
          <cell r="L66">
            <v>0</v>
          </cell>
          <cell r="M66">
            <v>-39.9</v>
          </cell>
          <cell r="N66">
            <v>236.18</v>
          </cell>
        </row>
        <row r="67">
          <cell r="B67" t="str">
            <v>Oxygen</v>
          </cell>
          <cell r="D67">
            <v>0</v>
          </cell>
          <cell r="E67">
            <v>205.15</v>
          </cell>
          <cell r="L67">
            <v>0</v>
          </cell>
          <cell r="M67">
            <v>0</v>
          </cell>
          <cell r="N67">
            <v>205.15</v>
          </cell>
        </row>
        <row r="68">
          <cell r="B68" t="str">
            <v>Nitrogen</v>
          </cell>
          <cell r="D68">
            <v>0</v>
          </cell>
          <cell r="E68">
            <v>191.61</v>
          </cell>
          <cell r="N68">
            <v>191.61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mical Process Flow Diagram"/>
      <sheetName val="Table of Electrochemical Values"/>
      <sheetName val="Gibbs Energy of Formation"/>
      <sheetName val="8; Methanol -&gt; Formaldehyde"/>
      <sheetName val="2; Cyclohexane -&gt; KA Oil"/>
      <sheetName val="9; Methane -&gt; Benzene"/>
      <sheetName val="14; Ethane -&gt; Ethylene"/>
      <sheetName val="7; Methane -&gt; Methanol"/>
      <sheetName val="5; Propylene -&gt; Acrylic Acid"/>
      <sheetName val="3; KA oil-&gt; Adipic Acid"/>
      <sheetName val="4; n-Butane -&gt; Maleic Anhydride"/>
      <sheetName val="6; Nitrobenzene -&gt; Aniline"/>
      <sheetName val="1; Benzene -&gt; Cyclohexan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E5">
            <v>0.05</v>
          </cell>
          <cell r="F5">
            <v>0.15416666666666667</v>
          </cell>
        </row>
        <row r="12">
          <cell r="E12">
            <v>0.4</v>
          </cell>
          <cell r="F12">
            <v>1.2333333333333334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mical Process Flow Diagram"/>
      <sheetName val="Table of Electrochemical Values"/>
      <sheetName val="Gibbs Energy of Formation"/>
      <sheetName val="2; Cyclohexane -&gt; KA Oil"/>
      <sheetName val="8; Methanol -&gt; Formaldehyde"/>
      <sheetName val="9; Methane -&gt; Benzene"/>
      <sheetName val="14; Ethane -&gt; Ethylene"/>
      <sheetName val="7; Methane -&gt; Methanol"/>
      <sheetName val="5; Propylene -&gt; Acrylic Acid"/>
      <sheetName val="3; KA oil-&gt; Adipic Acid"/>
      <sheetName val="4; n-Butane -&gt; Maleic Anhydride"/>
      <sheetName val="6; Nitrobenzene -&gt; Aniline"/>
      <sheetName val="1; Benzene -&gt; Cyclohexane"/>
    </sheetNames>
    <sheetDataSet>
      <sheetData sheetId="0"/>
      <sheetData sheetId="1"/>
      <sheetData sheetId="2"/>
      <sheetData sheetId="3"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4.2</v>
          </cell>
        </row>
        <row r="4">
          <cell r="E4">
            <v>0.01</v>
          </cell>
          <cell r="F4">
            <v>3.0833333333333331E-2</v>
          </cell>
          <cell r="G4">
            <v>9.3434343434343429E-3</v>
          </cell>
          <cell r="H4">
            <v>6.1666666666666658E-3</v>
          </cell>
          <cell r="I4">
            <v>4.2</v>
          </cell>
        </row>
        <row r="5">
          <cell r="E5">
            <v>0.05</v>
          </cell>
          <cell r="F5">
            <v>0.15416666666666667</v>
          </cell>
          <cell r="G5">
            <v>4.6717171717171713E-2</v>
          </cell>
          <cell r="H5">
            <v>3.0833333333333331E-2</v>
          </cell>
          <cell r="I5">
            <v>4.2</v>
          </cell>
        </row>
        <row r="6">
          <cell r="E6">
            <v>0.1</v>
          </cell>
          <cell r="F6">
            <v>0.30833333333333335</v>
          </cell>
          <cell r="G6">
            <v>9.3434343434343425E-2</v>
          </cell>
          <cell r="H6">
            <v>6.1666666666666661E-2</v>
          </cell>
          <cell r="I6">
            <v>4.2</v>
          </cell>
        </row>
        <row r="7">
          <cell r="E7">
            <v>0.15</v>
          </cell>
          <cell r="F7">
            <v>0.46249999999999991</v>
          </cell>
          <cell r="G7">
            <v>0.14015151515151514</v>
          </cell>
          <cell r="H7">
            <v>9.2499999999999985E-2</v>
          </cell>
          <cell r="I7">
            <v>4.2</v>
          </cell>
        </row>
        <row r="8">
          <cell r="E8">
            <v>0.2</v>
          </cell>
          <cell r="F8">
            <v>0.6166666666666667</v>
          </cell>
          <cell r="G8">
            <v>0.18686868686868685</v>
          </cell>
          <cell r="H8">
            <v>0.12333333333333332</v>
          </cell>
          <cell r="I8">
            <v>4.2</v>
          </cell>
        </row>
        <row r="9">
          <cell r="E9">
            <v>0.25</v>
          </cell>
          <cell r="F9">
            <v>0.77083333333333326</v>
          </cell>
          <cell r="G9">
            <v>0.23358585858585856</v>
          </cell>
          <cell r="H9">
            <v>0.15416666666666665</v>
          </cell>
          <cell r="I9">
            <v>4.2</v>
          </cell>
        </row>
        <row r="10">
          <cell r="E10">
            <v>0.3</v>
          </cell>
          <cell r="F10">
            <v>0.92499999999999982</v>
          </cell>
          <cell r="G10">
            <v>0.28030303030303028</v>
          </cell>
          <cell r="H10">
            <v>0.18499999999999997</v>
          </cell>
          <cell r="I10">
            <v>4.2</v>
          </cell>
        </row>
        <row r="11">
          <cell r="E11">
            <v>0.35</v>
          </cell>
          <cell r="F11">
            <v>1.0791666666666664</v>
          </cell>
          <cell r="G11">
            <v>0.32702020202020199</v>
          </cell>
          <cell r="H11">
            <v>0.21583333333333329</v>
          </cell>
          <cell r="I11">
            <v>4.2</v>
          </cell>
        </row>
        <row r="12">
          <cell r="E12">
            <v>0.4</v>
          </cell>
          <cell r="F12">
            <v>1.2333333333333334</v>
          </cell>
          <cell r="G12">
            <v>0.3737373737373737</v>
          </cell>
          <cell r="H12">
            <v>0.24666666666666665</v>
          </cell>
          <cell r="I12">
            <v>4.2</v>
          </cell>
        </row>
        <row r="13">
          <cell r="E13">
            <v>0.45</v>
          </cell>
          <cell r="F13">
            <v>1.3875</v>
          </cell>
          <cell r="G13">
            <v>0.42045454545454541</v>
          </cell>
          <cell r="H13">
            <v>0.27749999999999997</v>
          </cell>
          <cell r="I13">
            <v>4.2</v>
          </cell>
        </row>
        <row r="14">
          <cell r="E14">
            <v>0.5</v>
          </cell>
          <cell r="F14">
            <v>1.5416666666666665</v>
          </cell>
          <cell r="G14">
            <v>0.46717171717171713</v>
          </cell>
          <cell r="H14">
            <v>0.30833333333333329</v>
          </cell>
          <cell r="I14">
            <v>4.2</v>
          </cell>
        </row>
        <row r="15">
          <cell r="E15">
            <v>0.55000000000000004</v>
          </cell>
          <cell r="F15">
            <v>1.6958333333333333</v>
          </cell>
          <cell r="G15">
            <v>0.51388888888888884</v>
          </cell>
          <cell r="H15">
            <v>0.33916666666666667</v>
          </cell>
          <cell r="I15">
            <v>4.2</v>
          </cell>
        </row>
        <row r="16">
          <cell r="E16">
            <v>0.6</v>
          </cell>
          <cell r="F16">
            <v>1.8499999999999996</v>
          </cell>
          <cell r="G16">
            <v>0.56060606060606055</v>
          </cell>
          <cell r="H16">
            <v>0.36999999999999994</v>
          </cell>
          <cell r="I16">
            <v>4.2</v>
          </cell>
        </row>
        <row r="17">
          <cell r="E17">
            <v>0.65</v>
          </cell>
          <cell r="F17">
            <v>2.0041666666666664</v>
          </cell>
          <cell r="G17">
            <v>0.60732323232323226</v>
          </cell>
          <cell r="H17">
            <v>0.40083333333333332</v>
          </cell>
          <cell r="I17">
            <v>4.2</v>
          </cell>
        </row>
        <row r="18">
          <cell r="E18">
            <v>0.7</v>
          </cell>
          <cell r="F18">
            <v>2.1583333333333328</v>
          </cell>
          <cell r="G18">
            <v>0.65404040404040398</v>
          </cell>
          <cell r="H18">
            <v>0.43166666666666659</v>
          </cell>
          <cell r="I18">
            <v>4.2</v>
          </cell>
        </row>
        <row r="19">
          <cell r="E19">
            <v>0.75</v>
          </cell>
          <cell r="F19">
            <v>2.3125</v>
          </cell>
          <cell r="G19">
            <v>0.70075757575757569</v>
          </cell>
          <cell r="H19">
            <v>0.46249999999999991</v>
          </cell>
          <cell r="I19">
            <v>4.2</v>
          </cell>
        </row>
        <row r="20">
          <cell r="E20">
            <v>0.8</v>
          </cell>
          <cell r="F20">
            <v>2.4666666666666668</v>
          </cell>
          <cell r="G20">
            <v>0.7474747474747474</v>
          </cell>
          <cell r="H20">
            <v>0.49333333333333329</v>
          </cell>
          <cell r="I20">
            <v>4.2</v>
          </cell>
        </row>
        <row r="21">
          <cell r="E21">
            <v>0.85</v>
          </cell>
          <cell r="F21">
            <v>2.6208333333333331</v>
          </cell>
          <cell r="G21">
            <v>0.79419191919191912</v>
          </cell>
          <cell r="H21">
            <v>0.52416666666666656</v>
          </cell>
          <cell r="I21">
            <v>4.2</v>
          </cell>
        </row>
        <row r="22">
          <cell r="E22">
            <v>0.9</v>
          </cell>
          <cell r="F22">
            <v>2.7749999999999999</v>
          </cell>
          <cell r="G22">
            <v>0.84090909090909083</v>
          </cell>
          <cell r="H22">
            <v>0.55499999999999994</v>
          </cell>
          <cell r="I22">
            <v>4.2</v>
          </cell>
        </row>
        <row r="23">
          <cell r="E23">
            <v>0.95</v>
          </cell>
          <cell r="F23">
            <v>2.9291666666666663</v>
          </cell>
          <cell r="G23">
            <v>0.88762626262626254</v>
          </cell>
          <cell r="H23">
            <v>0.58583333333333321</v>
          </cell>
          <cell r="I23">
            <v>4.2</v>
          </cell>
        </row>
        <row r="24">
          <cell r="E24">
            <v>1</v>
          </cell>
          <cell r="F24">
            <v>3.083333333333333</v>
          </cell>
          <cell r="G24">
            <v>0.93434343434343425</v>
          </cell>
          <cell r="H24">
            <v>0.61666666666666659</v>
          </cell>
          <cell r="I24">
            <v>4.2</v>
          </cell>
        </row>
      </sheetData>
      <sheetData sheetId="4"/>
      <sheetData sheetId="5"/>
      <sheetData sheetId="6"/>
      <sheetData sheetId="7"/>
      <sheetData sheetId="8"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-2.0000000000000073E-2</v>
          </cell>
          <cell r="J3">
            <v>-0.23</v>
          </cell>
        </row>
        <row r="4">
          <cell r="E4">
            <v>0.01</v>
          </cell>
          <cell r="F4">
            <v>4.9000000000000002E-2</v>
          </cell>
          <cell r="G4">
            <v>1.4848484848484849E-2</v>
          </cell>
          <cell r="H4">
            <v>9.7999999999999997E-3</v>
          </cell>
          <cell r="I4">
            <v>-2.0000000000000073E-2</v>
          </cell>
          <cell r="J4">
            <v>-0.23</v>
          </cell>
        </row>
        <row r="5">
          <cell r="E5">
            <v>0.05</v>
          </cell>
          <cell r="F5">
            <v>0.24500000000000002</v>
          </cell>
          <cell r="G5">
            <v>7.4242424242424249E-2</v>
          </cell>
          <cell r="H5">
            <v>4.9000000000000002E-2</v>
          </cell>
          <cell r="I5">
            <v>-2.0000000000000073E-2</v>
          </cell>
          <cell r="J5">
            <v>-0.23</v>
          </cell>
        </row>
        <row r="6">
          <cell r="E6">
            <v>0.1</v>
          </cell>
          <cell r="F6">
            <v>0.49000000000000005</v>
          </cell>
          <cell r="G6">
            <v>0.1484848484848485</v>
          </cell>
          <cell r="H6">
            <v>9.8000000000000004E-2</v>
          </cell>
          <cell r="I6">
            <v>-2.0000000000000073E-2</v>
          </cell>
          <cell r="J6">
            <v>-0.23</v>
          </cell>
        </row>
        <row r="7">
          <cell r="E7">
            <v>0.15</v>
          </cell>
          <cell r="F7">
            <v>0.73499999999999999</v>
          </cell>
          <cell r="G7">
            <v>0.22272727272727272</v>
          </cell>
          <cell r="H7">
            <v>0.14699999999999999</v>
          </cell>
          <cell r="I7">
            <v>-2.0000000000000073E-2</v>
          </cell>
          <cell r="J7">
            <v>-0.23</v>
          </cell>
        </row>
        <row r="8">
          <cell r="E8">
            <v>0.2</v>
          </cell>
          <cell r="F8">
            <v>0.98000000000000009</v>
          </cell>
          <cell r="G8">
            <v>0.29696969696969699</v>
          </cell>
          <cell r="H8">
            <v>0.19600000000000001</v>
          </cell>
          <cell r="I8">
            <v>-2.0000000000000073E-2</v>
          </cell>
          <cell r="J8">
            <v>-0.23</v>
          </cell>
        </row>
        <row r="9">
          <cell r="E9">
            <v>0.25</v>
          </cell>
          <cell r="F9">
            <v>1.2250000000000001</v>
          </cell>
          <cell r="G9">
            <v>0.37121212121212122</v>
          </cell>
          <cell r="H9">
            <v>0.245</v>
          </cell>
          <cell r="I9">
            <v>-2.0000000000000073E-2</v>
          </cell>
          <cell r="J9">
            <v>-0.23</v>
          </cell>
        </row>
        <row r="10">
          <cell r="C10" t="str">
            <v>Propylene -&gt; Acrylic Acid</v>
          </cell>
          <cell r="E10">
            <v>0.3</v>
          </cell>
          <cell r="F10">
            <v>1.47</v>
          </cell>
          <cell r="G10">
            <v>0.44545454545454544</v>
          </cell>
          <cell r="H10">
            <v>0.29399999999999998</v>
          </cell>
          <cell r="I10">
            <v>-2.0000000000000073E-2</v>
          </cell>
          <cell r="J10">
            <v>-0.23</v>
          </cell>
        </row>
        <row r="11">
          <cell r="E11">
            <v>0.35</v>
          </cell>
          <cell r="F11">
            <v>1.7150000000000001</v>
          </cell>
          <cell r="G11">
            <v>0.51969696969696966</v>
          </cell>
          <cell r="H11">
            <v>0.34299999999999997</v>
          </cell>
          <cell r="I11">
            <v>-2.0000000000000073E-2</v>
          </cell>
          <cell r="J11">
            <v>-0.23</v>
          </cell>
        </row>
        <row r="12">
          <cell r="E12">
            <v>0.4</v>
          </cell>
          <cell r="F12">
            <v>1.9600000000000002</v>
          </cell>
          <cell r="G12">
            <v>0.59393939393939399</v>
          </cell>
          <cell r="H12">
            <v>0.39200000000000002</v>
          </cell>
          <cell r="I12">
            <v>-2.0000000000000073E-2</v>
          </cell>
          <cell r="J12">
            <v>-0.23</v>
          </cell>
        </row>
        <row r="13">
          <cell r="E13">
            <v>0.45</v>
          </cell>
          <cell r="F13">
            <v>2.2050000000000001</v>
          </cell>
          <cell r="G13">
            <v>0.66818181818181821</v>
          </cell>
          <cell r="H13">
            <v>0.441</v>
          </cell>
          <cell r="I13">
            <v>-2.0000000000000073E-2</v>
          </cell>
          <cell r="J13">
            <v>-0.23</v>
          </cell>
        </row>
        <row r="14">
          <cell r="E14">
            <v>0.5</v>
          </cell>
          <cell r="F14">
            <v>2.4500000000000002</v>
          </cell>
          <cell r="G14">
            <v>0.74242424242424243</v>
          </cell>
          <cell r="H14">
            <v>0.49</v>
          </cell>
          <cell r="I14">
            <v>-2.0000000000000073E-2</v>
          </cell>
          <cell r="J14">
            <v>-0.23</v>
          </cell>
        </row>
        <row r="15">
          <cell r="E15">
            <v>0.55000000000000004</v>
          </cell>
          <cell r="F15">
            <v>2.6950000000000003</v>
          </cell>
          <cell r="G15">
            <v>0.81666666666666676</v>
          </cell>
          <cell r="H15">
            <v>0.53900000000000003</v>
          </cell>
          <cell r="I15">
            <v>-2.0000000000000073E-2</v>
          </cell>
          <cell r="J15">
            <v>-0.23</v>
          </cell>
        </row>
        <row r="16">
          <cell r="E16">
            <v>0.6</v>
          </cell>
          <cell r="F16">
            <v>2.94</v>
          </cell>
          <cell r="G16">
            <v>0.89090909090909087</v>
          </cell>
          <cell r="H16">
            <v>0.58799999999999997</v>
          </cell>
          <cell r="I16">
            <v>-2.0000000000000073E-2</v>
          </cell>
          <cell r="J16">
            <v>-0.23</v>
          </cell>
        </row>
        <row r="17">
          <cell r="E17">
            <v>0.65</v>
          </cell>
          <cell r="F17">
            <v>3.1850000000000005</v>
          </cell>
          <cell r="G17">
            <v>0.9651515151515152</v>
          </cell>
          <cell r="H17">
            <v>0.63700000000000001</v>
          </cell>
          <cell r="I17">
            <v>-2.0000000000000073E-2</v>
          </cell>
          <cell r="J17">
            <v>-0.23</v>
          </cell>
        </row>
        <row r="18">
          <cell r="E18">
            <v>0.7</v>
          </cell>
          <cell r="F18">
            <v>3.43</v>
          </cell>
          <cell r="G18">
            <v>1.0393939393939393</v>
          </cell>
          <cell r="H18">
            <v>0.68599999999999994</v>
          </cell>
          <cell r="I18">
            <v>-2.0000000000000073E-2</v>
          </cell>
          <cell r="J18">
            <v>-0.23</v>
          </cell>
        </row>
        <row r="19">
          <cell r="E19">
            <v>0.75</v>
          </cell>
          <cell r="F19">
            <v>3.6750000000000003</v>
          </cell>
          <cell r="G19">
            <v>1.1136363636363638</v>
          </cell>
          <cell r="H19">
            <v>0.73499999999999999</v>
          </cell>
          <cell r="I19">
            <v>-2.0000000000000073E-2</v>
          </cell>
          <cell r="J19">
            <v>-0.23</v>
          </cell>
        </row>
        <row r="20">
          <cell r="E20">
            <v>0.8</v>
          </cell>
          <cell r="F20">
            <v>3.9200000000000004</v>
          </cell>
          <cell r="G20">
            <v>1.187878787878788</v>
          </cell>
          <cell r="H20">
            <v>0.78400000000000003</v>
          </cell>
          <cell r="I20">
            <v>-2.0000000000000073E-2</v>
          </cell>
          <cell r="J20">
            <v>-0.23</v>
          </cell>
        </row>
        <row r="21">
          <cell r="E21">
            <v>0.85</v>
          </cell>
          <cell r="F21">
            <v>4.165</v>
          </cell>
          <cell r="G21">
            <v>1.2621212121212122</v>
          </cell>
          <cell r="H21">
            <v>0.83299999999999996</v>
          </cell>
          <cell r="I21">
            <v>-2.0000000000000073E-2</v>
          </cell>
          <cell r="J21">
            <v>-0.23</v>
          </cell>
        </row>
        <row r="22">
          <cell r="E22">
            <v>0.9</v>
          </cell>
          <cell r="F22">
            <v>4.41</v>
          </cell>
          <cell r="G22">
            <v>1.3363636363636364</v>
          </cell>
          <cell r="H22">
            <v>0.88200000000000001</v>
          </cell>
          <cell r="I22">
            <v>-2.0000000000000073E-2</v>
          </cell>
          <cell r="J22">
            <v>-0.23</v>
          </cell>
        </row>
        <row r="23">
          <cell r="E23">
            <v>0.95</v>
          </cell>
          <cell r="F23">
            <v>4.6550000000000002</v>
          </cell>
          <cell r="G23">
            <v>1.4106060606060606</v>
          </cell>
          <cell r="H23">
            <v>0.93099999999999994</v>
          </cell>
          <cell r="I23">
            <v>-2.0000000000000073E-2</v>
          </cell>
          <cell r="J23">
            <v>-0.23</v>
          </cell>
        </row>
        <row r="24">
          <cell r="E24">
            <v>1</v>
          </cell>
          <cell r="F24">
            <v>4.9000000000000004</v>
          </cell>
          <cell r="G24">
            <v>1.4848484848484849</v>
          </cell>
          <cell r="H24">
            <v>0.98</v>
          </cell>
          <cell r="I24">
            <v>-2.0000000000000073E-2</v>
          </cell>
          <cell r="J24">
            <v>-0.23</v>
          </cell>
        </row>
      </sheetData>
      <sheetData sheetId="9"/>
      <sheetData sheetId="10"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-0.11</v>
          </cell>
        </row>
        <row r="4">
          <cell r="E4">
            <v>0.01</v>
          </cell>
          <cell r="F4">
            <v>7.9999999999999988E-2</v>
          </cell>
          <cell r="G4">
            <v>2.4242424242424239E-2</v>
          </cell>
          <cell r="H4">
            <v>1.5999999999999997E-2</v>
          </cell>
          <cell r="I4">
            <v>-0.11</v>
          </cell>
        </row>
        <row r="5">
          <cell r="E5">
            <v>0.05</v>
          </cell>
          <cell r="F5">
            <v>0.39999999999999991</v>
          </cell>
          <cell r="G5">
            <v>0.1212121212121212</v>
          </cell>
          <cell r="H5">
            <v>7.9999999999999988E-2</v>
          </cell>
          <cell r="I5">
            <v>-0.11</v>
          </cell>
        </row>
        <row r="6">
          <cell r="E6">
            <v>0.1</v>
          </cell>
          <cell r="F6">
            <v>0.79999999999999982</v>
          </cell>
          <cell r="G6">
            <v>0.2424242424242424</v>
          </cell>
          <cell r="H6">
            <v>0.15999999999999998</v>
          </cell>
          <cell r="I6">
            <v>-0.11</v>
          </cell>
        </row>
        <row r="7">
          <cell r="E7">
            <v>0.15</v>
          </cell>
          <cell r="F7">
            <v>1.1999999999999997</v>
          </cell>
          <cell r="G7">
            <v>0.36363636363636359</v>
          </cell>
          <cell r="H7">
            <v>0.23999999999999994</v>
          </cell>
          <cell r="I7">
            <v>-0.11</v>
          </cell>
        </row>
        <row r="8">
          <cell r="E8">
            <v>0.2</v>
          </cell>
          <cell r="F8">
            <v>1.5999999999999996</v>
          </cell>
          <cell r="G8">
            <v>0.48484848484848481</v>
          </cell>
          <cell r="H8">
            <v>0.31999999999999995</v>
          </cell>
          <cell r="I8">
            <v>-0.11</v>
          </cell>
        </row>
        <row r="9">
          <cell r="E9">
            <v>0.25</v>
          </cell>
          <cell r="F9">
            <v>1.9999999999999996</v>
          </cell>
          <cell r="G9">
            <v>0.60606060606060597</v>
          </cell>
          <cell r="H9">
            <v>0.39999999999999991</v>
          </cell>
          <cell r="I9">
            <v>-0.11</v>
          </cell>
        </row>
        <row r="10">
          <cell r="C10" t="str">
            <v>n-Butane -&gt; Maleic Anhydride</v>
          </cell>
          <cell r="E10">
            <v>0.3</v>
          </cell>
          <cell r="F10">
            <v>2.3999999999999995</v>
          </cell>
          <cell r="G10">
            <v>0.72727272727272718</v>
          </cell>
          <cell r="H10">
            <v>0.47999999999999987</v>
          </cell>
          <cell r="I10">
            <v>-0.11</v>
          </cell>
        </row>
        <row r="11">
          <cell r="E11">
            <v>0.35</v>
          </cell>
          <cell r="F11">
            <v>2.7999999999999994</v>
          </cell>
          <cell r="G11">
            <v>0.84848484848484829</v>
          </cell>
          <cell r="H11">
            <v>0.55999999999999983</v>
          </cell>
          <cell r="I11">
            <v>-0.11</v>
          </cell>
        </row>
        <row r="12">
          <cell r="E12">
            <v>0.4</v>
          </cell>
          <cell r="F12">
            <v>3.1999999999999993</v>
          </cell>
          <cell r="G12">
            <v>0.96969696969696961</v>
          </cell>
          <cell r="H12">
            <v>0.6399999999999999</v>
          </cell>
          <cell r="I12">
            <v>-0.11</v>
          </cell>
        </row>
        <row r="13">
          <cell r="E13">
            <v>0.45</v>
          </cell>
          <cell r="F13">
            <v>3.5999999999999992</v>
          </cell>
          <cell r="G13">
            <v>1.0909090909090908</v>
          </cell>
          <cell r="H13">
            <v>0.71999999999999986</v>
          </cell>
          <cell r="I13">
            <v>-0.11</v>
          </cell>
        </row>
        <row r="14">
          <cell r="E14">
            <v>0.5</v>
          </cell>
          <cell r="F14">
            <v>3.9999999999999991</v>
          </cell>
          <cell r="G14">
            <v>1.2121212121212119</v>
          </cell>
          <cell r="H14">
            <v>0.79999999999999982</v>
          </cell>
          <cell r="I14">
            <v>-0.11</v>
          </cell>
        </row>
        <row r="15">
          <cell r="E15">
            <v>0.55000000000000004</v>
          </cell>
          <cell r="F15">
            <v>4.3999999999999995</v>
          </cell>
          <cell r="G15">
            <v>1.3333333333333333</v>
          </cell>
          <cell r="H15">
            <v>0.87999999999999989</v>
          </cell>
          <cell r="I15">
            <v>-0.11</v>
          </cell>
        </row>
        <row r="16">
          <cell r="E16">
            <v>0.6</v>
          </cell>
          <cell r="F16">
            <v>4.7999999999999989</v>
          </cell>
          <cell r="G16">
            <v>1.4545454545454544</v>
          </cell>
          <cell r="H16">
            <v>0.95999999999999974</v>
          </cell>
          <cell r="I16">
            <v>-0.11</v>
          </cell>
        </row>
        <row r="17">
          <cell r="E17">
            <v>0.65</v>
          </cell>
          <cell r="F17">
            <v>5.1999999999999993</v>
          </cell>
          <cell r="G17">
            <v>1.5757575757575755</v>
          </cell>
          <cell r="H17">
            <v>1.0399999999999998</v>
          </cell>
          <cell r="I17">
            <v>-0.11</v>
          </cell>
        </row>
        <row r="18">
          <cell r="E18">
            <v>0.7</v>
          </cell>
          <cell r="F18">
            <v>5.5999999999999988</v>
          </cell>
          <cell r="G18">
            <v>1.6969696969696966</v>
          </cell>
          <cell r="H18">
            <v>1.1199999999999997</v>
          </cell>
          <cell r="I18">
            <v>-0.11</v>
          </cell>
        </row>
        <row r="19">
          <cell r="E19">
            <v>0.75</v>
          </cell>
          <cell r="F19">
            <v>5.9999999999999982</v>
          </cell>
          <cell r="G19">
            <v>1.8181818181818179</v>
          </cell>
          <cell r="H19">
            <v>1.1999999999999997</v>
          </cell>
          <cell r="I19">
            <v>-0.11</v>
          </cell>
        </row>
        <row r="20">
          <cell r="E20">
            <v>0.8</v>
          </cell>
          <cell r="F20">
            <v>6.3999999999999986</v>
          </cell>
          <cell r="G20">
            <v>1.9393939393939392</v>
          </cell>
          <cell r="H20">
            <v>1.2799999999999998</v>
          </cell>
          <cell r="I20">
            <v>-0.11</v>
          </cell>
        </row>
        <row r="21">
          <cell r="E21">
            <v>0.85</v>
          </cell>
          <cell r="F21">
            <v>6.799999999999998</v>
          </cell>
          <cell r="G21">
            <v>2.0606060606060601</v>
          </cell>
          <cell r="H21">
            <v>1.3599999999999997</v>
          </cell>
          <cell r="I21">
            <v>-0.11</v>
          </cell>
        </row>
        <row r="22">
          <cell r="E22">
            <v>0.9</v>
          </cell>
          <cell r="F22">
            <v>7.1999999999999984</v>
          </cell>
          <cell r="G22">
            <v>2.1818181818181817</v>
          </cell>
          <cell r="H22">
            <v>1.4399999999999997</v>
          </cell>
          <cell r="I22">
            <v>-0.11</v>
          </cell>
        </row>
        <row r="23">
          <cell r="E23">
            <v>0.95</v>
          </cell>
          <cell r="F23">
            <v>7.5999999999999979</v>
          </cell>
          <cell r="G23">
            <v>2.3030303030303028</v>
          </cell>
          <cell r="H23">
            <v>1.5199999999999996</v>
          </cell>
          <cell r="I23">
            <v>-0.11</v>
          </cell>
        </row>
        <row r="24">
          <cell r="E24">
            <v>1</v>
          </cell>
          <cell r="F24">
            <v>7.9999999999999982</v>
          </cell>
          <cell r="G24">
            <v>2.4242424242424239</v>
          </cell>
          <cell r="H24">
            <v>1.5999999999999996</v>
          </cell>
          <cell r="I24">
            <v>-0.11</v>
          </cell>
        </row>
      </sheetData>
      <sheetData sheetId="11"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1.34</v>
          </cell>
        </row>
        <row r="4">
          <cell r="E4">
            <v>0.01</v>
          </cell>
          <cell r="F4">
            <v>7.3333333333333334E-2</v>
          </cell>
          <cell r="G4">
            <v>2.222222222222222E-2</v>
          </cell>
          <cell r="H4">
            <v>1.4666666666666666E-2</v>
          </cell>
          <cell r="I4">
            <v>1.34</v>
          </cell>
          <cell r="J4"/>
        </row>
        <row r="5">
          <cell r="E5">
            <v>0.05</v>
          </cell>
          <cell r="F5">
            <v>0.3666666666666667</v>
          </cell>
          <cell r="G5">
            <v>0.1111111111111111</v>
          </cell>
          <cell r="H5">
            <v>7.3333333333333334E-2</v>
          </cell>
          <cell r="I5">
            <v>1.34</v>
          </cell>
          <cell r="J5"/>
        </row>
        <row r="6">
          <cell r="E6">
            <v>0.1</v>
          </cell>
          <cell r="F6">
            <v>0.73333333333333339</v>
          </cell>
          <cell r="G6">
            <v>0.22222222222222221</v>
          </cell>
          <cell r="H6">
            <v>0.14666666666666667</v>
          </cell>
          <cell r="I6">
            <v>1.34</v>
          </cell>
          <cell r="J6"/>
        </row>
        <row r="7">
          <cell r="E7">
            <v>0.15</v>
          </cell>
          <cell r="F7">
            <v>1.0999999999999999</v>
          </cell>
          <cell r="G7">
            <v>0.33333333333333326</v>
          </cell>
          <cell r="H7">
            <v>0.21999999999999997</v>
          </cell>
          <cell r="I7">
            <v>1.34</v>
          </cell>
          <cell r="J7"/>
        </row>
        <row r="8">
          <cell r="E8">
            <v>0.2</v>
          </cell>
          <cell r="F8">
            <v>1.4666666666666668</v>
          </cell>
          <cell r="G8">
            <v>0.44444444444444442</v>
          </cell>
          <cell r="H8">
            <v>0.29333333333333333</v>
          </cell>
          <cell r="I8">
            <v>1.34</v>
          </cell>
          <cell r="J8"/>
        </row>
        <row r="9">
          <cell r="E9">
            <v>0.25</v>
          </cell>
          <cell r="F9">
            <v>1.8333333333333333</v>
          </cell>
          <cell r="G9">
            <v>0.55555555555555547</v>
          </cell>
          <cell r="H9">
            <v>0.36666666666666664</v>
          </cell>
          <cell r="I9">
            <v>1.34</v>
          </cell>
          <cell r="J9"/>
        </row>
        <row r="10">
          <cell r="C10" t="str">
            <v>Nitrobenzene -&gt; Aniline</v>
          </cell>
          <cell r="E10">
            <v>0.3</v>
          </cell>
          <cell r="F10">
            <v>2.1999999999999997</v>
          </cell>
          <cell r="G10">
            <v>0.66666666666666652</v>
          </cell>
          <cell r="H10">
            <v>0.43999999999999995</v>
          </cell>
          <cell r="I10">
            <v>1.34</v>
          </cell>
          <cell r="J10"/>
        </row>
        <row r="11">
          <cell r="E11">
            <v>0.35</v>
          </cell>
          <cell r="F11">
            <v>2.5666666666666664</v>
          </cell>
          <cell r="G11">
            <v>0.77777777777777757</v>
          </cell>
          <cell r="H11">
            <v>0.51333333333333331</v>
          </cell>
          <cell r="I11">
            <v>1.34</v>
          </cell>
          <cell r="J11"/>
        </row>
        <row r="12">
          <cell r="E12">
            <v>0.4</v>
          </cell>
          <cell r="F12">
            <v>2.9333333333333336</v>
          </cell>
          <cell r="G12">
            <v>0.88888888888888884</v>
          </cell>
          <cell r="H12">
            <v>0.58666666666666667</v>
          </cell>
          <cell r="I12">
            <v>1.34</v>
          </cell>
          <cell r="J12"/>
        </row>
        <row r="13">
          <cell r="E13">
            <v>0.45</v>
          </cell>
          <cell r="F13">
            <v>3.3</v>
          </cell>
          <cell r="G13">
            <v>0.99999999999999989</v>
          </cell>
          <cell r="H13">
            <v>0.65999999999999992</v>
          </cell>
          <cell r="I13">
            <v>1.34</v>
          </cell>
          <cell r="J13"/>
        </row>
        <row r="14">
          <cell r="E14">
            <v>0.5</v>
          </cell>
          <cell r="F14">
            <v>3.6666666666666665</v>
          </cell>
          <cell r="G14">
            <v>1.1111111111111109</v>
          </cell>
          <cell r="H14">
            <v>0.73333333333333328</v>
          </cell>
          <cell r="I14">
            <v>1.34</v>
          </cell>
          <cell r="J14"/>
        </row>
        <row r="15">
          <cell r="E15">
            <v>0.55000000000000004</v>
          </cell>
          <cell r="F15">
            <v>4.0333333333333332</v>
          </cell>
          <cell r="G15">
            <v>1.2222222222222221</v>
          </cell>
          <cell r="H15">
            <v>0.80666666666666664</v>
          </cell>
          <cell r="I15">
            <v>1.34</v>
          </cell>
          <cell r="J15"/>
        </row>
        <row r="16">
          <cell r="E16">
            <v>0.6</v>
          </cell>
          <cell r="F16">
            <v>4.3999999999999995</v>
          </cell>
          <cell r="G16">
            <v>1.333333333333333</v>
          </cell>
          <cell r="H16">
            <v>0.87999999999999989</v>
          </cell>
          <cell r="I16">
            <v>1.34</v>
          </cell>
          <cell r="J16"/>
        </row>
        <row r="17">
          <cell r="E17">
            <v>0.65</v>
          </cell>
          <cell r="F17">
            <v>4.7666666666666666</v>
          </cell>
          <cell r="G17">
            <v>1.4444444444444442</v>
          </cell>
          <cell r="H17">
            <v>0.95333333333333325</v>
          </cell>
          <cell r="I17">
            <v>1.34</v>
          </cell>
          <cell r="J17"/>
        </row>
        <row r="18">
          <cell r="E18">
            <v>0.7</v>
          </cell>
          <cell r="F18">
            <v>5.1333333333333329</v>
          </cell>
          <cell r="G18">
            <v>1.5555555555555551</v>
          </cell>
          <cell r="H18">
            <v>1.0266666666666666</v>
          </cell>
          <cell r="I18">
            <v>1.34</v>
          </cell>
          <cell r="J18"/>
        </row>
        <row r="19">
          <cell r="E19">
            <v>0.75</v>
          </cell>
          <cell r="F19">
            <v>5.5</v>
          </cell>
          <cell r="G19">
            <v>1.6666666666666665</v>
          </cell>
          <cell r="H19">
            <v>1.0999999999999999</v>
          </cell>
          <cell r="I19">
            <v>1.34</v>
          </cell>
          <cell r="J19"/>
        </row>
        <row r="20">
          <cell r="E20">
            <v>0.8</v>
          </cell>
          <cell r="F20">
            <v>5.8666666666666671</v>
          </cell>
          <cell r="G20">
            <v>1.7777777777777777</v>
          </cell>
          <cell r="H20">
            <v>1.1733333333333333</v>
          </cell>
          <cell r="I20">
            <v>1.34</v>
          </cell>
          <cell r="J20"/>
        </row>
        <row r="21">
          <cell r="E21">
            <v>0.85</v>
          </cell>
          <cell r="F21">
            <v>6.2333333333333325</v>
          </cell>
          <cell r="G21">
            <v>1.8888888888888886</v>
          </cell>
          <cell r="H21">
            <v>1.2466666666666666</v>
          </cell>
          <cell r="I21">
            <v>1.34</v>
          </cell>
          <cell r="J21"/>
        </row>
        <row r="22">
          <cell r="E22">
            <v>0.9</v>
          </cell>
          <cell r="F22">
            <v>6.6</v>
          </cell>
          <cell r="G22">
            <v>1.9999999999999998</v>
          </cell>
          <cell r="H22">
            <v>1.3199999999999998</v>
          </cell>
          <cell r="I22">
            <v>1.34</v>
          </cell>
          <cell r="J22"/>
        </row>
        <row r="23">
          <cell r="E23">
            <v>0.95</v>
          </cell>
          <cell r="F23">
            <v>6.9666666666666659</v>
          </cell>
          <cell r="G23">
            <v>2.1111111111111107</v>
          </cell>
          <cell r="H23">
            <v>1.3933333333333331</v>
          </cell>
          <cell r="I23">
            <v>1.34</v>
          </cell>
          <cell r="J23"/>
        </row>
        <row r="24">
          <cell r="E24">
            <v>1</v>
          </cell>
          <cell r="F24">
            <v>7.333333333333333</v>
          </cell>
          <cell r="G24">
            <v>2.2222222222222219</v>
          </cell>
          <cell r="H24">
            <v>1.4666666666666666</v>
          </cell>
          <cell r="I24">
            <v>1.34</v>
          </cell>
          <cell r="J24"/>
        </row>
      </sheetData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Alphabetical"/>
      <sheetName val="MasterSheetSensitivityAnalysis"/>
      <sheetName val="Eth.Oxide SensitivityAnaly"/>
      <sheetName val="Prop.Oxide SensitivityAnaly"/>
      <sheetName val="Phenol SensitivityAnaly"/>
      <sheetName val="Cyclohexane SensitivityAnaly"/>
      <sheetName val="HMDA SensitivityAnaly"/>
      <sheetName val="ADN SensitivityAnaly"/>
      <sheetName val="None--&gt;AA SensitivityAnaly"/>
      <sheetName val="Nol--&gt;AA SensitivityAnaly"/>
      <sheetName val="Acetone SensitivityAnaly"/>
      <sheetName val="Formalde SensitivityAnaly"/>
      <sheetName val="KA Oil SensitivityAnaly"/>
      <sheetName val="DNT --&gt; TDA"/>
      <sheetName val="CO2--&gt;CH4"/>
      <sheetName val="CO2--&gt;C2H4"/>
      <sheetName val="CO2--&gt;C3H6"/>
      <sheetName val="CO2--&gt;C4H10"/>
      <sheetName val="CO2--&gt;Acetone"/>
      <sheetName val="CO2--&gt;Acetylene"/>
      <sheetName val="CO2--&gt;CH3OH"/>
      <sheetName val="Acetone--&gt; MIB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1.37</v>
          </cell>
        </row>
        <row r="15">
          <cell r="O15">
            <v>0.01</v>
          </cell>
          <cell r="P15">
            <v>4.2259405634663345</v>
          </cell>
          <cell r="Q15">
            <v>1.2805880495352528</v>
          </cell>
          <cell r="R15">
            <v>0.84518811269326688</v>
          </cell>
          <cell r="S15">
            <v>1.37</v>
          </cell>
        </row>
        <row r="16">
          <cell r="O16">
            <v>0.05</v>
          </cell>
          <cell r="P16">
            <v>21.129702817331673</v>
          </cell>
          <cell r="Q16">
            <v>6.4029402476762645</v>
          </cell>
          <cell r="R16">
            <v>4.2259405634663345</v>
          </cell>
          <cell r="S16">
            <v>1.37</v>
          </cell>
        </row>
        <row r="17">
          <cell r="O17">
            <v>0.1</v>
          </cell>
          <cell r="P17">
            <v>42.259405634663345</v>
          </cell>
          <cell r="Q17">
            <v>12.805880495352529</v>
          </cell>
          <cell r="R17">
            <v>8.451881126932669</v>
          </cell>
          <cell r="S17">
            <v>1.37</v>
          </cell>
        </row>
        <row r="18">
          <cell r="O18">
            <v>0.15</v>
          </cell>
          <cell r="P18">
            <v>63.389108451995014</v>
          </cell>
          <cell r="Q18">
            <v>19.208820743028792</v>
          </cell>
          <cell r="R18">
            <v>12.677821690399004</v>
          </cell>
          <cell r="S18">
            <v>1.37</v>
          </cell>
        </row>
        <row r="19">
          <cell r="O19">
            <v>0.2</v>
          </cell>
          <cell r="P19">
            <v>84.51881126932669</v>
          </cell>
          <cell r="Q19">
            <v>25.611760990705058</v>
          </cell>
          <cell r="R19">
            <v>16.903762253865338</v>
          </cell>
          <cell r="S19">
            <v>1.37</v>
          </cell>
        </row>
        <row r="20">
          <cell r="O20">
            <v>0.25</v>
          </cell>
          <cell r="P20">
            <v>105.64851408665837</v>
          </cell>
          <cell r="Q20">
            <v>32.014701238381321</v>
          </cell>
          <cell r="R20">
            <v>21.129702817331673</v>
          </cell>
          <cell r="S20">
            <v>1.37</v>
          </cell>
        </row>
        <row r="21">
          <cell r="O21">
            <v>0.3</v>
          </cell>
          <cell r="P21">
            <v>126.77821690399003</v>
          </cell>
          <cell r="Q21">
            <v>38.417641486057583</v>
          </cell>
          <cell r="R21">
            <v>25.355643380798007</v>
          </cell>
          <cell r="S21">
            <v>1.37</v>
          </cell>
        </row>
        <row r="22">
          <cell r="M22" t="str">
            <v>Carbon Intensity of Electricity kg CO2 / kWh</v>
          </cell>
          <cell r="O22">
            <v>0.35</v>
          </cell>
          <cell r="P22">
            <v>147.90791972132172</v>
          </cell>
          <cell r="Q22">
            <v>44.820581733733846</v>
          </cell>
          <cell r="R22">
            <v>29.581583944264338</v>
          </cell>
          <cell r="S22">
            <v>1.37</v>
          </cell>
        </row>
        <row r="23">
          <cell r="O23">
            <v>0.4</v>
          </cell>
          <cell r="P23">
            <v>169.03762253865338</v>
          </cell>
          <cell r="Q23">
            <v>51.223521981410116</v>
          </cell>
          <cell r="R23">
            <v>33.807524507730676</v>
          </cell>
          <cell r="S23">
            <v>1.37</v>
          </cell>
        </row>
        <row r="24">
          <cell r="O24">
            <v>0.45</v>
          </cell>
          <cell r="P24">
            <v>190.16732535598504</v>
          </cell>
          <cell r="Q24">
            <v>57.626462229086385</v>
          </cell>
          <cell r="R24">
            <v>38.033465071197014</v>
          </cell>
          <cell r="S24">
            <v>1.37</v>
          </cell>
        </row>
        <row r="25">
          <cell r="O25">
            <v>0.5</v>
          </cell>
          <cell r="P25">
            <v>211.29702817331673</v>
          </cell>
          <cell r="Q25">
            <v>64.029402476762641</v>
          </cell>
          <cell r="R25">
            <v>42.259405634663345</v>
          </cell>
          <cell r="S25">
            <v>1.37</v>
          </cell>
        </row>
        <row r="26">
          <cell r="O26">
            <v>0.55000000000000004</v>
          </cell>
          <cell r="P26">
            <v>232.42673099064839</v>
          </cell>
          <cell r="Q26">
            <v>70.432342724438911</v>
          </cell>
          <cell r="R26">
            <v>46.485346198129683</v>
          </cell>
          <cell r="S26">
            <v>1.37</v>
          </cell>
        </row>
        <row r="27">
          <cell r="O27">
            <v>0.6</v>
          </cell>
          <cell r="P27">
            <v>253.55643380798006</v>
          </cell>
          <cell r="Q27">
            <v>76.835282972115166</v>
          </cell>
          <cell r="R27">
            <v>50.711286761596014</v>
          </cell>
          <cell r="S27">
            <v>1.37</v>
          </cell>
        </row>
        <row r="28">
          <cell r="O28">
            <v>0.65</v>
          </cell>
          <cell r="P28">
            <v>274.68613662531175</v>
          </cell>
          <cell r="Q28">
            <v>83.238223219791436</v>
          </cell>
          <cell r="R28">
            <v>54.937227325062352</v>
          </cell>
          <cell r="S28">
            <v>1.37</v>
          </cell>
        </row>
        <row r="29">
          <cell r="O29">
            <v>0.7</v>
          </cell>
          <cell r="P29">
            <v>295.81583944264344</v>
          </cell>
          <cell r="Q29">
            <v>89.641163467467692</v>
          </cell>
          <cell r="R29">
            <v>59.163167888528676</v>
          </cell>
          <cell r="S29">
            <v>1.37</v>
          </cell>
        </row>
        <row r="30">
          <cell r="O30">
            <v>0.75</v>
          </cell>
          <cell r="P30">
            <v>316.94554225997507</v>
          </cell>
          <cell r="Q30">
            <v>96.044103715143962</v>
          </cell>
          <cell r="R30">
            <v>63.389108451995014</v>
          </cell>
          <cell r="S30">
            <v>1.37</v>
          </cell>
        </row>
        <row r="31">
          <cell r="O31">
            <v>0.8</v>
          </cell>
          <cell r="P31">
            <v>338.07524507730676</v>
          </cell>
          <cell r="Q31">
            <v>102.44704396282023</v>
          </cell>
          <cell r="R31">
            <v>67.615049015461352</v>
          </cell>
          <cell r="S31">
            <v>1.37</v>
          </cell>
        </row>
        <row r="32">
          <cell r="O32">
            <v>0.85</v>
          </cell>
          <cell r="P32">
            <v>359.20494789463845</v>
          </cell>
          <cell r="Q32">
            <v>108.84998421049649</v>
          </cell>
          <cell r="R32">
            <v>71.84098957892769</v>
          </cell>
          <cell r="S32">
            <v>1.37</v>
          </cell>
        </row>
        <row r="33">
          <cell r="O33">
            <v>0.9</v>
          </cell>
          <cell r="P33">
            <v>380.33465071197008</v>
          </cell>
          <cell r="Q33">
            <v>115.25292445817277</v>
          </cell>
          <cell r="R33">
            <v>76.066930142394028</v>
          </cell>
          <cell r="S33">
            <v>1.37</v>
          </cell>
        </row>
        <row r="34">
          <cell r="O34">
            <v>0.95</v>
          </cell>
          <cell r="P34">
            <v>401.46435352930177</v>
          </cell>
          <cell r="Q34">
            <v>121.65586470584901</v>
          </cell>
          <cell r="R34">
            <v>80.292870705860352</v>
          </cell>
          <cell r="S34">
            <v>1.37</v>
          </cell>
        </row>
        <row r="35">
          <cell r="O35">
            <v>1</v>
          </cell>
          <cell r="P35">
            <v>422.59405634663347</v>
          </cell>
          <cell r="Q35">
            <v>128.05880495352528</v>
          </cell>
          <cell r="R35">
            <v>84.51881126932669</v>
          </cell>
          <cell r="S35">
            <v>1.37</v>
          </cell>
        </row>
      </sheetData>
      <sheetData sheetId="15"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1.44</v>
          </cell>
        </row>
        <row r="15">
          <cell r="O15">
            <v>0.01</v>
          </cell>
          <cell r="P15">
            <v>6.2629462994652414</v>
          </cell>
          <cell r="Q15">
            <v>1.8978625149894672</v>
          </cell>
          <cell r="R15">
            <v>1.2525892598930484</v>
          </cell>
          <cell r="S15">
            <v>1.44</v>
          </cell>
        </row>
        <row r="16">
          <cell r="O16">
            <v>0.05</v>
          </cell>
          <cell r="P16">
            <v>31.314731497326207</v>
          </cell>
          <cell r="Q16">
            <v>9.4893125749473359</v>
          </cell>
          <cell r="R16">
            <v>6.2629462994652414</v>
          </cell>
          <cell r="S16">
            <v>1.44</v>
          </cell>
        </row>
        <row r="17">
          <cell r="O17">
            <v>0.1</v>
          </cell>
          <cell r="P17">
            <v>62.629462994652414</v>
          </cell>
          <cell r="Q17">
            <v>18.978625149894672</v>
          </cell>
          <cell r="R17">
            <v>12.525892598930483</v>
          </cell>
          <cell r="S17">
            <v>1.44</v>
          </cell>
        </row>
        <row r="18">
          <cell r="O18">
            <v>0.15</v>
          </cell>
          <cell r="P18">
            <v>93.944194491978621</v>
          </cell>
          <cell r="Q18">
            <v>28.467937724842006</v>
          </cell>
          <cell r="R18">
            <v>18.788838898395724</v>
          </cell>
          <cell r="S18">
            <v>1.44</v>
          </cell>
        </row>
        <row r="19">
          <cell r="O19">
            <v>0.2</v>
          </cell>
          <cell r="P19">
            <v>125.25892598930483</v>
          </cell>
          <cell r="Q19">
            <v>37.957250299789344</v>
          </cell>
          <cell r="R19">
            <v>25.051785197860966</v>
          </cell>
          <cell r="S19">
            <v>1.44</v>
          </cell>
        </row>
        <row r="20">
          <cell r="O20">
            <v>0.25</v>
          </cell>
          <cell r="P20">
            <v>156.57365748663102</v>
          </cell>
          <cell r="Q20">
            <v>47.446562874736678</v>
          </cell>
          <cell r="R20">
            <v>31.314731497326207</v>
          </cell>
          <cell r="S20">
            <v>1.44</v>
          </cell>
        </row>
        <row r="21">
          <cell r="O21">
            <v>0.3</v>
          </cell>
          <cell r="P21">
            <v>187.88838898395724</v>
          </cell>
          <cell r="Q21">
            <v>56.935875449684012</v>
          </cell>
          <cell r="R21">
            <v>37.577677796791448</v>
          </cell>
          <cell r="S21">
            <v>1.44</v>
          </cell>
        </row>
        <row r="22">
          <cell r="M22" t="str">
            <v>Carbon Intensity of Electricity kg CO2 / kWh</v>
          </cell>
          <cell r="O22">
            <v>0.35</v>
          </cell>
          <cell r="P22">
            <v>219.20312048128346</v>
          </cell>
          <cell r="Q22">
            <v>66.425188024631339</v>
          </cell>
          <cell r="R22">
            <v>43.84062409625669</v>
          </cell>
          <cell r="S22">
            <v>1.44</v>
          </cell>
        </row>
        <row r="23">
          <cell r="O23">
            <v>0.4</v>
          </cell>
          <cell r="P23">
            <v>250.51785197860966</v>
          </cell>
          <cell r="Q23">
            <v>75.914500599578687</v>
          </cell>
          <cell r="R23">
            <v>50.103570395721931</v>
          </cell>
          <cell r="S23">
            <v>1.44</v>
          </cell>
        </row>
        <row r="24">
          <cell r="O24">
            <v>0.45</v>
          </cell>
          <cell r="P24">
            <v>281.83258347593585</v>
          </cell>
          <cell r="Q24">
            <v>85.403813174526022</v>
          </cell>
          <cell r="R24">
            <v>56.366516695187173</v>
          </cell>
          <cell r="S24">
            <v>1.44</v>
          </cell>
        </row>
        <row r="25">
          <cell r="O25">
            <v>0.5</v>
          </cell>
          <cell r="P25">
            <v>313.14731497326204</v>
          </cell>
          <cell r="Q25">
            <v>94.893125749473356</v>
          </cell>
          <cell r="R25">
            <v>62.629462994652414</v>
          </cell>
          <cell r="S25">
            <v>1.44</v>
          </cell>
        </row>
        <row r="26">
          <cell r="O26">
            <v>0.55000000000000004</v>
          </cell>
          <cell r="P26">
            <v>344.46204647058829</v>
          </cell>
          <cell r="Q26">
            <v>104.38243832442069</v>
          </cell>
          <cell r="R26">
            <v>68.892409294117655</v>
          </cell>
          <cell r="S26">
            <v>1.44</v>
          </cell>
        </row>
        <row r="27">
          <cell r="O27">
            <v>0.6</v>
          </cell>
          <cell r="P27">
            <v>375.77677796791448</v>
          </cell>
          <cell r="Q27">
            <v>113.87175089936802</v>
          </cell>
          <cell r="R27">
            <v>75.155355593582897</v>
          </cell>
          <cell r="S27">
            <v>1.44</v>
          </cell>
        </row>
        <row r="28">
          <cell r="O28">
            <v>0.65</v>
          </cell>
          <cell r="P28">
            <v>407.09150946524068</v>
          </cell>
          <cell r="Q28">
            <v>123.36106347431536</v>
          </cell>
          <cell r="R28">
            <v>81.418301893048138</v>
          </cell>
          <cell r="S28">
            <v>1.44</v>
          </cell>
        </row>
        <row r="29">
          <cell r="O29">
            <v>0.7</v>
          </cell>
          <cell r="P29">
            <v>438.40624096256693</v>
          </cell>
          <cell r="Q29">
            <v>132.85037604926268</v>
          </cell>
          <cell r="R29">
            <v>87.68124819251338</v>
          </cell>
          <cell r="S29">
            <v>1.44</v>
          </cell>
        </row>
        <row r="30">
          <cell r="O30">
            <v>0.75</v>
          </cell>
          <cell r="P30">
            <v>469.72097245989312</v>
          </cell>
          <cell r="Q30">
            <v>142.33968862421003</v>
          </cell>
          <cell r="R30">
            <v>93.944194491978621</v>
          </cell>
          <cell r="S30">
            <v>1.44</v>
          </cell>
        </row>
        <row r="31">
          <cell r="O31">
            <v>0.8</v>
          </cell>
          <cell r="P31">
            <v>501.03570395721931</v>
          </cell>
          <cell r="Q31">
            <v>151.82900119915737</v>
          </cell>
          <cell r="R31">
            <v>100.20714079144386</v>
          </cell>
          <cell r="S31">
            <v>1.44</v>
          </cell>
        </row>
        <row r="32">
          <cell r="O32">
            <v>0.85</v>
          </cell>
          <cell r="P32">
            <v>532.3504354545455</v>
          </cell>
          <cell r="Q32">
            <v>161.31831377410469</v>
          </cell>
          <cell r="R32">
            <v>106.4700870909091</v>
          </cell>
          <cell r="S32">
            <v>1.44</v>
          </cell>
        </row>
        <row r="33">
          <cell r="O33">
            <v>0.9</v>
          </cell>
          <cell r="P33">
            <v>563.6651669518717</v>
          </cell>
          <cell r="Q33">
            <v>170.80762634905204</v>
          </cell>
          <cell r="R33">
            <v>112.73303339037435</v>
          </cell>
          <cell r="S33">
            <v>1.44</v>
          </cell>
        </row>
        <row r="34">
          <cell r="O34">
            <v>0.95</v>
          </cell>
          <cell r="P34">
            <v>594.97989844919789</v>
          </cell>
          <cell r="Q34">
            <v>180.29693892399936</v>
          </cell>
          <cell r="R34">
            <v>118.99597968983959</v>
          </cell>
          <cell r="S34">
            <v>1.44</v>
          </cell>
        </row>
        <row r="35">
          <cell r="O35">
            <v>1</v>
          </cell>
          <cell r="P35">
            <v>626.29462994652408</v>
          </cell>
          <cell r="Q35">
            <v>189.78625149894671</v>
          </cell>
          <cell r="R35">
            <v>125.25892598930483</v>
          </cell>
          <cell r="S35">
            <v>1.44</v>
          </cell>
        </row>
      </sheetData>
      <sheetData sheetId="16"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1.44</v>
          </cell>
        </row>
        <row r="15">
          <cell r="O15">
            <v>0.01</v>
          </cell>
          <cell r="P15">
            <v>14.153871178873576</v>
          </cell>
          <cell r="Q15">
            <v>4.2890518723859321</v>
          </cell>
          <cell r="R15">
            <v>2.8307742357747152</v>
          </cell>
          <cell r="S15">
            <v>1.44</v>
          </cell>
        </row>
        <row r="16">
          <cell r="O16">
            <v>0.05</v>
          </cell>
          <cell r="P16">
            <v>70.769355894367877</v>
          </cell>
          <cell r="Q16">
            <v>21.445259361929661</v>
          </cell>
          <cell r="R16">
            <v>14.153871178873576</v>
          </cell>
          <cell r="S16">
            <v>1.44</v>
          </cell>
        </row>
        <row r="17">
          <cell r="O17">
            <v>0.1</v>
          </cell>
          <cell r="P17">
            <v>141.53871178873575</v>
          </cell>
          <cell r="Q17">
            <v>42.890518723859323</v>
          </cell>
          <cell r="R17">
            <v>28.307742357747152</v>
          </cell>
          <cell r="S17">
            <v>1.44</v>
          </cell>
        </row>
        <row r="18">
          <cell r="O18">
            <v>0.15</v>
          </cell>
          <cell r="P18">
            <v>212.30806768310362</v>
          </cell>
          <cell r="Q18">
            <v>64.335778085788974</v>
          </cell>
          <cell r="R18">
            <v>42.461613536620725</v>
          </cell>
          <cell r="S18">
            <v>1.44</v>
          </cell>
        </row>
        <row r="19">
          <cell r="O19">
            <v>0.2</v>
          </cell>
          <cell r="P19">
            <v>283.07742357747151</v>
          </cell>
          <cell r="Q19">
            <v>85.781037447718646</v>
          </cell>
          <cell r="R19">
            <v>56.615484715494304</v>
          </cell>
          <cell r="S19">
            <v>1.44</v>
          </cell>
        </row>
        <row r="20">
          <cell r="O20">
            <v>0.25</v>
          </cell>
          <cell r="P20">
            <v>353.8467794718394</v>
          </cell>
          <cell r="Q20">
            <v>107.2262968096483</v>
          </cell>
          <cell r="R20">
            <v>70.769355894367877</v>
          </cell>
          <cell r="S20">
            <v>1.44</v>
          </cell>
        </row>
        <row r="21">
          <cell r="O21">
            <v>0.3</v>
          </cell>
          <cell r="P21">
            <v>424.61613536620723</v>
          </cell>
          <cell r="Q21">
            <v>128.67155617157795</v>
          </cell>
          <cell r="R21">
            <v>84.923227073241449</v>
          </cell>
          <cell r="S21">
            <v>1.44</v>
          </cell>
        </row>
        <row r="22">
          <cell r="M22" t="str">
            <v>Carbon Intensity of Electricity kg CO2 / kWh</v>
          </cell>
          <cell r="O22">
            <v>0.35</v>
          </cell>
          <cell r="P22">
            <v>495.38549126057512</v>
          </cell>
          <cell r="Q22">
            <v>150.11681553350761</v>
          </cell>
          <cell r="R22">
            <v>99.077098252115022</v>
          </cell>
          <cell r="S22">
            <v>1.44</v>
          </cell>
        </row>
        <row r="23">
          <cell r="O23">
            <v>0.4</v>
          </cell>
          <cell r="P23">
            <v>566.15484715494301</v>
          </cell>
          <cell r="Q23">
            <v>171.56207489543729</v>
          </cell>
          <cell r="R23">
            <v>113.23096943098861</v>
          </cell>
          <cell r="S23">
            <v>1.44</v>
          </cell>
        </row>
        <row r="24">
          <cell r="O24">
            <v>0.45</v>
          </cell>
          <cell r="P24">
            <v>636.9242030493109</v>
          </cell>
          <cell r="Q24">
            <v>193.00733425736695</v>
          </cell>
          <cell r="R24">
            <v>127.38484060986218</v>
          </cell>
          <cell r="S24">
            <v>1.44</v>
          </cell>
        </row>
        <row r="25">
          <cell r="O25">
            <v>0.5</v>
          </cell>
          <cell r="P25">
            <v>707.6935589436788</v>
          </cell>
          <cell r="Q25">
            <v>214.45259361929661</v>
          </cell>
          <cell r="R25">
            <v>141.53871178873575</v>
          </cell>
          <cell r="S25">
            <v>1.44</v>
          </cell>
        </row>
        <row r="26">
          <cell r="O26">
            <v>0.55000000000000004</v>
          </cell>
          <cell r="P26">
            <v>778.46291483804669</v>
          </cell>
          <cell r="Q26">
            <v>235.89785298122627</v>
          </cell>
          <cell r="R26">
            <v>155.69258296760935</v>
          </cell>
          <cell r="S26">
            <v>1.44</v>
          </cell>
        </row>
        <row r="27">
          <cell r="O27">
            <v>0.6</v>
          </cell>
          <cell r="P27">
            <v>849.23227073241446</v>
          </cell>
          <cell r="Q27">
            <v>257.34311234315589</v>
          </cell>
          <cell r="R27">
            <v>169.8464541464829</v>
          </cell>
          <cell r="S27">
            <v>1.44</v>
          </cell>
        </row>
        <row r="28">
          <cell r="O28">
            <v>0.65</v>
          </cell>
          <cell r="P28">
            <v>920.00162662678235</v>
          </cell>
          <cell r="Q28">
            <v>278.78837170508558</v>
          </cell>
          <cell r="R28">
            <v>184.0003253253565</v>
          </cell>
          <cell r="S28">
            <v>1.44</v>
          </cell>
        </row>
        <row r="29">
          <cell r="O29">
            <v>0.7</v>
          </cell>
          <cell r="P29">
            <v>990.77098252115024</v>
          </cell>
          <cell r="Q29">
            <v>300.23363106701521</v>
          </cell>
          <cell r="R29">
            <v>198.15419650423004</v>
          </cell>
          <cell r="S29">
            <v>1.44</v>
          </cell>
        </row>
        <row r="30">
          <cell r="O30">
            <v>0.75</v>
          </cell>
          <cell r="P30">
            <v>1061.5403384155181</v>
          </cell>
          <cell r="Q30">
            <v>321.67889042894484</v>
          </cell>
          <cell r="R30">
            <v>212.30806768310362</v>
          </cell>
          <cell r="S30">
            <v>1.44</v>
          </cell>
        </row>
        <row r="31">
          <cell r="O31">
            <v>0.8</v>
          </cell>
          <cell r="P31">
            <v>1132.309694309886</v>
          </cell>
          <cell r="Q31">
            <v>343.12414979087458</v>
          </cell>
          <cell r="R31">
            <v>226.46193886197722</v>
          </cell>
          <cell r="S31">
            <v>1.44</v>
          </cell>
        </row>
        <row r="32">
          <cell r="O32">
            <v>0.85</v>
          </cell>
          <cell r="P32">
            <v>1203.0790502042539</v>
          </cell>
          <cell r="Q32">
            <v>364.56940915280421</v>
          </cell>
          <cell r="R32">
            <v>240.61581004085076</v>
          </cell>
          <cell r="S32">
            <v>1.44</v>
          </cell>
        </row>
        <row r="33">
          <cell r="O33">
            <v>0.9</v>
          </cell>
          <cell r="P33">
            <v>1273.8484060986218</v>
          </cell>
          <cell r="Q33">
            <v>386.0146685147339</v>
          </cell>
          <cell r="R33">
            <v>254.76968121972436</v>
          </cell>
          <cell r="S33">
            <v>1.44</v>
          </cell>
        </row>
        <row r="34">
          <cell r="O34">
            <v>0.95</v>
          </cell>
          <cell r="P34">
            <v>1344.6177619929897</v>
          </cell>
          <cell r="Q34">
            <v>407.45992787666347</v>
          </cell>
          <cell r="R34">
            <v>268.92355239859791</v>
          </cell>
          <cell r="S34">
            <v>1.44</v>
          </cell>
        </row>
        <row r="35">
          <cell r="O35">
            <v>1</v>
          </cell>
          <cell r="P35">
            <v>1415.3871178873576</v>
          </cell>
          <cell r="Q35">
            <v>428.90518723859321</v>
          </cell>
          <cell r="R35">
            <v>283.07742357747151</v>
          </cell>
          <cell r="S35">
            <v>1.44</v>
          </cell>
        </row>
      </sheetData>
      <sheetData sheetId="17"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1.44</v>
          </cell>
        </row>
        <row r="15">
          <cell r="O15">
            <v>0.01</v>
          </cell>
          <cell r="P15">
            <v>19.589200961200966</v>
          </cell>
          <cell r="Q15">
            <v>5.9361215033942321</v>
          </cell>
          <cell r="R15">
            <v>3.9178401922401931</v>
          </cell>
          <cell r="S15">
            <v>1.44</v>
          </cell>
        </row>
        <row r="16">
          <cell r="O16">
            <v>0.05</v>
          </cell>
          <cell r="P16">
            <v>97.946004806004822</v>
          </cell>
          <cell r="Q16">
            <v>29.680607516971158</v>
          </cell>
          <cell r="R16">
            <v>19.589200961200966</v>
          </cell>
          <cell r="S16">
            <v>1.44</v>
          </cell>
        </row>
        <row r="17">
          <cell r="O17">
            <v>0.1</v>
          </cell>
          <cell r="P17">
            <v>195.89200961200964</v>
          </cell>
          <cell r="Q17">
            <v>59.361215033942315</v>
          </cell>
          <cell r="R17">
            <v>39.178401922401932</v>
          </cell>
          <cell r="S17">
            <v>1.44</v>
          </cell>
        </row>
        <row r="18">
          <cell r="O18">
            <v>0.15</v>
          </cell>
          <cell r="P18">
            <v>293.8380144180145</v>
          </cell>
          <cell r="Q18">
            <v>89.041822550913466</v>
          </cell>
          <cell r="R18">
            <v>58.767602883602891</v>
          </cell>
          <cell r="S18">
            <v>1.44</v>
          </cell>
        </row>
        <row r="19">
          <cell r="O19">
            <v>0.2</v>
          </cell>
          <cell r="P19">
            <v>391.78401922401929</v>
          </cell>
          <cell r="Q19">
            <v>118.72243006788463</v>
          </cell>
          <cell r="R19">
            <v>78.356803844803864</v>
          </cell>
          <cell r="S19">
            <v>1.44</v>
          </cell>
        </row>
        <row r="20">
          <cell r="O20">
            <v>0.25</v>
          </cell>
          <cell r="P20">
            <v>489.73002403002408</v>
          </cell>
          <cell r="Q20">
            <v>148.40303758485578</v>
          </cell>
          <cell r="R20">
            <v>97.946004806004822</v>
          </cell>
          <cell r="S20">
            <v>1.44</v>
          </cell>
        </row>
        <row r="21">
          <cell r="O21">
            <v>0.3</v>
          </cell>
          <cell r="P21">
            <v>587.67602883602899</v>
          </cell>
          <cell r="Q21">
            <v>178.08364510182693</v>
          </cell>
          <cell r="R21">
            <v>117.53520576720578</v>
          </cell>
          <cell r="S21">
            <v>1.44</v>
          </cell>
        </row>
        <row r="22">
          <cell r="M22" t="str">
            <v>Carbon Intensity of Electricity kg CO2 / kWh</v>
          </cell>
          <cell r="O22">
            <v>0.35</v>
          </cell>
          <cell r="P22">
            <v>685.62203364203378</v>
          </cell>
          <cell r="Q22">
            <v>207.76425261879811</v>
          </cell>
          <cell r="R22">
            <v>137.12440672840674</v>
          </cell>
          <cell r="S22">
            <v>1.44</v>
          </cell>
        </row>
        <row r="23">
          <cell r="O23">
            <v>0.4</v>
          </cell>
          <cell r="P23">
            <v>783.56803844803858</v>
          </cell>
          <cell r="Q23">
            <v>237.44486013576926</v>
          </cell>
          <cell r="R23">
            <v>156.71360768960773</v>
          </cell>
          <cell r="S23">
            <v>1.44</v>
          </cell>
        </row>
        <row r="24">
          <cell r="O24">
            <v>0.45</v>
          </cell>
          <cell r="P24">
            <v>881.51404325404337</v>
          </cell>
          <cell r="Q24">
            <v>267.12546765274044</v>
          </cell>
          <cell r="R24">
            <v>176.30280865080869</v>
          </cell>
          <cell r="S24">
            <v>1.44</v>
          </cell>
        </row>
        <row r="25">
          <cell r="O25">
            <v>0.5</v>
          </cell>
          <cell r="P25">
            <v>979.46004806004817</v>
          </cell>
          <cell r="Q25">
            <v>296.80607516971156</v>
          </cell>
          <cell r="R25">
            <v>195.89200961200964</v>
          </cell>
          <cell r="S25">
            <v>1.44</v>
          </cell>
        </row>
        <row r="26">
          <cell r="O26">
            <v>0.55000000000000004</v>
          </cell>
          <cell r="P26">
            <v>1077.406052866053</v>
          </cell>
          <cell r="Q26">
            <v>326.48668268668274</v>
          </cell>
          <cell r="R26">
            <v>215.48121057321063</v>
          </cell>
          <cell r="S26">
            <v>1.44</v>
          </cell>
        </row>
        <row r="27">
          <cell r="O27">
            <v>0.6</v>
          </cell>
          <cell r="P27">
            <v>1175.352057672058</v>
          </cell>
          <cell r="Q27">
            <v>356.16729020365386</v>
          </cell>
          <cell r="R27">
            <v>235.07041153441156</v>
          </cell>
          <cell r="S27">
            <v>1.44</v>
          </cell>
        </row>
        <row r="28">
          <cell r="O28">
            <v>0.65</v>
          </cell>
          <cell r="P28">
            <v>1273.2980624780628</v>
          </cell>
          <cell r="Q28">
            <v>385.84789772062504</v>
          </cell>
          <cell r="R28">
            <v>254.65961249561255</v>
          </cell>
          <cell r="S28">
            <v>1.44</v>
          </cell>
        </row>
        <row r="29">
          <cell r="O29">
            <v>0.7</v>
          </cell>
          <cell r="P29">
            <v>1371.2440672840676</v>
          </cell>
          <cell r="Q29">
            <v>415.52850523759622</v>
          </cell>
          <cell r="R29">
            <v>274.24881345681348</v>
          </cell>
          <cell r="S29">
            <v>1.44</v>
          </cell>
        </row>
        <row r="30">
          <cell r="O30">
            <v>0.75</v>
          </cell>
          <cell r="P30">
            <v>1469.1900720900724</v>
          </cell>
          <cell r="Q30">
            <v>445.20911275456734</v>
          </cell>
          <cell r="R30">
            <v>293.8380144180145</v>
          </cell>
          <cell r="S30">
            <v>1.44</v>
          </cell>
        </row>
        <row r="31">
          <cell r="O31">
            <v>0.8</v>
          </cell>
          <cell r="P31">
            <v>1567.1360768960772</v>
          </cell>
          <cell r="Q31">
            <v>474.88972027153852</v>
          </cell>
          <cell r="R31">
            <v>313.42721537921545</v>
          </cell>
          <cell r="S31">
            <v>1.44</v>
          </cell>
        </row>
        <row r="32">
          <cell r="O32">
            <v>0.85</v>
          </cell>
          <cell r="P32">
            <v>1665.082081702082</v>
          </cell>
          <cell r="Q32">
            <v>504.5703277885097</v>
          </cell>
          <cell r="R32">
            <v>333.01641634041641</v>
          </cell>
          <cell r="S32">
            <v>1.44</v>
          </cell>
        </row>
        <row r="33">
          <cell r="O33">
            <v>0.9</v>
          </cell>
          <cell r="P33">
            <v>1763.0280865080867</v>
          </cell>
          <cell r="Q33">
            <v>534.25093530548088</v>
          </cell>
          <cell r="R33">
            <v>352.60561730161737</v>
          </cell>
          <cell r="S33">
            <v>1.44</v>
          </cell>
        </row>
        <row r="34">
          <cell r="O34">
            <v>0.95</v>
          </cell>
          <cell r="P34">
            <v>1860.9740913140915</v>
          </cell>
          <cell r="Q34">
            <v>563.93154282245189</v>
          </cell>
          <cell r="R34">
            <v>372.19481826281833</v>
          </cell>
          <cell r="S34">
            <v>1.44</v>
          </cell>
        </row>
        <row r="35">
          <cell r="O35">
            <v>1</v>
          </cell>
          <cell r="P35">
            <v>1958.9200961200963</v>
          </cell>
          <cell r="Q35">
            <v>593.61215033942312</v>
          </cell>
          <cell r="R35">
            <v>391.78401922401929</v>
          </cell>
          <cell r="S35">
            <v>1.44</v>
          </cell>
        </row>
      </sheetData>
      <sheetData sheetId="18"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0.24</v>
          </cell>
        </row>
        <row r="15">
          <cell r="O15">
            <v>0.01</v>
          </cell>
          <cell r="P15">
            <v>4.7908267157024786</v>
          </cell>
          <cell r="Q15">
            <v>1.4517656714249936</v>
          </cell>
          <cell r="R15">
            <v>0.95816534314049573</v>
          </cell>
          <cell r="S15">
            <v>0.24</v>
          </cell>
        </row>
        <row r="16">
          <cell r="O16">
            <v>0.05</v>
          </cell>
          <cell r="P16">
            <v>23.954133578512394</v>
          </cell>
          <cell r="Q16">
            <v>7.2588283571249681</v>
          </cell>
          <cell r="R16">
            <v>4.7908267157024786</v>
          </cell>
          <cell r="S16">
            <v>0.24</v>
          </cell>
        </row>
        <row r="17">
          <cell r="O17">
            <v>0.1</v>
          </cell>
          <cell r="P17">
            <v>47.908267157024788</v>
          </cell>
          <cell r="Q17">
            <v>14.517656714249936</v>
          </cell>
          <cell r="R17">
            <v>9.5816534314049573</v>
          </cell>
          <cell r="S17">
            <v>0.24</v>
          </cell>
        </row>
        <row r="18">
          <cell r="O18">
            <v>0.15</v>
          </cell>
          <cell r="P18">
            <v>71.862400735537179</v>
          </cell>
          <cell r="Q18">
            <v>21.776485071374903</v>
          </cell>
          <cell r="R18">
            <v>14.372480147107437</v>
          </cell>
          <cell r="S18">
            <v>0.24</v>
          </cell>
        </row>
        <row r="19">
          <cell r="O19">
            <v>0.2</v>
          </cell>
          <cell r="P19">
            <v>95.816534314049576</v>
          </cell>
          <cell r="Q19">
            <v>29.035313428499872</v>
          </cell>
          <cell r="R19">
            <v>19.163306862809915</v>
          </cell>
          <cell r="S19">
            <v>0.24</v>
          </cell>
        </row>
        <row r="20">
          <cell r="O20">
            <v>0.25</v>
          </cell>
          <cell r="P20">
            <v>119.77066789256197</v>
          </cell>
          <cell r="Q20">
            <v>36.294141785624838</v>
          </cell>
          <cell r="R20">
            <v>23.954133578512394</v>
          </cell>
          <cell r="S20">
            <v>0.24</v>
          </cell>
        </row>
        <row r="21">
          <cell r="O21">
            <v>0.3</v>
          </cell>
          <cell r="P21">
            <v>143.72480147107436</v>
          </cell>
          <cell r="Q21">
            <v>43.552970142749807</v>
          </cell>
          <cell r="R21">
            <v>28.744960294214874</v>
          </cell>
          <cell r="S21">
            <v>0.24</v>
          </cell>
        </row>
        <row r="22">
          <cell r="M22" t="str">
            <v>Carbon Intensity of Electricity kg CO2 / kWh</v>
          </cell>
          <cell r="O22">
            <v>0.35</v>
          </cell>
          <cell r="P22">
            <v>167.67893504958676</v>
          </cell>
          <cell r="Q22">
            <v>50.811798499874776</v>
          </cell>
          <cell r="R22">
            <v>33.53578700991735</v>
          </cell>
          <cell r="S22">
            <v>0.24</v>
          </cell>
        </row>
        <row r="23">
          <cell r="O23">
            <v>0.4</v>
          </cell>
          <cell r="P23">
            <v>191.63306862809915</v>
          </cell>
          <cell r="Q23">
            <v>58.070626856999745</v>
          </cell>
          <cell r="R23">
            <v>38.326613725619829</v>
          </cell>
          <cell r="S23">
            <v>0.24</v>
          </cell>
        </row>
        <row r="24">
          <cell r="O24">
            <v>0.45</v>
          </cell>
          <cell r="P24">
            <v>215.58720220661155</v>
          </cell>
          <cell r="Q24">
            <v>65.329455214124721</v>
          </cell>
          <cell r="R24">
            <v>43.117440441322309</v>
          </cell>
          <cell r="S24">
            <v>0.24</v>
          </cell>
        </row>
        <row r="25">
          <cell r="O25">
            <v>0.5</v>
          </cell>
          <cell r="P25">
            <v>239.54133578512395</v>
          </cell>
          <cell r="Q25">
            <v>72.588283571249676</v>
          </cell>
          <cell r="R25">
            <v>47.908267157024788</v>
          </cell>
          <cell r="S25">
            <v>0.24</v>
          </cell>
        </row>
        <row r="26">
          <cell r="O26">
            <v>0.55000000000000004</v>
          </cell>
          <cell r="P26">
            <v>263.49546936363635</v>
          </cell>
          <cell r="Q26">
            <v>79.847111928374645</v>
          </cell>
          <cell r="R26">
            <v>52.699093872727268</v>
          </cell>
          <cell r="S26">
            <v>0.24</v>
          </cell>
        </row>
        <row r="27">
          <cell r="O27">
            <v>0.6</v>
          </cell>
          <cell r="P27">
            <v>287.44960294214872</v>
          </cell>
          <cell r="Q27">
            <v>87.105940285499614</v>
          </cell>
          <cell r="R27">
            <v>57.489920588429747</v>
          </cell>
          <cell r="S27">
            <v>0.24</v>
          </cell>
        </row>
        <row r="28">
          <cell r="O28">
            <v>0.65</v>
          </cell>
          <cell r="P28">
            <v>311.40373652066114</v>
          </cell>
          <cell r="Q28">
            <v>94.364768642624583</v>
          </cell>
          <cell r="R28">
            <v>62.280747304132227</v>
          </cell>
          <cell r="S28">
            <v>0.24</v>
          </cell>
        </row>
        <row r="29">
          <cell r="O29">
            <v>0.7</v>
          </cell>
          <cell r="P29">
            <v>335.35787009917351</v>
          </cell>
          <cell r="Q29">
            <v>101.62359699974955</v>
          </cell>
          <cell r="R29">
            <v>67.071574019834699</v>
          </cell>
          <cell r="S29">
            <v>0.24</v>
          </cell>
        </row>
        <row r="30">
          <cell r="O30">
            <v>0.75</v>
          </cell>
          <cell r="P30">
            <v>359.31200367768594</v>
          </cell>
          <cell r="Q30">
            <v>108.88242535687451</v>
          </cell>
          <cell r="R30">
            <v>71.862400735537179</v>
          </cell>
          <cell r="S30">
            <v>0.24</v>
          </cell>
        </row>
        <row r="31">
          <cell r="O31">
            <v>0.8</v>
          </cell>
          <cell r="P31">
            <v>383.26613725619831</v>
          </cell>
          <cell r="Q31">
            <v>116.14125371399949</v>
          </cell>
          <cell r="R31">
            <v>76.653227451239658</v>
          </cell>
          <cell r="S31">
            <v>0.24</v>
          </cell>
        </row>
        <row r="32">
          <cell r="O32">
            <v>0.85</v>
          </cell>
          <cell r="P32">
            <v>407.22027083471067</v>
          </cell>
          <cell r="Q32">
            <v>123.40008207112444</v>
          </cell>
          <cell r="R32">
            <v>81.444054166942138</v>
          </cell>
          <cell r="S32">
            <v>0.24</v>
          </cell>
        </row>
        <row r="33">
          <cell r="O33">
            <v>0.9</v>
          </cell>
          <cell r="P33">
            <v>431.1744044132231</v>
          </cell>
          <cell r="Q33">
            <v>130.65891042824944</v>
          </cell>
          <cell r="R33">
            <v>86.234880882644617</v>
          </cell>
          <cell r="S33">
            <v>0.24</v>
          </cell>
        </row>
        <row r="34">
          <cell r="O34">
            <v>0.95</v>
          </cell>
          <cell r="P34">
            <v>455.12853799173547</v>
          </cell>
          <cell r="Q34">
            <v>137.91773878537438</v>
          </cell>
          <cell r="R34">
            <v>91.025707598347097</v>
          </cell>
          <cell r="S34">
            <v>0.24</v>
          </cell>
        </row>
        <row r="35">
          <cell r="O35">
            <v>1</v>
          </cell>
          <cell r="P35">
            <v>479.0826715702479</v>
          </cell>
          <cell r="Q35">
            <v>145.17656714249935</v>
          </cell>
          <cell r="R35">
            <v>95.816534314049576</v>
          </cell>
          <cell r="S35">
            <v>0.24</v>
          </cell>
        </row>
      </sheetData>
      <sheetData sheetId="19"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2.63</v>
          </cell>
        </row>
        <row r="15">
          <cell r="O15">
            <v>0.01</v>
          </cell>
          <cell r="P15">
            <v>9.189387655645163</v>
          </cell>
          <cell r="Q15">
            <v>2.78466292595308</v>
          </cell>
          <cell r="R15">
            <v>1.8378775311290327</v>
          </cell>
          <cell r="S15">
            <v>2.63</v>
          </cell>
        </row>
        <row r="16">
          <cell r="O16">
            <v>0.05</v>
          </cell>
          <cell r="P16">
            <v>45.946938278225815</v>
          </cell>
          <cell r="Q16">
            <v>13.923314629765398</v>
          </cell>
          <cell r="R16">
            <v>9.189387655645163</v>
          </cell>
          <cell r="S16">
            <v>2.63</v>
          </cell>
        </row>
        <row r="17">
          <cell r="O17">
            <v>0.1</v>
          </cell>
          <cell r="P17">
            <v>91.89387655645163</v>
          </cell>
          <cell r="Q17">
            <v>27.846629259530797</v>
          </cell>
          <cell r="R17">
            <v>18.378775311290326</v>
          </cell>
          <cell r="S17">
            <v>2.63</v>
          </cell>
        </row>
        <row r="18">
          <cell r="O18">
            <v>0.15</v>
          </cell>
          <cell r="P18">
            <v>137.84081483467745</v>
          </cell>
          <cell r="Q18">
            <v>41.769943889296194</v>
          </cell>
          <cell r="R18">
            <v>27.568162966935489</v>
          </cell>
          <cell r="S18">
            <v>2.63</v>
          </cell>
        </row>
        <row r="19">
          <cell r="O19">
            <v>0.2</v>
          </cell>
          <cell r="P19">
            <v>183.78775311290326</v>
          </cell>
          <cell r="Q19">
            <v>55.693258519061594</v>
          </cell>
          <cell r="R19">
            <v>36.757550622580652</v>
          </cell>
          <cell r="S19">
            <v>2.63</v>
          </cell>
        </row>
        <row r="20">
          <cell r="O20">
            <v>0.25</v>
          </cell>
          <cell r="P20">
            <v>229.73469139112908</v>
          </cell>
          <cell r="Q20">
            <v>69.616573148826987</v>
          </cell>
          <cell r="R20">
            <v>45.946938278225815</v>
          </cell>
          <cell r="S20">
            <v>2.63</v>
          </cell>
        </row>
        <row r="21">
          <cell r="O21">
            <v>0.3</v>
          </cell>
          <cell r="P21">
            <v>275.68162966935489</v>
          </cell>
          <cell r="Q21">
            <v>83.539887778592387</v>
          </cell>
          <cell r="R21">
            <v>55.136325933870978</v>
          </cell>
          <cell r="S21">
            <v>2.63</v>
          </cell>
        </row>
        <row r="22">
          <cell r="M22" t="str">
            <v>Carbon Intensity of Electricity kg CO2 / kWh</v>
          </cell>
          <cell r="O22">
            <v>0.35</v>
          </cell>
          <cell r="P22">
            <v>321.62856794758068</v>
          </cell>
          <cell r="Q22">
            <v>97.463202408357787</v>
          </cell>
          <cell r="R22">
            <v>64.325713589516141</v>
          </cell>
          <cell r="S22">
            <v>2.63</v>
          </cell>
        </row>
        <row r="23">
          <cell r="O23">
            <v>0.4</v>
          </cell>
          <cell r="P23">
            <v>367.57550622580652</v>
          </cell>
          <cell r="Q23">
            <v>111.38651703812319</v>
          </cell>
          <cell r="R23">
            <v>73.515101245161304</v>
          </cell>
          <cell r="S23">
            <v>2.63</v>
          </cell>
        </row>
        <row r="24">
          <cell r="O24">
            <v>0.45</v>
          </cell>
          <cell r="P24">
            <v>413.52244450403236</v>
          </cell>
          <cell r="Q24">
            <v>125.3098316678886</v>
          </cell>
          <cell r="R24">
            <v>82.704488900806467</v>
          </cell>
          <cell r="S24">
            <v>2.63</v>
          </cell>
        </row>
        <row r="25">
          <cell r="O25">
            <v>0.5</v>
          </cell>
          <cell r="P25">
            <v>459.46938278225815</v>
          </cell>
          <cell r="Q25">
            <v>139.23314629765397</v>
          </cell>
          <cell r="R25">
            <v>91.89387655645163</v>
          </cell>
          <cell r="S25">
            <v>2.63</v>
          </cell>
        </row>
        <row r="26">
          <cell r="O26">
            <v>0.55000000000000004</v>
          </cell>
          <cell r="P26">
            <v>505.41632106048394</v>
          </cell>
          <cell r="Q26">
            <v>153.1564609274194</v>
          </cell>
          <cell r="R26">
            <v>101.08326421209681</v>
          </cell>
          <cell r="S26">
            <v>2.63</v>
          </cell>
        </row>
        <row r="27">
          <cell r="O27">
            <v>0.6</v>
          </cell>
          <cell r="P27">
            <v>551.36325933870978</v>
          </cell>
          <cell r="Q27">
            <v>167.07977555718477</v>
          </cell>
          <cell r="R27">
            <v>110.27265186774196</v>
          </cell>
          <cell r="S27">
            <v>2.63</v>
          </cell>
        </row>
        <row r="28">
          <cell r="O28">
            <v>0.65</v>
          </cell>
          <cell r="P28">
            <v>597.31019761693562</v>
          </cell>
          <cell r="Q28">
            <v>181.00309018695017</v>
          </cell>
          <cell r="R28">
            <v>119.46203952338712</v>
          </cell>
          <cell r="S28">
            <v>2.63</v>
          </cell>
        </row>
        <row r="29">
          <cell r="O29">
            <v>0.7</v>
          </cell>
          <cell r="P29">
            <v>643.25713589516135</v>
          </cell>
          <cell r="Q29">
            <v>194.92640481671557</v>
          </cell>
          <cell r="R29">
            <v>128.65142717903228</v>
          </cell>
          <cell r="S29">
            <v>2.63</v>
          </cell>
        </row>
        <row r="30">
          <cell r="O30">
            <v>0.75</v>
          </cell>
          <cell r="P30">
            <v>689.2040741733872</v>
          </cell>
          <cell r="Q30">
            <v>208.84971944648095</v>
          </cell>
          <cell r="R30">
            <v>137.84081483467745</v>
          </cell>
          <cell r="S30">
            <v>2.63</v>
          </cell>
        </row>
        <row r="31">
          <cell r="O31">
            <v>0.8</v>
          </cell>
          <cell r="P31">
            <v>735.15101245161304</v>
          </cell>
          <cell r="Q31">
            <v>222.77303407624638</v>
          </cell>
          <cell r="R31">
            <v>147.03020249032261</v>
          </cell>
          <cell r="S31">
            <v>2.63</v>
          </cell>
        </row>
        <row r="32">
          <cell r="O32">
            <v>0.85</v>
          </cell>
          <cell r="P32">
            <v>781.09795072983889</v>
          </cell>
          <cell r="Q32">
            <v>236.69634870601178</v>
          </cell>
          <cell r="R32">
            <v>156.21959014596777</v>
          </cell>
          <cell r="S32">
            <v>2.63</v>
          </cell>
        </row>
        <row r="33">
          <cell r="O33">
            <v>0.9</v>
          </cell>
          <cell r="P33">
            <v>827.04488900806473</v>
          </cell>
          <cell r="Q33">
            <v>250.6196633357772</v>
          </cell>
          <cell r="R33">
            <v>165.40897780161293</v>
          </cell>
          <cell r="S33">
            <v>2.63</v>
          </cell>
        </row>
        <row r="34">
          <cell r="O34">
            <v>0.95</v>
          </cell>
          <cell r="P34">
            <v>872.99182728629046</v>
          </cell>
          <cell r="Q34">
            <v>264.54297796554255</v>
          </cell>
          <cell r="R34">
            <v>174.5983654572581</v>
          </cell>
          <cell r="S34">
            <v>2.63</v>
          </cell>
        </row>
        <row r="35">
          <cell r="O35">
            <v>1</v>
          </cell>
          <cell r="P35">
            <v>918.9387655645163</v>
          </cell>
          <cell r="Q35">
            <v>278.46629259530795</v>
          </cell>
          <cell r="R35">
            <v>183.78775311290326</v>
          </cell>
          <cell r="S35">
            <v>2.63</v>
          </cell>
        </row>
      </sheetData>
      <sheetData sheetId="20"/>
      <sheetData sheetId="21"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4.8600000000000003</v>
          </cell>
        </row>
        <row r="15">
          <cell r="O15">
            <v>0.01</v>
          </cell>
          <cell r="P15">
            <v>0.17777902266047513</v>
          </cell>
          <cell r="Q15">
            <v>5.3872431109234883E-2</v>
          </cell>
          <cell r="R15">
            <v>3.5555804532095024E-2</v>
          </cell>
          <cell r="S15">
            <v>4.8600000000000003</v>
          </cell>
        </row>
        <row r="16">
          <cell r="O16">
            <v>0.05</v>
          </cell>
          <cell r="P16">
            <v>0.88889511330237558</v>
          </cell>
          <cell r="Q16">
            <v>0.26936215554617443</v>
          </cell>
          <cell r="R16">
            <v>0.17777902266047513</v>
          </cell>
          <cell r="S16">
            <v>4.8600000000000003</v>
          </cell>
        </row>
        <row r="17">
          <cell r="O17">
            <v>0.1</v>
          </cell>
          <cell r="P17">
            <v>1.7777902266047512</v>
          </cell>
          <cell r="Q17">
            <v>0.53872431109234886</v>
          </cell>
          <cell r="R17">
            <v>0.35555804532095026</v>
          </cell>
          <cell r="S17">
            <v>4.8600000000000003</v>
          </cell>
        </row>
        <row r="18">
          <cell r="O18">
            <v>0.15</v>
          </cell>
          <cell r="P18">
            <v>2.6666853399071266</v>
          </cell>
          <cell r="Q18">
            <v>0.80808646663852324</v>
          </cell>
          <cell r="R18">
            <v>0.53333706798142533</v>
          </cell>
          <cell r="S18">
            <v>4.8600000000000003</v>
          </cell>
        </row>
        <row r="19">
          <cell r="O19">
            <v>0.2</v>
          </cell>
          <cell r="P19">
            <v>3.5555804532095023</v>
          </cell>
          <cell r="Q19">
            <v>1.0774486221846977</v>
          </cell>
          <cell r="R19">
            <v>0.71111609064190051</v>
          </cell>
          <cell r="S19">
            <v>4.8600000000000003</v>
          </cell>
        </row>
        <row r="20">
          <cell r="O20">
            <v>0.25</v>
          </cell>
          <cell r="P20">
            <v>4.444475566511878</v>
          </cell>
          <cell r="Q20">
            <v>1.346810777730872</v>
          </cell>
          <cell r="R20">
            <v>0.88889511330237558</v>
          </cell>
          <cell r="S20">
            <v>4.8600000000000003</v>
          </cell>
        </row>
        <row r="21">
          <cell r="O21">
            <v>0.3</v>
          </cell>
          <cell r="P21">
            <v>5.3333706798142533</v>
          </cell>
          <cell r="Q21">
            <v>1.6161729332770465</v>
          </cell>
          <cell r="R21">
            <v>1.0666741359628507</v>
          </cell>
          <cell r="S21">
            <v>4.8600000000000003</v>
          </cell>
        </row>
        <row r="22">
          <cell r="M22" t="str">
            <v>Carbon Intensity of Electricity kg CO2 / kWh</v>
          </cell>
          <cell r="O22">
            <v>0.35</v>
          </cell>
          <cell r="P22">
            <v>6.2222657931166294</v>
          </cell>
          <cell r="Q22">
            <v>1.8855350888232207</v>
          </cell>
          <cell r="R22">
            <v>1.2444531586233258</v>
          </cell>
          <cell r="S22">
            <v>4.8600000000000003</v>
          </cell>
        </row>
        <row r="23">
          <cell r="O23">
            <v>0.4</v>
          </cell>
          <cell r="P23">
            <v>7.1111609064190047</v>
          </cell>
          <cell r="Q23">
            <v>2.1548972443693954</v>
          </cell>
          <cell r="R23">
            <v>1.422232181283801</v>
          </cell>
          <cell r="S23">
            <v>4.8600000000000003</v>
          </cell>
        </row>
        <row r="24">
          <cell r="O24">
            <v>0.45</v>
          </cell>
          <cell r="P24">
            <v>8.0000560197213808</v>
          </cell>
          <cell r="Q24">
            <v>2.4242593999155702</v>
          </cell>
          <cell r="R24">
            <v>1.600011203944276</v>
          </cell>
          <cell r="S24">
            <v>4.8600000000000003</v>
          </cell>
        </row>
        <row r="25">
          <cell r="O25">
            <v>0.5</v>
          </cell>
          <cell r="P25">
            <v>8.8889511330237561</v>
          </cell>
          <cell r="Q25">
            <v>2.693621555461744</v>
          </cell>
          <cell r="R25">
            <v>1.7777902266047512</v>
          </cell>
          <cell r="S25">
            <v>4.8600000000000003</v>
          </cell>
        </row>
        <row r="26">
          <cell r="O26">
            <v>0.55000000000000004</v>
          </cell>
          <cell r="P26">
            <v>9.7778462463261313</v>
          </cell>
          <cell r="Q26">
            <v>2.9629837110079187</v>
          </cell>
          <cell r="R26">
            <v>1.9555692492652264</v>
          </cell>
          <cell r="S26">
            <v>4.8600000000000003</v>
          </cell>
        </row>
        <row r="27">
          <cell r="O27">
            <v>0.6</v>
          </cell>
          <cell r="P27">
            <v>10.666741359628507</v>
          </cell>
          <cell r="Q27">
            <v>3.232345866554093</v>
          </cell>
          <cell r="R27">
            <v>2.1333482719257013</v>
          </cell>
          <cell r="S27">
            <v>4.8600000000000003</v>
          </cell>
        </row>
        <row r="28">
          <cell r="O28">
            <v>0.65</v>
          </cell>
          <cell r="P28">
            <v>11.555636472930882</v>
          </cell>
          <cell r="Q28">
            <v>3.5017080221002677</v>
          </cell>
          <cell r="R28">
            <v>2.3111272945861767</v>
          </cell>
          <cell r="S28">
            <v>4.8600000000000003</v>
          </cell>
        </row>
        <row r="29">
          <cell r="O29">
            <v>0.7</v>
          </cell>
          <cell r="P29">
            <v>12.444531586233259</v>
          </cell>
          <cell r="Q29">
            <v>3.7710701776464415</v>
          </cell>
          <cell r="R29">
            <v>2.4889063172466517</v>
          </cell>
          <cell r="S29">
            <v>4.8600000000000003</v>
          </cell>
        </row>
        <row r="30">
          <cell r="O30">
            <v>0.75</v>
          </cell>
          <cell r="P30">
            <v>13.333426699535634</v>
          </cell>
          <cell r="Q30">
            <v>4.0404323331926157</v>
          </cell>
          <cell r="R30">
            <v>2.6666853399071266</v>
          </cell>
          <cell r="S30">
            <v>4.8600000000000003</v>
          </cell>
        </row>
        <row r="31">
          <cell r="O31">
            <v>0.8</v>
          </cell>
          <cell r="P31">
            <v>14.222321812838009</v>
          </cell>
          <cell r="Q31">
            <v>4.3097944887387909</v>
          </cell>
          <cell r="R31">
            <v>2.844464362567602</v>
          </cell>
          <cell r="S31">
            <v>4.8600000000000003</v>
          </cell>
        </row>
        <row r="32">
          <cell r="O32">
            <v>0.85</v>
          </cell>
          <cell r="P32">
            <v>15.111216926140385</v>
          </cell>
          <cell r="Q32">
            <v>4.5791566442849652</v>
          </cell>
          <cell r="R32">
            <v>3.022243385228077</v>
          </cell>
          <cell r="S32">
            <v>4.8600000000000003</v>
          </cell>
        </row>
        <row r="33">
          <cell r="O33">
            <v>0.9</v>
          </cell>
          <cell r="P33">
            <v>16.000112039442762</v>
          </cell>
          <cell r="Q33">
            <v>4.8485187998311403</v>
          </cell>
          <cell r="R33">
            <v>3.200022407888552</v>
          </cell>
          <cell r="S33">
            <v>4.8600000000000003</v>
          </cell>
        </row>
        <row r="34">
          <cell r="O34">
            <v>0.95</v>
          </cell>
          <cell r="P34">
            <v>16.889007152745137</v>
          </cell>
          <cell r="Q34">
            <v>5.1178809553773137</v>
          </cell>
          <cell r="R34">
            <v>3.3778014305490269</v>
          </cell>
          <cell r="S34">
            <v>4.8600000000000003</v>
          </cell>
        </row>
        <row r="35">
          <cell r="O35">
            <v>1</v>
          </cell>
          <cell r="P35">
            <v>17.777902266047512</v>
          </cell>
          <cell r="Q35">
            <v>5.387243110923488</v>
          </cell>
          <cell r="R35">
            <v>3.5555804532095023</v>
          </cell>
          <cell r="S35">
            <v>4.8600000000000003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9F1C-F52C-4C23-89B9-F8E176CC05B5}">
  <dimension ref="A1:G24"/>
  <sheetViews>
    <sheetView workbookViewId="0">
      <selection activeCell="D29" sqref="D29"/>
    </sheetView>
  </sheetViews>
  <sheetFormatPr defaultRowHeight="14.5"/>
  <cols>
    <col min="1" max="1" width="19" customWidth="1"/>
    <col min="2" max="2" width="15.90625" bestFit="1" customWidth="1"/>
    <col min="3" max="3" width="25.6328125" bestFit="1" customWidth="1"/>
    <col min="4" max="4" width="29.6328125" customWidth="1"/>
    <col min="5" max="5" width="21.36328125" customWidth="1"/>
  </cols>
  <sheetData>
    <row r="1" spans="1:7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</row>
    <row r="2" spans="1:7">
      <c r="A2" t="s">
        <v>6</v>
      </c>
      <c r="B2" t="s">
        <v>7</v>
      </c>
      <c r="C2">
        <v>0</v>
      </c>
      <c r="D2">
        <v>0</v>
      </c>
    </row>
    <row r="3" spans="1:7">
      <c r="A3" t="s">
        <v>8</v>
      </c>
      <c r="B3" t="s">
        <v>9</v>
      </c>
      <c r="C3">
        <v>1</v>
      </c>
      <c r="D3">
        <v>890</v>
      </c>
      <c r="E3">
        <v>1.37</v>
      </c>
      <c r="F3" t="s">
        <v>10</v>
      </c>
    </row>
    <row r="4" spans="1:7">
      <c r="A4" t="s">
        <v>11</v>
      </c>
      <c r="B4" t="s">
        <v>12</v>
      </c>
      <c r="C4">
        <v>2</v>
      </c>
      <c r="D4">
        <v>705.5</v>
      </c>
      <c r="E4">
        <v>1.44</v>
      </c>
      <c r="F4" t="s">
        <v>13</v>
      </c>
    </row>
    <row r="5" spans="1:7">
      <c r="A5" t="s">
        <v>14</v>
      </c>
      <c r="B5" t="s">
        <v>15</v>
      </c>
      <c r="C5">
        <v>3</v>
      </c>
      <c r="D5">
        <v>686</v>
      </c>
      <c r="E5">
        <v>1.44</v>
      </c>
      <c r="F5" t="s">
        <v>13</v>
      </c>
    </row>
    <row r="6" spans="1:7">
      <c r="A6" t="s">
        <v>16</v>
      </c>
      <c r="B6" t="s">
        <v>17</v>
      </c>
      <c r="C6">
        <v>4</v>
      </c>
      <c r="D6">
        <v>719.5</v>
      </c>
      <c r="E6">
        <v>1.44</v>
      </c>
      <c r="F6" t="s">
        <v>13</v>
      </c>
    </row>
    <row r="7" spans="1:7">
      <c r="A7" t="s">
        <v>18</v>
      </c>
      <c r="B7" t="s">
        <v>19</v>
      </c>
      <c r="C7">
        <v>4</v>
      </c>
      <c r="D7">
        <v>347.5</v>
      </c>
      <c r="E7">
        <v>1.33</v>
      </c>
      <c r="F7" t="s">
        <v>10</v>
      </c>
      <c r="G7" t="s">
        <v>20</v>
      </c>
    </row>
    <row r="8" spans="1:7">
      <c r="A8" t="s">
        <v>21</v>
      </c>
      <c r="B8" t="s">
        <v>17</v>
      </c>
      <c r="C8">
        <v>4</v>
      </c>
      <c r="D8">
        <v>717.25</v>
      </c>
      <c r="E8" s="3" t="s">
        <v>22</v>
      </c>
    </row>
    <row r="9" spans="1:7">
      <c r="A9" t="s">
        <v>23</v>
      </c>
      <c r="B9" t="s">
        <v>24</v>
      </c>
      <c r="C9">
        <v>6</v>
      </c>
      <c r="D9">
        <v>544.5</v>
      </c>
      <c r="E9">
        <v>1.86</v>
      </c>
      <c r="F9" t="s">
        <v>13</v>
      </c>
    </row>
    <row r="10" spans="1:7">
      <c r="A10" t="s">
        <v>25</v>
      </c>
      <c r="B10" t="s">
        <v>26</v>
      </c>
      <c r="C10">
        <v>2</v>
      </c>
      <c r="D10">
        <v>650</v>
      </c>
      <c r="E10">
        <v>2.63</v>
      </c>
      <c r="F10" t="s">
        <v>10</v>
      </c>
    </row>
    <row r="11" spans="1:7">
      <c r="A11" t="s">
        <v>27</v>
      </c>
      <c r="B11" t="s">
        <v>28</v>
      </c>
      <c r="C11">
        <v>1</v>
      </c>
      <c r="D11">
        <v>726</v>
      </c>
      <c r="E11">
        <v>0.53</v>
      </c>
      <c r="F11" t="s">
        <v>10</v>
      </c>
      <c r="G11" t="s">
        <v>13</v>
      </c>
    </row>
    <row r="12" spans="1:7">
      <c r="A12" t="s">
        <v>29</v>
      </c>
      <c r="B12" t="s">
        <v>30</v>
      </c>
      <c r="C12">
        <v>10</v>
      </c>
      <c r="D12">
        <v>662</v>
      </c>
      <c r="E12">
        <v>1.99</v>
      </c>
      <c r="F12" t="s">
        <v>10</v>
      </c>
    </row>
    <row r="13" spans="1:7">
      <c r="A13" t="s">
        <v>31</v>
      </c>
      <c r="B13" t="s">
        <v>32</v>
      </c>
      <c r="C13">
        <v>3</v>
      </c>
      <c r="D13">
        <v>456.33333333333331</v>
      </c>
      <c r="E13">
        <v>1.21</v>
      </c>
      <c r="F13" t="s">
        <v>13</v>
      </c>
    </row>
    <row r="14" spans="1:7">
      <c r="A14" t="s">
        <v>33</v>
      </c>
      <c r="B14" t="s">
        <v>34</v>
      </c>
      <c r="C14">
        <v>3</v>
      </c>
      <c r="D14">
        <v>590.66666666666663</v>
      </c>
      <c r="E14">
        <v>1.64</v>
      </c>
      <c r="F14" t="s">
        <v>13</v>
      </c>
    </row>
    <row r="15" spans="1:7">
      <c r="A15" t="s">
        <v>35</v>
      </c>
      <c r="B15" t="s">
        <v>36</v>
      </c>
      <c r="C15">
        <v>6</v>
      </c>
      <c r="D15">
        <v>655</v>
      </c>
      <c r="E15">
        <v>2.2999999999999998</v>
      </c>
      <c r="F15" t="s">
        <v>10</v>
      </c>
    </row>
    <row r="16" spans="1:7">
      <c r="A16" t="s">
        <v>37</v>
      </c>
      <c r="B16" t="s">
        <v>38</v>
      </c>
      <c r="C16">
        <v>1</v>
      </c>
      <c r="D16">
        <v>571</v>
      </c>
      <c r="E16">
        <v>0.69</v>
      </c>
      <c r="F16" t="s">
        <v>10</v>
      </c>
    </row>
    <row r="17" spans="1:6">
      <c r="A17" t="s">
        <v>39</v>
      </c>
      <c r="B17" t="s">
        <v>40</v>
      </c>
      <c r="C17">
        <v>4</v>
      </c>
      <c r="D17">
        <v>675</v>
      </c>
      <c r="E17">
        <v>1.98</v>
      </c>
      <c r="F17" t="s">
        <v>13</v>
      </c>
    </row>
    <row r="18" spans="1:6">
      <c r="A18" t="s">
        <v>41</v>
      </c>
      <c r="B18" t="s">
        <v>42</v>
      </c>
      <c r="C18">
        <v>6</v>
      </c>
      <c r="D18">
        <v>615.83333333333337</v>
      </c>
      <c r="E18">
        <v>6.5</v>
      </c>
      <c r="F18" t="s">
        <v>43</v>
      </c>
    </row>
    <row r="19" spans="1:6">
      <c r="A19" t="s">
        <v>44</v>
      </c>
      <c r="B19" t="s">
        <v>45</v>
      </c>
      <c r="C19">
        <v>6</v>
      </c>
      <c r="D19">
        <v>586</v>
      </c>
      <c r="E19">
        <v>4.2</v>
      </c>
      <c r="F19" t="s">
        <v>43</v>
      </c>
    </row>
    <row r="20" spans="1:6">
      <c r="A20" t="s">
        <v>46</v>
      </c>
      <c r="B20" t="s">
        <v>47</v>
      </c>
      <c r="C20">
        <v>5</v>
      </c>
      <c r="D20">
        <v>545</v>
      </c>
      <c r="E20">
        <v>3.47</v>
      </c>
      <c r="F20" t="s">
        <v>13</v>
      </c>
    </row>
    <row r="21" spans="1:6">
      <c r="A21" t="s">
        <v>48</v>
      </c>
      <c r="B21" t="s">
        <v>45</v>
      </c>
      <c r="C21">
        <v>6</v>
      </c>
      <c r="D21">
        <v>461.5</v>
      </c>
      <c r="E21">
        <v>9.4</v>
      </c>
      <c r="F21" t="s">
        <v>10</v>
      </c>
    </row>
    <row r="22" spans="1:6">
      <c r="A22" t="s">
        <v>49</v>
      </c>
      <c r="B22" t="s">
        <v>50</v>
      </c>
      <c r="C22">
        <v>4</v>
      </c>
      <c r="D22">
        <v>624</v>
      </c>
      <c r="E22">
        <v>3.76</v>
      </c>
      <c r="F22" t="s">
        <v>10</v>
      </c>
    </row>
    <row r="24" spans="1:6">
      <c r="D24" t="s">
        <v>51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7A4B-213D-40C0-8F80-856B4A3017EE}">
  <dimension ref="A1:E42"/>
  <sheetViews>
    <sheetView workbookViewId="0">
      <selection activeCell="E24" sqref="E24"/>
    </sheetView>
  </sheetViews>
  <sheetFormatPr defaultRowHeight="14.5"/>
  <sheetData>
    <row r="1" spans="1:5">
      <c r="A1" s="1"/>
      <c r="B1" s="14" t="s">
        <v>52</v>
      </c>
      <c r="C1" s="14"/>
    </row>
    <row r="2" spans="1:5">
      <c r="A2" s="1" t="s">
        <v>53</v>
      </c>
      <c r="B2" s="1" t="s">
        <v>54</v>
      </c>
      <c r="C2" s="1" t="s">
        <v>55</v>
      </c>
    </row>
    <row r="3" spans="1:5">
      <c r="A3">
        <v>1984</v>
      </c>
      <c r="B3">
        <v>8</v>
      </c>
      <c r="C3">
        <v>43</v>
      </c>
      <c r="E3" s="1" t="s">
        <v>56</v>
      </c>
    </row>
    <row r="4" spans="1:5">
      <c r="A4">
        <v>1985</v>
      </c>
      <c r="B4">
        <v>12</v>
      </c>
      <c r="C4">
        <v>60</v>
      </c>
      <c r="E4" t="s">
        <v>57</v>
      </c>
    </row>
    <row r="5" spans="1:5">
      <c r="A5">
        <v>1986</v>
      </c>
      <c r="B5">
        <v>15</v>
      </c>
      <c r="C5">
        <v>61</v>
      </c>
    </row>
    <row r="6" spans="1:5">
      <c r="A6">
        <v>1987</v>
      </c>
      <c r="B6">
        <v>25</v>
      </c>
      <c r="C6">
        <v>62</v>
      </c>
      <c r="E6" s="1" t="s">
        <v>58</v>
      </c>
    </row>
    <row r="7" spans="1:5">
      <c r="A7">
        <v>1988</v>
      </c>
      <c r="B7">
        <v>15</v>
      </c>
      <c r="C7">
        <v>83</v>
      </c>
      <c r="E7" t="s">
        <v>59</v>
      </c>
    </row>
    <row r="8" spans="1:5">
      <c r="A8">
        <v>1989</v>
      </c>
      <c r="B8">
        <v>22</v>
      </c>
      <c r="C8">
        <v>69</v>
      </c>
    </row>
    <row r="9" spans="1:5">
      <c r="A9">
        <v>1990</v>
      </c>
      <c r="B9">
        <v>24</v>
      </c>
      <c r="C9">
        <v>74</v>
      </c>
    </row>
    <row r="10" spans="1:5">
      <c r="A10">
        <v>1991</v>
      </c>
      <c r="B10">
        <v>21</v>
      </c>
      <c r="C10">
        <v>86</v>
      </c>
    </row>
    <row r="11" spans="1:5">
      <c r="A11">
        <v>1992</v>
      </c>
      <c r="B11">
        <v>18</v>
      </c>
      <c r="C11">
        <v>86</v>
      </c>
    </row>
    <row r="12" spans="1:5">
      <c r="A12">
        <v>1993</v>
      </c>
      <c r="B12">
        <v>21</v>
      </c>
      <c r="C12">
        <v>93</v>
      </c>
    </row>
    <row r="13" spans="1:5">
      <c r="A13">
        <v>1994</v>
      </c>
      <c r="B13">
        <v>30</v>
      </c>
      <c r="C13">
        <v>92</v>
      </c>
    </row>
    <row r="14" spans="1:5">
      <c r="A14">
        <v>1995</v>
      </c>
      <c r="B14">
        <v>42</v>
      </c>
      <c r="C14">
        <v>91</v>
      </c>
    </row>
    <row r="15" spans="1:5">
      <c r="A15">
        <v>1996</v>
      </c>
      <c r="B15">
        <v>26</v>
      </c>
      <c r="C15">
        <v>109</v>
      </c>
    </row>
    <row r="16" spans="1:5">
      <c r="A16">
        <v>1997</v>
      </c>
      <c r="B16">
        <v>29</v>
      </c>
      <c r="C16">
        <v>115</v>
      </c>
    </row>
    <row r="17" spans="1:4">
      <c r="A17">
        <v>1998</v>
      </c>
      <c r="B17">
        <v>46</v>
      </c>
      <c r="C17">
        <v>137</v>
      </c>
    </row>
    <row r="18" spans="1:4">
      <c r="A18">
        <v>1999</v>
      </c>
      <c r="B18">
        <v>23</v>
      </c>
      <c r="C18">
        <v>131</v>
      </c>
    </row>
    <row r="19" spans="1:4">
      <c r="A19" s="1">
        <v>2000</v>
      </c>
      <c r="B19" s="1">
        <v>19</v>
      </c>
      <c r="C19" s="1">
        <v>105</v>
      </c>
      <c r="D19" t="s">
        <v>60</v>
      </c>
    </row>
    <row r="20" spans="1:4">
      <c r="A20">
        <v>2001</v>
      </c>
      <c r="B20">
        <v>21</v>
      </c>
      <c r="C20">
        <v>109</v>
      </c>
    </row>
    <row r="21" spans="1:4">
      <c r="A21">
        <v>2002</v>
      </c>
      <c r="B21">
        <v>31</v>
      </c>
      <c r="C21">
        <v>99</v>
      </c>
    </row>
    <row r="22" spans="1:4">
      <c r="A22">
        <v>2003</v>
      </c>
      <c r="B22">
        <v>18</v>
      </c>
      <c r="C22">
        <v>113</v>
      </c>
    </row>
    <row r="23" spans="1:4">
      <c r="A23">
        <v>2004</v>
      </c>
      <c r="B23">
        <v>13</v>
      </c>
      <c r="C23">
        <v>102</v>
      </c>
    </row>
    <row r="24" spans="1:4">
      <c r="A24">
        <v>2005</v>
      </c>
      <c r="B24">
        <v>18</v>
      </c>
      <c r="C24">
        <v>152</v>
      </c>
    </row>
    <row r="25" spans="1:4">
      <c r="A25">
        <v>2006</v>
      </c>
      <c r="B25">
        <v>16</v>
      </c>
      <c r="C25">
        <v>134</v>
      </c>
    </row>
    <row r="26" spans="1:4">
      <c r="A26">
        <v>2007</v>
      </c>
      <c r="B26">
        <v>20</v>
      </c>
      <c r="C26">
        <v>160</v>
      </c>
    </row>
    <row r="27" spans="1:4">
      <c r="A27">
        <v>2008</v>
      </c>
      <c r="B27">
        <v>30</v>
      </c>
      <c r="C27">
        <v>168</v>
      </c>
    </row>
    <row r="28" spans="1:4">
      <c r="A28">
        <v>2009</v>
      </c>
      <c r="B28">
        <v>24</v>
      </c>
      <c r="C28">
        <v>154</v>
      </c>
    </row>
    <row r="29" spans="1:4">
      <c r="A29">
        <v>2010</v>
      </c>
      <c r="B29">
        <v>29</v>
      </c>
      <c r="C29">
        <v>158</v>
      </c>
    </row>
    <row r="30" spans="1:4">
      <c r="A30">
        <v>2011</v>
      </c>
      <c r="B30">
        <v>57</v>
      </c>
      <c r="C30">
        <v>203</v>
      </c>
    </row>
    <row r="31" spans="1:4">
      <c r="A31">
        <v>2012</v>
      </c>
      <c r="B31">
        <v>50</v>
      </c>
      <c r="C31">
        <v>205</v>
      </c>
    </row>
    <row r="32" spans="1:4">
      <c r="A32">
        <v>2013</v>
      </c>
      <c r="B32">
        <v>101</v>
      </c>
      <c r="C32">
        <v>209</v>
      </c>
    </row>
    <row r="33" spans="1:3">
      <c r="A33">
        <v>2014</v>
      </c>
      <c r="B33">
        <v>124</v>
      </c>
      <c r="C33">
        <v>225</v>
      </c>
    </row>
    <row r="34" spans="1:3">
      <c r="A34">
        <v>2015</v>
      </c>
      <c r="B34">
        <v>166</v>
      </c>
      <c r="C34">
        <v>252</v>
      </c>
    </row>
    <row r="35" spans="1:3">
      <c r="A35">
        <v>2016</v>
      </c>
      <c r="B35">
        <v>197</v>
      </c>
      <c r="C35">
        <v>223</v>
      </c>
    </row>
    <row r="36" spans="1:3">
      <c r="A36">
        <v>2017</v>
      </c>
      <c r="B36">
        <v>270</v>
      </c>
      <c r="C36">
        <v>284</v>
      </c>
    </row>
    <row r="37" spans="1:3">
      <c r="A37">
        <v>2018</v>
      </c>
      <c r="B37">
        <v>311</v>
      </c>
      <c r="C37">
        <v>252</v>
      </c>
    </row>
    <row r="38" spans="1:3">
      <c r="A38">
        <v>2019</v>
      </c>
      <c r="B38">
        <v>395</v>
      </c>
      <c r="C38">
        <v>310</v>
      </c>
    </row>
    <row r="39" spans="1:3">
      <c r="A39">
        <v>2020</v>
      </c>
      <c r="B39">
        <v>415</v>
      </c>
      <c r="C39">
        <v>388</v>
      </c>
    </row>
    <row r="40" spans="1:3">
      <c r="A40">
        <v>2021</v>
      </c>
      <c r="B40">
        <v>620</v>
      </c>
      <c r="C40">
        <v>373</v>
      </c>
    </row>
    <row r="41" spans="1:3">
      <c r="A41">
        <v>2022</v>
      </c>
      <c r="B41">
        <v>648</v>
      </c>
      <c r="C41">
        <v>413</v>
      </c>
    </row>
    <row r="42" spans="1:3">
      <c r="A42">
        <v>2023</v>
      </c>
      <c r="B42">
        <v>700</v>
      </c>
      <c r="C42">
        <v>462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37B3-1208-405A-820D-3A6C00D3EC6A}">
  <dimension ref="A2:T35"/>
  <sheetViews>
    <sheetView topLeftCell="J3" zoomScale="70" zoomScaleNormal="70" workbookViewId="0">
      <selection activeCell="AF33" sqref="AF33"/>
    </sheetView>
  </sheetViews>
  <sheetFormatPr defaultRowHeight="14.5"/>
  <cols>
    <col min="3" max="3" width="13.6328125" customWidth="1"/>
    <col min="12" max="15" width="10.36328125" customWidth="1"/>
    <col min="19" max="19" width="10" customWidth="1"/>
  </cols>
  <sheetData>
    <row r="2" spans="1:20">
      <c r="J2" s="1"/>
      <c r="K2" s="1"/>
    </row>
    <row r="3" spans="1:20" ht="47.4" customHeight="1"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/>
      <c r="L3" s="6" t="s">
        <v>70</v>
      </c>
      <c r="M3" s="6" t="s">
        <v>71</v>
      </c>
      <c r="N3" s="6" t="s">
        <v>72</v>
      </c>
      <c r="O3" s="6" t="s">
        <v>73</v>
      </c>
    </row>
    <row r="4" spans="1:20" ht="16">
      <c r="A4">
        <v>1</v>
      </c>
      <c r="B4" s="4">
        <v>1</v>
      </c>
      <c r="C4" s="7" t="s">
        <v>99</v>
      </c>
      <c r="D4">
        <f>VLOOKUP($C4,'[1]Table Alphabetical'!$B:$P,12,FALSE)</f>
        <v>-865</v>
      </c>
      <c r="E4">
        <f>VLOOKUP($C4,'[1]Table Alphabetical'!$B:$P,13,FALSE)</f>
        <v>499.25</v>
      </c>
      <c r="F4">
        <f>VLOOKUP($C4,'[1]Table Alphabetical'!$B:$P,9,FALSE)</f>
        <v>146.1412</v>
      </c>
      <c r="G4">
        <f>VLOOKUP($C4,'[1]Table Alphabetical'!$B:$P,14,FALSE)</f>
        <v>12.9</v>
      </c>
      <c r="H4">
        <f>VLOOKUP($C4,'[1]Table Alphabetical'!$B:$P,15,FALSE)</f>
        <v>22.6</v>
      </c>
      <c r="L4">
        <v>298</v>
      </c>
      <c r="M4">
        <f>D10-L4*E10/1000</f>
        <v>128.34504000000004</v>
      </c>
      <c r="N4">
        <f>M4*(B14/C14)*(1/D14)*E14*F14</f>
        <v>0.97307469981086825</v>
      </c>
      <c r="O4">
        <f>N4*3*0.1</f>
        <v>0.29192240994326046</v>
      </c>
    </row>
    <row r="5" spans="1:20" ht="16">
      <c r="A5">
        <v>2</v>
      </c>
      <c r="B5" s="4">
        <v>0</v>
      </c>
      <c r="C5" s="7" t="s">
        <v>100</v>
      </c>
      <c r="D5">
        <f>VLOOKUP($C5,'[1]Table Alphabetical'!$B:$P,12,FALSE)</f>
        <v>-352</v>
      </c>
      <c r="E5">
        <f>VLOOKUP($C5,'[1]Table Alphabetical'!$B:$P,13,FALSE)</f>
        <v>203.87</v>
      </c>
      <c r="F5">
        <f>VLOOKUP($C5,'[1]Table Alphabetical'!$B:$P,9,FALSE)</f>
        <v>100.1589</v>
      </c>
      <c r="G5">
        <f>VLOOKUP($C5,'[1]Table Alphabetical'!$B:$P,14,FALSE)</f>
        <v>0</v>
      </c>
      <c r="H5">
        <f>VLOOKUP($C5,'[1]Table Alphabetical'!$B:$P,15,FALSE)</f>
        <v>0</v>
      </c>
    </row>
    <row r="6" spans="1:20" ht="16">
      <c r="A6">
        <v>3</v>
      </c>
      <c r="B6" s="4">
        <v>-1</v>
      </c>
      <c r="C6" s="7" t="s">
        <v>101</v>
      </c>
      <c r="D6">
        <f>VLOOKUP($C6,'[1]Table Alphabetical'!$B:$P,12,FALSE)</f>
        <v>-272.60000000000002</v>
      </c>
      <c r="E6">
        <f>VLOOKUP($C6,'[1]Table Alphabetical'!$B:$P,13,FALSE)</f>
        <v>229.03</v>
      </c>
      <c r="F6">
        <f>VLOOKUP($C6,'[1]Table Alphabetical'!$B:$P,9,FALSE)</f>
        <v>98.143000000000001</v>
      </c>
      <c r="G6">
        <f>VLOOKUP($C6,'[1]Table Alphabetical'!$B:$P,14,FALSE)</f>
        <v>0</v>
      </c>
      <c r="H6">
        <f>VLOOKUP($C6,'[1]Table Alphabetical'!$B:$P,15,FALSE)</f>
        <v>0</v>
      </c>
    </row>
    <row r="7" spans="1:20" ht="16">
      <c r="A7">
        <v>4</v>
      </c>
      <c r="B7" s="4">
        <v>-3</v>
      </c>
      <c r="C7" s="7" t="s">
        <v>102</v>
      </c>
      <c r="D7">
        <f>VLOOKUP($C7,'[1]Table Alphabetical'!$B:$P,12,FALSE)</f>
        <v>-285</v>
      </c>
      <c r="E7">
        <f>VLOOKUP($C7,'[1]Table Alphabetical'!$B:$P,13,FALSE)</f>
        <v>69.900000000000006</v>
      </c>
      <c r="F7">
        <f>VLOOKUP($C7,'[1]Table Alphabetical'!$B:$P,9,FALSE)</f>
        <v>18.02</v>
      </c>
      <c r="G7">
        <f>VLOOKUP($C7,'[1]Table Alphabetical'!$B:$P,14,FALSE)</f>
        <v>0</v>
      </c>
      <c r="H7">
        <f>VLOOKUP($C7,'[1]Table Alphabetical'!$B:$P,15,FALSE)</f>
        <v>0</v>
      </c>
    </row>
    <row r="8" spans="1:20" ht="16">
      <c r="A8">
        <v>5</v>
      </c>
      <c r="B8" s="4">
        <v>3</v>
      </c>
      <c r="C8" s="7" t="s">
        <v>75</v>
      </c>
      <c r="D8">
        <f>VLOOKUP($C8,'[1]Table Alphabetical'!$B:$P,12,FALSE)</f>
        <v>0</v>
      </c>
      <c r="E8">
        <f>VLOOKUP($C8,'[1]Table Alphabetical'!$B:$P,13,FALSE)</f>
        <v>130</v>
      </c>
      <c r="F8">
        <f>VLOOKUP($C8,'[1]Table Alphabetical'!$B:$P,9,FALSE)</f>
        <v>2.016</v>
      </c>
      <c r="G8">
        <f>VLOOKUP($C8,'[1]Table Alphabetical'!$B:$P,14,FALSE)</f>
        <v>0</v>
      </c>
      <c r="H8">
        <f>VLOOKUP($C8,'[1]Table Alphabetical'!$B:$P,15,FALSE)</f>
        <v>0</v>
      </c>
    </row>
    <row r="9" spans="1:20" ht="16">
      <c r="A9">
        <v>6</v>
      </c>
      <c r="B9" s="4"/>
      <c r="C9" s="7" t="s">
        <v>77</v>
      </c>
      <c r="D9">
        <f>VLOOKUP($C9,'[1]Table Alphabetical'!$B:$P,12,FALSE)</f>
        <v>0</v>
      </c>
      <c r="E9">
        <f>VLOOKUP($C9,'[1]Table Alphabetical'!$B:$P,13,FALSE)</f>
        <v>0</v>
      </c>
      <c r="F9">
        <f>VLOOKUP($C9,'[1]Table Alphabetical'!$B:$P,9,FALSE)</f>
        <v>0</v>
      </c>
      <c r="G9">
        <f>VLOOKUP($C9,'[1]Table Alphabetical'!$B:$P,14,FALSE)</f>
        <v>0</v>
      </c>
      <c r="H9">
        <f>VLOOKUP($C9,'[1]Table Alphabetical'!$B:$P,15,FALSE)</f>
        <v>0</v>
      </c>
    </row>
    <row r="10" spans="1:20">
      <c r="D10">
        <f>(D4*$B4+D5*$B5+D6*$B6+D7*$B7+$B8*D8+D9*$B9)</f>
        <v>262.60000000000002</v>
      </c>
      <c r="E10">
        <f>(E4*$B4+E5*$B5+E6*$B6+E7*$B7+$B8*E8+E9*$B9)</f>
        <v>450.52</v>
      </c>
      <c r="I10" t="s">
        <v>110</v>
      </c>
    </row>
    <row r="11" spans="1:20">
      <c r="I11" s="4">
        <v>5.3</v>
      </c>
      <c r="J11" s="4"/>
    </row>
    <row r="13" spans="1:20" ht="42.65" customHeight="1">
      <c r="B13" s="6" t="s">
        <v>79</v>
      </c>
      <c r="C13" s="6" t="s">
        <v>80</v>
      </c>
      <c r="D13" s="6" t="s">
        <v>81</v>
      </c>
      <c r="E13" s="6" t="s">
        <v>82</v>
      </c>
      <c r="F13" s="6" t="s">
        <v>83</v>
      </c>
      <c r="L13" s="6" t="s">
        <v>84</v>
      </c>
      <c r="M13" s="6" t="s">
        <v>85</v>
      </c>
      <c r="N13" s="6" t="s">
        <v>86</v>
      </c>
      <c r="O13" s="6" t="s">
        <v>87</v>
      </c>
      <c r="P13" s="6" t="s">
        <v>88</v>
      </c>
      <c r="Q13" s="6" t="s">
        <v>89</v>
      </c>
      <c r="R13" s="6" t="s">
        <v>90</v>
      </c>
      <c r="S13" s="6" t="s">
        <v>91</v>
      </c>
    </row>
    <row r="14" spans="1:20">
      <c r="B14" s="4">
        <v>4</v>
      </c>
      <c r="C14" s="4">
        <v>1</v>
      </c>
      <c r="D14">
        <f>F4</f>
        <v>146.1412</v>
      </c>
      <c r="E14">
        <v>1000</v>
      </c>
      <c r="F14" s="5">
        <v>2.7700000000000001E-4</v>
      </c>
      <c r="O14">
        <v>0</v>
      </c>
      <c r="P14">
        <f t="shared" ref="P14:P35" si="0">O14*(1/$N$16)*$M$16</f>
        <v>0</v>
      </c>
      <c r="Q14">
        <f t="shared" ref="Q14:Q35" si="1">O14*(1/$N$17)*$M$16</f>
        <v>0</v>
      </c>
      <c r="R14">
        <f t="shared" ref="R14:R35" si="2">O14*(1/$N$18)*$M$16</f>
        <v>0</v>
      </c>
      <c r="S14">
        <f t="shared" ref="S14:S35" si="3">$I$11</f>
        <v>5.3</v>
      </c>
      <c r="T14">
        <f t="shared" ref="T14:T27" si="4">$J$11</f>
        <v>0</v>
      </c>
    </row>
    <row r="15" spans="1:20">
      <c r="O15">
        <v>0.01</v>
      </c>
      <c r="P15">
        <f t="shared" si="0"/>
        <v>9.730746998108683E-2</v>
      </c>
      <c r="Q15">
        <f t="shared" si="1"/>
        <v>2.9487112115480857E-2</v>
      </c>
      <c r="R15">
        <f t="shared" si="2"/>
        <v>1.9461493996217365E-2</v>
      </c>
      <c r="S15">
        <f t="shared" si="3"/>
        <v>5.3</v>
      </c>
      <c r="T15">
        <f t="shared" si="4"/>
        <v>0</v>
      </c>
    </row>
    <row r="16" spans="1:20">
      <c r="L16">
        <v>2</v>
      </c>
      <c r="M16">
        <f>N4</f>
        <v>0.97307469981086825</v>
      </c>
      <c r="N16">
        <v>0.1</v>
      </c>
      <c r="O16">
        <v>0.05</v>
      </c>
      <c r="P16">
        <f t="shared" si="0"/>
        <v>0.48653734990543412</v>
      </c>
      <c r="Q16">
        <f t="shared" si="1"/>
        <v>0.14743556057740428</v>
      </c>
      <c r="R16">
        <f t="shared" si="2"/>
        <v>9.730746998108683E-2</v>
      </c>
      <c r="S16">
        <f t="shared" si="3"/>
        <v>5.3</v>
      </c>
      <c r="T16">
        <f t="shared" si="4"/>
        <v>0</v>
      </c>
    </row>
    <row r="17" spans="13:20">
      <c r="N17">
        <v>0.33</v>
      </c>
      <c r="O17">
        <v>0.1</v>
      </c>
      <c r="P17">
        <f t="shared" si="0"/>
        <v>0.97307469981086825</v>
      </c>
      <c r="Q17">
        <f t="shared" si="1"/>
        <v>0.29487112115480857</v>
      </c>
      <c r="R17">
        <f t="shared" si="2"/>
        <v>0.19461493996217366</v>
      </c>
      <c r="S17">
        <f t="shared" si="3"/>
        <v>5.3</v>
      </c>
      <c r="T17">
        <f t="shared" si="4"/>
        <v>0</v>
      </c>
    </row>
    <row r="18" spans="13:20">
      <c r="N18">
        <v>0.5</v>
      </c>
      <c r="O18">
        <v>0.15</v>
      </c>
      <c r="P18">
        <f t="shared" si="0"/>
        <v>1.4596120497163023</v>
      </c>
      <c r="Q18">
        <f t="shared" si="1"/>
        <v>0.44230668173221283</v>
      </c>
      <c r="R18">
        <f t="shared" si="2"/>
        <v>0.29192240994326046</v>
      </c>
      <c r="S18">
        <f t="shared" si="3"/>
        <v>5.3</v>
      </c>
      <c r="T18">
        <f t="shared" si="4"/>
        <v>0</v>
      </c>
    </row>
    <row r="19" spans="13:20">
      <c r="O19">
        <v>0.2</v>
      </c>
      <c r="P19">
        <f t="shared" si="0"/>
        <v>1.9461493996217365</v>
      </c>
      <c r="Q19">
        <f t="shared" si="1"/>
        <v>0.58974224230961714</v>
      </c>
      <c r="R19">
        <f t="shared" si="2"/>
        <v>0.38922987992434732</v>
      </c>
      <c r="S19">
        <f t="shared" si="3"/>
        <v>5.3</v>
      </c>
      <c r="T19">
        <f t="shared" si="4"/>
        <v>0</v>
      </c>
    </row>
    <row r="20" spans="13:20">
      <c r="M20" t="s">
        <v>92</v>
      </c>
      <c r="O20">
        <v>0.25</v>
      </c>
      <c r="P20">
        <f t="shared" si="0"/>
        <v>2.4326867495271705</v>
      </c>
      <c r="Q20">
        <f t="shared" si="1"/>
        <v>0.73717780288702139</v>
      </c>
      <c r="R20">
        <f t="shared" si="2"/>
        <v>0.48653734990543412</v>
      </c>
      <c r="S20">
        <f t="shared" si="3"/>
        <v>5.3</v>
      </c>
      <c r="T20">
        <f t="shared" si="4"/>
        <v>0</v>
      </c>
    </row>
    <row r="21" spans="13:20">
      <c r="M21" s="4" t="s">
        <v>103</v>
      </c>
      <c r="O21">
        <v>0.3</v>
      </c>
      <c r="P21">
        <f t="shared" si="0"/>
        <v>2.9192240994326046</v>
      </c>
      <c r="Q21">
        <f t="shared" si="1"/>
        <v>0.88461336346442565</v>
      </c>
      <c r="R21">
        <f t="shared" si="2"/>
        <v>0.58384481988652093</v>
      </c>
      <c r="S21">
        <f t="shared" si="3"/>
        <v>5.3</v>
      </c>
      <c r="T21">
        <f t="shared" si="4"/>
        <v>0</v>
      </c>
    </row>
    <row r="22" spans="13:20">
      <c r="M22" t="s">
        <v>94</v>
      </c>
      <c r="O22">
        <v>0.35</v>
      </c>
      <c r="P22">
        <f t="shared" si="0"/>
        <v>3.4057614493380388</v>
      </c>
      <c r="Q22">
        <f t="shared" si="1"/>
        <v>1.03204892404183</v>
      </c>
      <c r="R22">
        <f t="shared" si="2"/>
        <v>0.68115228986760779</v>
      </c>
      <c r="S22">
        <f t="shared" si="3"/>
        <v>5.3</v>
      </c>
      <c r="T22">
        <f t="shared" si="4"/>
        <v>0</v>
      </c>
    </row>
    <row r="23" spans="13:20">
      <c r="M23" s="4" t="s">
        <v>104</v>
      </c>
      <c r="O23">
        <v>0.4</v>
      </c>
      <c r="P23">
        <f t="shared" si="0"/>
        <v>3.892298799243473</v>
      </c>
      <c r="Q23">
        <f t="shared" si="1"/>
        <v>1.1794844846192343</v>
      </c>
      <c r="R23">
        <f t="shared" si="2"/>
        <v>0.77845975984869464</v>
      </c>
      <c r="S23">
        <f t="shared" si="3"/>
        <v>5.3</v>
      </c>
      <c r="T23">
        <f t="shared" si="4"/>
        <v>0</v>
      </c>
    </row>
    <row r="24" spans="13:20">
      <c r="M24" t="s">
        <v>96</v>
      </c>
      <c r="O24">
        <v>0.45</v>
      </c>
      <c r="P24">
        <f t="shared" si="0"/>
        <v>4.3788361491489072</v>
      </c>
      <c r="Q24">
        <f t="shared" si="1"/>
        <v>1.3269200451966385</v>
      </c>
      <c r="R24">
        <f t="shared" si="2"/>
        <v>0.87576722982978139</v>
      </c>
      <c r="S24">
        <f t="shared" si="3"/>
        <v>5.3</v>
      </c>
      <c r="T24">
        <f t="shared" si="4"/>
        <v>0</v>
      </c>
    </row>
    <row r="25" spans="13:20">
      <c r="M25" t="s">
        <v>97</v>
      </c>
      <c r="O25">
        <v>0.5</v>
      </c>
      <c r="P25">
        <f t="shared" si="0"/>
        <v>4.8653734990543409</v>
      </c>
      <c r="Q25">
        <f t="shared" si="1"/>
        <v>1.4743556057740428</v>
      </c>
      <c r="R25">
        <f t="shared" si="2"/>
        <v>0.97307469981086825</v>
      </c>
      <c r="S25">
        <f t="shared" si="3"/>
        <v>5.3</v>
      </c>
      <c r="T25">
        <f t="shared" si="4"/>
        <v>0</v>
      </c>
    </row>
    <row r="26" spans="13:20">
      <c r="M26" t="s">
        <v>98</v>
      </c>
      <c r="O26">
        <v>0.55000000000000004</v>
      </c>
      <c r="P26">
        <f t="shared" si="0"/>
        <v>5.3519108489597755</v>
      </c>
      <c r="Q26">
        <f t="shared" si="1"/>
        <v>1.621791166351447</v>
      </c>
      <c r="R26">
        <f t="shared" si="2"/>
        <v>1.0703821697919551</v>
      </c>
      <c r="S26">
        <f t="shared" si="3"/>
        <v>5.3</v>
      </c>
      <c r="T26">
        <f t="shared" si="4"/>
        <v>0</v>
      </c>
    </row>
    <row r="27" spans="13:20">
      <c r="O27">
        <v>0.6</v>
      </c>
      <c r="P27">
        <f t="shared" si="0"/>
        <v>5.8384481988652093</v>
      </c>
      <c r="Q27">
        <f t="shared" si="1"/>
        <v>1.7692267269288513</v>
      </c>
      <c r="R27">
        <f t="shared" si="2"/>
        <v>1.1676896397730419</v>
      </c>
      <c r="S27">
        <f t="shared" si="3"/>
        <v>5.3</v>
      </c>
      <c r="T27">
        <f t="shared" si="4"/>
        <v>0</v>
      </c>
    </row>
    <row r="28" spans="13:20">
      <c r="O28">
        <v>0.65</v>
      </c>
      <c r="P28">
        <f t="shared" si="0"/>
        <v>6.3249855487706439</v>
      </c>
      <c r="Q28">
        <f t="shared" si="1"/>
        <v>1.9166622875062556</v>
      </c>
      <c r="R28">
        <f t="shared" si="2"/>
        <v>1.2649971097541288</v>
      </c>
      <c r="S28">
        <f t="shared" si="3"/>
        <v>5.3</v>
      </c>
    </row>
    <row r="29" spans="13:20">
      <c r="O29">
        <v>0.7</v>
      </c>
      <c r="P29">
        <f t="shared" si="0"/>
        <v>6.8115228986760776</v>
      </c>
      <c r="Q29">
        <f t="shared" si="1"/>
        <v>2.06409784808366</v>
      </c>
      <c r="R29">
        <f t="shared" si="2"/>
        <v>1.3623045797352156</v>
      </c>
      <c r="S29">
        <f t="shared" si="3"/>
        <v>5.3</v>
      </c>
    </row>
    <row r="30" spans="13:20">
      <c r="O30">
        <v>0.75</v>
      </c>
      <c r="P30">
        <f t="shared" si="0"/>
        <v>7.2980602485815123</v>
      </c>
      <c r="Q30">
        <f t="shared" si="1"/>
        <v>2.2115334086610638</v>
      </c>
      <c r="R30">
        <f t="shared" si="2"/>
        <v>1.4596120497163023</v>
      </c>
      <c r="S30">
        <f t="shared" si="3"/>
        <v>5.3</v>
      </c>
    </row>
    <row r="31" spans="13:20">
      <c r="O31">
        <v>0.8</v>
      </c>
      <c r="P31">
        <f t="shared" si="0"/>
        <v>7.784597598486946</v>
      </c>
      <c r="Q31">
        <f t="shared" si="1"/>
        <v>2.3589689692384685</v>
      </c>
      <c r="R31">
        <f t="shared" si="2"/>
        <v>1.5569195196973893</v>
      </c>
      <c r="S31">
        <f t="shared" si="3"/>
        <v>5.3</v>
      </c>
    </row>
    <row r="32" spans="13:20">
      <c r="O32">
        <v>0.85</v>
      </c>
      <c r="P32">
        <f t="shared" si="0"/>
        <v>8.2711349483923797</v>
      </c>
      <c r="Q32">
        <f t="shared" si="1"/>
        <v>2.5064045298158728</v>
      </c>
      <c r="R32">
        <f t="shared" si="2"/>
        <v>1.654226989678476</v>
      </c>
      <c r="S32">
        <f t="shared" si="3"/>
        <v>5.3</v>
      </c>
    </row>
    <row r="33" spans="15:19">
      <c r="O33">
        <v>0.9</v>
      </c>
      <c r="P33">
        <f t="shared" si="0"/>
        <v>8.7576722982978144</v>
      </c>
      <c r="Q33">
        <f t="shared" si="1"/>
        <v>2.6538400903932771</v>
      </c>
      <c r="R33">
        <f t="shared" si="2"/>
        <v>1.7515344596595628</v>
      </c>
      <c r="S33">
        <f t="shared" si="3"/>
        <v>5.3</v>
      </c>
    </row>
    <row r="34" spans="15:19">
      <c r="O34">
        <v>0.95</v>
      </c>
      <c r="P34">
        <f t="shared" si="0"/>
        <v>9.244209648203249</v>
      </c>
      <c r="Q34">
        <f t="shared" si="1"/>
        <v>2.8012756509706809</v>
      </c>
      <c r="R34">
        <f t="shared" si="2"/>
        <v>1.8488419296406495</v>
      </c>
      <c r="S34">
        <f t="shared" si="3"/>
        <v>5.3</v>
      </c>
    </row>
    <row r="35" spans="15:19">
      <c r="O35">
        <v>1</v>
      </c>
      <c r="P35">
        <f t="shared" si="0"/>
        <v>9.7307469981086818</v>
      </c>
      <c r="Q35">
        <f t="shared" si="1"/>
        <v>2.9487112115480856</v>
      </c>
      <c r="R35">
        <f t="shared" si="2"/>
        <v>1.9461493996217365</v>
      </c>
      <c r="S35">
        <f t="shared" si="3"/>
        <v>5.3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447F-00F5-4242-8F09-DC5445619FE7}">
  <dimension ref="A2:T34"/>
  <sheetViews>
    <sheetView zoomScale="70" zoomScaleNormal="70" workbookViewId="0">
      <selection activeCell="AK20" sqref="AK20"/>
    </sheetView>
  </sheetViews>
  <sheetFormatPr defaultRowHeight="14.5"/>
  <cols>
    <col min="3" max="3" width="13.6328125" customWidth="1"/>
    <col min="12" max="15" width="10.36328125" customWidth="1"/>
    <col min="19" max="19" width="9.54296875" customWidth="1"/>
  </cols>
  <sheetData>
    <row r="2" spans="1:20">
      <c r="I2" s="1"/>
      <c r="J2" s="1"/>
      <c r="K2" s="1"/>
    </row>
    <row r="3" spans="1:20" ht="47.4" customHeight="1"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/>
      <c r="L3" s="6" t="s">
        <v>70</v>
      </c>
      <c r="M3" s="6" t="s">
        <v>71</v>
      </c>
      <c r="N3" s="6" t="s">
        <v>72</v>
      </c>
      <c r="O3" s="6" t="s">
        <v>73</v>
      </c>
    </row>
    <row r="4" spans="1:20" ht="16">
      <c r="A4">
        <v>1</v>
      </c>
      <c r="B4" s="4">
        <v>1</v>
      </c>
      <c r="C4" s="7" t="s">
        <v>74</v>
      </c>
      <c r="D4">
        <f>VLOOKUP($C4,'[3]Table Alphabetical'!$B:$P,12,FALSE)</f>
        <v>-115</v>
      </c>
      <c r="E4">
        <f>VLOOKUP($C4,'[3]Table Alphabetical'!$B:$P,13,FALSE)</f>
        <v>218</v>
      </c>
      <c r="F4">
        <f>VLOOKUP($C4,'[3]Table Alphabetical'!$B:$P,9,FALSE)</f>
        <v>30.03</v>
      </c>
      <c r="G4">
        <f>VLOOKUP($C4,'[3]Table Alphabetical'!$B:$P,14,FALSE)</f>
        <v>0</v>
      </c>
      <c r="H4">
        <f>VLOOKUP($C4,'[3]Table Alphabetical'!$B:$P,15,FALSE)</f>
        <v>0</v>
      </c>
      <c r="L4">
        <v>298</v>
      </c>
      <c r="M4">
        <f>D10-L4*E10/1000</f>
        <v>57.141999999999996</v>
      </c>
      <c r="N4">
        <f>M4*(B14/C14)*(1/D14)*E14*F14</f>
        <v>1.5812521478521475</v>
      </c>
      <c r="O4">
        <f>N4*3*0.1</f>
        <v>0.47437564435564428</v>
      </c>
    </row>
    <row r="5" spans="1:20" ht="16">
      <c r="A5">
        <v>2</v>
      </c>
      <c r="B5" s="4">
        <v>1</v>
      </c>
      <c r="C5" s="7" t="s">
        <v>75</v>
      </c>
      <c r="D5">
        <f>VLOOKUP($C5,'[3]Table Alphabetical'!$B:$P,12,FALSE)</f>
        <v>0</v>
      </c>
      <c r="E5">
        <f>VLOOKUP($C5,'[3]Table Alphabetical'!$B:$P,13,FALSE)</f>
        <v>130</v>
      </c>
      <c r="F5">
        <f>VLOOKUP($C5,'[3]Table Alphabetical'!$B:$P,9,FALSE)</f>
        <v>2.016</v>
      </c>
      <c r="G5">
        <f>VLOOKUP($C5,'[3]Table Alphabetical'!$B:$P,14,FALSE)</f>
        <v>0</v>
      </c>
      <c r="H5">
        <f>VLOOKUP($C5,'[3]Table Alphabetical'!$B:$P,15,FALSE)</f>
        <v>0</v>
      </c>
    </row>
    <row r="6" spans="1:20" ht="16">
      <c r="A6">
        <v>3</v>
      </c>
      <c r="B6" s="4">
        <v>-1</v>
      </c>
      <c r="C6" s="7" t="s">
        <v>76</v>
      </c>
      <c r="D6">
        <f>VLOOKUP($C6,'[3]Table Alphabetical'!$B:$P,12,FALSE)</f>
        <v>-238</v>
      </c>
      <c r="E6">
        <f>VLOOKUP($C6,'[3]Table Alphabetical'!$B:$P,13,FALSE)</f>
        <v>127</v>
      </c>
      <c r="F6">
        <f>VLOOKUP($C6,'[3]Table Alphabetical'!$B:$P,9,FALSE)</f>
        <v>32.04</v>
      </c>
      <c r="G6">
        <f>VLOOKUP($C6,'[3]Table Alphabetical'!$B:$P,14,FALSE)</f>
        <v>0</v>
      </c>
      <c r="H6">
        <f>VLOOKUP($C6,'[3]Table Alphabetical'!$B:$P,15,FALSE)</f>
        <v>0</v>
      </c>
    </row>
    <row r="7" spans="1:20" ht="16">
      <c r="A7">
        <v>4</v>
      </c>
      <c r="B7" s="4"/>
      <c r="C7" s="7" t="s">
        <v>77</v>
      </c>
      <c r="D7">
        <f>VLOOKUP($C7,'[3]Table Alphabetical'!$B:$P,12,FALSE)</f>
        <v>0</v>
      </c>
      <c r="E7">
        <f>VLOOKUP($C7,'[3]Table Alphabetical'!$B:$P,13,FALSE)</f>
        <v>0</v>
      </c>
      <c r="F7">
        <f>VLOOKUP($C7,'[3]Table Alphabetical'!$B:$P,9,FALSE)</f>
        <v>0</v>
      </c>
      <c r="G7">
        <f>VLOOKUP($C7,'[3]Table Alphabetical'!$B:$P,14,FALSE)</f>
        <v>0</v>
      </c>
      <c r="H7">
        <f>VLOOKUP($C7,'[3]Table Alphabetical'!$B:$P,15,FALSE)</f>
        <v>0</v>
      </c>
    </row>
    <row r="8" spans="1:20" ht="16">
      <c r="A8">
        <v>5</v>
      </c>
      <c r="B8" s="4"/>
      <c r="C8" s="7" t="s">
        <v>77</v>
      </c>
      <c r="D8">
        <f>VLOOKUP($C8,'[3]Table Alphabetical'!$B:$P,12,FALSE)</f>
        <v>0</v>
      </c>
      <c r="E8">
        <f>VLOOKUP($C8,'[3]Table Alphabetical'!$B:$P,13,FALSE)</f>
        <v>0</v>
      </c>
      <c r="F8">
        <f>VLOOKUP($C8,'[3]Table Alphabetical'!$B:$P,9,FALSE)</f>
        <v>0</v>
      </c>
      <c r="G8">
        <f>VLOOKUP($C8,'[3]Table Alphabetical'!$B:$P,14,FALSE)</f>
        <v>0</v>
      </c>
      <c r="H8">
        <f>VLOOKUP($C8,'[3]Table Alphabetical'!$B:$P,15,FALSE)</f>
        <v>0</v>
      </c>
    </row>
    <row r="9" spans="1:20" ht="16">
      <c r="A9">
        <v>6</v>
      </c>
      <c r="B9" s="4"/>
      <c r="C9" s="7" t="s">
        <v>77</v>
      </c>
      <c r="D9">
        <f>VLOOKUP($C9,'[3]Table Alphabetical'!$B:$P,12,FALSE)</f>
        <v>0</v>
      </c>
      <c r="E9">
        <f>VLOOKUP($C9,'[3]Table Alphabetical'!$B:$P,13,FALSE)</f>
        <v>0</v>
      </c>
      <c r="F9">
        <f>VLOOKUP($C9,'[3]Table Alphabetical'!$B:$P,9,FALSE)</f>
        <v>0</v>
      </c>
      <c r="G9">
        <f>VLOOKUP($C9,'[3]Table Alphabetical'!$B:$P,14,FALSE)</f>
        <v>0</v>
      </c>
      <c r="H9">
        <f>VLOOKUP($C9,'[3]Table Alphabetical'!$B:$P,15,FALSE)</f>
        <v>0</v>
      </c>
    </row>
    <row r="10" spans="1:20">
      <c r="D10">
        <f>(D4*$B4+D5*$B5+D6*$B6+D7*$B7+$B8*D8+D9*$B9)</f>
        <v>123</v>
      </c>
      <c r="E10">
        <f>(E4*$B4+E5*$B5+E6*$B6+E7*$B7+$B8*E8+E9*$B9)</f>
        <v>221</v>
      </c>
      <c r="I10" t="s">
        <v>78</v>
      </c>
    </row>
    <row r="11" spans="1:20">
      <c r="I11" s="4">
        <f>0.69-0.53</f>
        <v>0.15999999999999992</v>
      </c>
      <c r="J11" s="4"/>
    </row>
    <row r="13" spans="1:20" ht="42.65" customHeight="1">
      <c r="B13" s="6" t="s">
        <v>79</v>
      </c>
      <c r="C13" s="6" t="s">
        <v>80</v>
      </c>
      <c r="D13" s="6" t="s">
        <v>81</v>
      </c>
      <c r="E13" s="6" t="s">
        <v>82</v>
      </c>
      <c r="F13" s="6" t="s">
        <v>83</v>
      </c>
      <c r="L13" s="6" t="s">
        <v>84</v>
      </c>
      <c r="M13" s="6" t="s">
        <v>85</v>
      </c>
      <c r="N13" s="6" t="s">
        <v>86</v>
      </c>
      <c r="O13" s="6" t="s">
        <v>87</v>
      </c>
      <c r="P13" s="6" t="s">
        <v>88</v>
      </c>
      <c r="Q13" s="6" t="s">
        <v>89</v>
      </c>
      <c r="R13" s="6" t="s">
        <v>90</v>
      </c>
      <c r="S13" s="6" t="s">
        <v>91</v>
      </c>
    </row>
    <row r="14" spans="1:20">
      <c r="B14" s="4">
        <v>3</v>
      </c>
      <c r="C14" s="4">
        <v>1</v>
      </c>
      <c r="D14">
        <f>F4</f>
        <v>30.03</v>
      </c>
      <c r="E14">
        <v>1000</v>
      </c>
      <c r="F14" s="5">
        <v>2.7700000000000001E-4</v>
      </c>
      <c r="O14">
        <v>0</v>
      </c>
      <c r="P14">
        <f t="shared" ref="P14:P34" si="0">O14*(1/$N$16)*$M$16</f>
        <v>0</v>
      </c>
      <c r="Q14">
        <f t="shared" ref="Q14:Q34" si="1">O14*(1/$N$17)*$M$16</f>
        <v>0</v>
      </c>
      <c r="R14">
        <f t="shared" ref="R14:R34" si="2">O14*(1/$N$18)*$M$16</f>
        <v>0</v>
      </c>
      <c r="S14">
        <f t="shared" ref="S14:S27" si="3">$I$11</f>
        <v>0.15999999999999992</v>
      </c>
      <c r="T14">
        <f t="shared" ref="T14:T27" si="4">$J$11</f>
        <v>0</v>
      </c>
    </row>
    <row r="15" spans="1:20">
      <c r="O15">
        <v>0.01</v>
      </c>
      <c r="P15">
        <f t="shared" si="0"/>
        <v>0.15812521478521477</v>
      </c>
      <c r="Q15">
        <f t="shared" si="1"/>
        <v>4.7916731753095382E-2</v>
      </c>
      <c r="R15">
        <f t="shared" si="2"/>
        <v>3.1625042957042951E-2</v>
      </c>
      <c r="S15">
        <f t="shared" si="3"/>
        <v>0.15999999999999992</v>
      </c>
      <c r="T15">
        <f t="shared" si="4"/>
        <v>0</v>
      </c>
    </row>
    <row r="16" spans="1:20">
      <c r="L16">
        <v>2</v>
      </c>
      <c r="M16">
        <f>N4</f>
        <v>1.5812521478521475</v>
      </c>
      <c r="N16">
        <v>0.1</v>
      </c>
      <c r="O16">
        <v>0.05</v>
      </c>
      <c r="P16">
        <f t="shared" si="0"/>
        <v>0.79062607392607376</v>
      </c>
      <c r="Q16">
        <f t="shared" si="1"/>
        <v>0.23958365876547691</v>
      </c>
      <c r="R16">
        <f t="shared" si="2"/>
        <v>0.15812521478521477</v>
      </c>
      <c r="S16">
        <f t="shared" si="3"/>
        <v>0.15999999999999992</v>
      </c>
      <c r="T16">
        <f t="shared" si="4"/>
        <v>0</v>
      </c>
    </row>
    <row r="17" spans="9:20">
      <c r="I17">
        <f>M4/2</f>
        <v>28.570999999999998</v>
      </c>
      <c r="N17">
        <v>0.33</v>
      </c>
      <c r="O17">
        <v>0.1</v>
      </c>
      <c r="P17">
        <f t="shared" si="0"/>
        <v>1.5812521478521475</v>
      </c>
      <c r="Q17">
        <f t="shared" si="1"/>
        <v>0.47916731753095382</v>
      </c>
      <c r="R17">
        <f t="shared" si="2"/>
        <v>0.31625042957042954</v>
      </c>
      <c r="S17">
        <f t="shared" si="3"/>
        <v>0.15999999999999992</v>
      </c>
      <c r="T17">
        <f t="shared" si="4"/>
        <v>0</v>
      </c>
    </row>
    <row r="18" spans="9:20">
      <c r="N18">
        <v>0.5</v>
      </c>
      <c r="O18">
        <v>0.15</v>
      </c>
      <c r="P18">
        <f t="shared" si="0"/>
        <v>2.3718782217782213</v>
      </c>
      <c r="Q18">
        <f t="shared" si="1"/>
        <v>0.7187509762964307</v>
      </c>
      <c r="R18">
        <f t="shared" si="2"/>
        <v>0.47437564435564422</v>
      </c>
      <c r="S18">
        <f t="shared" si="3"/>
        <v>0.15999999999999992</v>
      </c>
      <c r="T18">
        <f t="shared" si="4"/>
        <v>0</v>
      </c>
    </row>
    <row r="19" spans="9:20">
      <c r="O19">
        <v>0.2</v>
      </c>
      <c r="P19">
        <f t="shared" si="0"/>
        <v>3.162504295704295</v>
      </c>
      <c r="Q19">
        <f t="shared" si="1"/>
        <v>0.95833463506190764</v>
      </c>
      <c r="R19">
        <f t="shared" si="2"/>
        <v>0.63250085914085907</v>
      </c>
      <c r="S19">
        <f t="shared" si="3"/>
        <v>0.15999999999999992</v>
      </c>
      <c r="T19">
        <f t="shared" si="4"/>
        <v>0</v>
      </c>
    </row>
    <row r="20" spans="9:20">
      <c r="M20" t="s">
        <v>92</v>
      </c>
      <c r="O20">
        <v>0.25</v>
      </c>
      <c r="P20">
        <f t="shared" si="0"/>
        <v>3.9531303696303688</v>
      </c>
      <c r="Q20">
        <f t="shared" si="1"/>
        <v>1.1979182938273845</v>
      </c>
      <c r="R20">
        <f t="shared" si="2"/>
        <v>0.79062607392607376</v>
      </c>
      <c r="S20">
        <f t="shared" si="3"/>
        <v>0.15999999999999992</v>
      </c>
      <c r="T20">
        <f t="shared" si="4"/>
        <v>0</v>
      </c>
    </row>
    <row r="21" spans="9:20">
      <c r="M21" s="4" t="s">
        <v>93</v>
      </c>
      <c r="O21">
        <v>0.3</v>
      </c>
      <c r="P21">
        <f t="shared" si="0"/>
        <v>4.7437564435564425</v>
      </c>
      <c r="Q21">
        <f t="shared" si="1"/>
        <v>1.4375019525928614</v>
      </c>
      <c r="R21">
        <f t="shared" si="2"/>
        <v>0.94875128871128844</v>
      </c>
      <c r="S21">
        <f t="shared" si="3"/>
        <v>0.15999999999999992</v>
      </c>
      <c r="T21">
        <f t="shared" si="4"/>
        <v>0</v>
      </c>
    </row>
    <row r="22" spans="9:20">
      <c r="M22" t="s">
        <v>94</v>
      </c>
      <c r="O22">
        <v>0.35</v>
      </c>
      <c r="P22">
        <f t="shared" si="0"/>
        <v>5.5343825174825163</v>
      </c>
      <c r="Q22">
        <f t="shared" si="1"/>
        <v>1.6770856113583381</v>
      </c>
      <c r="R22">
        <f t="shared" si="2"/>
        <v>1.1068765034965031</v>
      </c>
      <c r="S22">
        <f t="shared" si="3"/>
        <v>0.15999999999999992</v>
      </c>
      <c r="T22">
        <f t="shared" si="4"/>
        <v>0</v>
      </c>
    </row>
    <row r="23" spans="9:20">
      <c r="M23" s="4" t="s">
        <v>95</v>
      </c>
      <c r="O23">
        <v>0.4</v>
      </c>
      <c r="P23">
        <f t="shared" si="0"/>
        <v>6.3250085914085901</v>
      </c>
      <c r="Q23">
        <f t="shared" si="1"/>
        <v>1.9166692701238153</v>
      </c>
      <c r="R23">
        <f t="shared" si="2"/>
        <v>1.2650017182817181</v>
      </c>
      <c r="S23">
        <f t="shared" si="3"/>
        <v>0.15999999999999992</v>
      </c>
      <c r="T23">
        <f t="shared" si="4"/>
        <v>0</v>
      </c>
    </row>
    <row r="24" spans="9:20">
      <c r="M24" t="s">
        <v>96</v>
      </c>
      <c r="O24">
        <v>0.45</v>
      </c>
      <c r="P24">
        <f t="shared" si="0"/>
        <v>7.1156346653346638</v>
      </c>
      <c r="Q24">
        <f t="shared" si="1"/>
        <v>2.1562529288892924</v>
      </c>
      <c r="R24">
        <f t="shared" si="2"/>
        <v>1.4231269330669327</v>
      </c>
      <c r="S24">
        <f t="shared" si="3"/>
        <v>0.15999999999999992</v>
      </c>
      <c r="T24">
        <f t="shared" si="4"/>
        <v>0</v>
      </c>
    </row>
    <row r="25" spans="9:20">
      <c r="M25" t="s">
        <v>97</v>
      </c>
      <c r="O25">
        <v>0.5</v>
      </c>
      <c r="P25">
        <f t="shared" si="0"/>
        <v>7.9062607392607376</v>
      </c>
      <c r="Q25">
        <f t="shared" si="1"/>
        <v>2.3958365876547689</v>
      </c>
      <c r="R25">
        <f t="shared" si="2"/>
        <v>1.5812521478521475</v>
      </c>
      <c r="S25">
        <f t="shared" si="3"/>
        <v>0.15999999999999992</v>
      </c>
      <c r="T25">
        <f t="shared" si="4"/>
        <v>0</v>
      </c>
    </row>
    <row r="26" spans="9:20">
      <c r="M26" t="s">
        <v>98</v>
      </c>
      <c r="O26">
        <v>0.55000000000000004</v>
      </c>
      <c r="P26">
        <f t="shared" si="0"/>
        <v>8.6968868131868113</v>
      </c>
      <c r="Q26">
        <f t="shared" si="1"/>
        <v>2.6354202464202459</v>
      </c>
      <c r="R26">
        <f t="shared" si="2"/>
        <v>1.7393773626373623</v>
      </c>
      <c r="S26">
        <f t="shared" si="3"/>
        <v>0.15999999999999992</v>
      </c>
      <c r="T26">
        <f t="shared" si="4"/>
        <v>0</v>
      </c>
    </row>
    <row r="27" spans="9:20">
      <c r="O27">
        <v>0.6</v>
      </c>
      <c r="P27">
        <f t="shared" si="0"/>
        <v>9.4875128871128851</v>
      </c>
      <c r="Q27">
        <f t="shared" si="1"/>
        <v>2.8750039051857228</v>
      </c>
      <c r="R27">
        <f t="shared" si="2"/>
        <v>1.8975025774225769</v>
      </c>
      <c r="S27">
        <f t="shared" si="3"/>
        <v>0.15999999999999992</v>
      </c>
      <c r="T27">
        <f t="shared" si="4"/>
        <v>0</v>
      </c>
    </row>
    <row r="28" spans="9:20">
      <c r="O28">
        <v>0.65</v>
      </c>
      <c r="P28">
        <f t="shared" si="0"/>
        <v>10.278138961038959</v>
      </c>
      <c r="Q28">
        <f t="shared" si="1"/>
        <v>3.1145875639511997</v>
      </c>
      <c r="R28">
        <f t="shared" si="2"/>
        <v>2.0556277922077917</v>
      </c>
      <c r="S28">
        <f t="shared" ref="S28:S34" si="5">$I$11</f>
        <v>0.15999999999999992</v>
      </c>
    </row>
    <row r="29" spans="9:20">
      <c r="O29">
        <v>0.7</v>
      </c>
      <c r="P29">
        <f t="shared" si="0"/>
        <v>11.068765034965033</v>
      </c>
      <c r="Q29">
        <f t="shared" si="1"/>
        <v>3.3541712227166762</v>
      </c>
      <c r="R29">
        <f t="shared" si="2"/>
        <v>2.2137530069930063</v>
      </c>
      <c r="S29">
        <f t="shared" si="5"/>
        <v>0.15999999999999992</v>
      </c>
    </row>
    <row r="30" spans="9:20">
      <c r="O30">
        <v>0.75</v>
      </c>
      <c r="P30">
        <f t="shared" si="0"/>
        <v>11.859391108891106</v>
      </c>
      <c r="Q30">
        <f t="shared" si="1"/>
        <v>3.5937548814821532</v>
      </c>
      <c r="R30">
        <f t="shared" si="2"/>
        <v>2.3718782217782213</v>
      </c>
      <c r="S30">
        <f t="shared" si="5"/>
        <v>0.15999999999999992</v>
      </c>
    </row>
    <row r="31" spans="9:20">
      <c r="O31">
        <v>0.8</v>
      </c>
      <c r="P31">
        <f t="shared" si="0"/>
        <v>12.65001718281718</v>
      </c>
      <c r="Q31">
        <f t="shared" si="1"/>
        <v>3.8333385402476305</v>
      </c>
      <c r="R31">
        <f t="shared" si="2"/>
        <v>2.5300034365634363</v>
      </c>
      <c r="S31">
        <f t="shared" si="5"/>
        <v>0.15999999999999992</v>
      </c>
    </row>
    <row r="32" spans="9:20">
      <c r="O32">
        <v>0.85</v>
      </c>
      <c r="P32">
        <f t="shared" si="0"/>
        <v>13.440643256743254</v>
      </c>
      <c r="Q32">
        <f t="shared" si="1"/>
        <v>4.0729221990131075</v>
      </c>
      <c r="R32">
        <f t="shared" si="2"/>
        <v>2.6881286513486509</v>
      </c>
      <c r="S32">
        <f t="shared" si="5"/>
        <v>0.15999999999999992</v>
      </c>
    </row>
    <row r="33" spans="15:19">
      <c r="O33">
        <v>0.9</v>
      </c>
      <c r="P33">
        <f t="shared" si="0"/>
        <v>14.231269330669328</v>
      </c>
      <c r="Q33">
        <f t="shared" si="1"/>
        <v>4.3125058577785849</v>
      </c>
      <c r="R33">
        <f t="shared" si="2"/>
        <v>2.8462538661338654</v>
      </c>
      <c r="S33">
        <f t="shared" si="5"/>
        <v>0.15999999999999992</v>
      </c>
    </row>
    <row r="34" spans="15:19">
      <c r="O34">
        <v>1</v>
      </c>
      <c r="P34">
        <f t="shared" si="0"/>
        <v>15.812521478521475</v>
      </c>
      <c r="Q34">
        <f t="shared" si="1"/>
        <v>4.7916731753095378</v>
      </c>
      <c r="R34">
        <f t="shared" si="2"/>
        <v>3.162504295704295</v>
      </c>
      <c r="S34">
        <f t="shared" si="5"/>
        <v>0.15999999999999992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BB32-CAB7-4E23-8F2C-532691E73690}">
  <dimension ref="A2:T35"/>
  <sheetViews>
    <sheetView topLeftCell="I3" zoomScale="70" zoomScaleNormal="70" workbookViewId="0">
      <selection activeCell="AK13" sqref="AK13"/>
    </sheetView>
  </sheetViews>
  <sheetFormatPr defaultRowHeight="14.5"/>
  <cols>
    <col min="3" max="3" width="13.6328125" customWidth="1"/>
    <col min="12" max="15" width="10.36328125" customWidth="1"/>
    <col min="19" max="19" width="9.90625" customWidth="1"/>
  </cols>
  <sheetData>
    <row r="2" spans="1:20">
      <c r="C2" t="s">
        <v>105</v>
      </c>
    </row>
    <row r="3" spans="1:20" ht="47.4" customHeight="1"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/>
      <c r="L3" s="6" t="s">
        <v>70</v>
      </c>
      <c r="M3" s="6" t="s">
        <v>71</v>
      </c>
      <c r="N3" s="6" t="s">
        <v>72</v>
      </c>
      <c r="O3" s="6" t="s">
        <v>73</v>
      </c>
    </row>
    <row r="4" spans="1:20" ht="16">
      <c r="A4">
        <v>1</v>
      </c>
      <c r="B4" s="4">
        <v>-1</v>
      </c>
      <c r="C4" s="7" t="s">
        <v>106</v>
      </c>
      <c r="D4">
        <f>VLOOKUP($C4,'[1]Table Alphabetical'!$B:$P,12,FALSE)</f>
        <v>-393.5</v>
      </c>
      <c r="E4">
        <f>VLOOKUP($C4,'[1]Table Alphabetical'!$B:$P,13,FALSE)</f>
        <v>213.51</v>
      </c>
      <c r="F4">
        <f>VLOOKUP($C4,'[1]Table Alphabetical'!$B:$P,9,FALSE)</f>
        <v>44.01</v>
      </c>
      <c r="G4">
        <f>VLOOKUP($C4,'[1]Table Alphabetical'!$B:$P,14,FALSE)</f>
        <v>0</v>
      </c>
      <c r="H4">
        <f>VLOOKUP($C4,'[1]Table Alphabetical'!$B:$P,15,FALSE)</f>
        <v>0</v>
      </c>
      <c r="L4">
        <v>298</v>
      </c>
      <c r="M4">
        <f>D10-L4*E10/1000</f>
        <v>701.23833000000002</v>
      </c>
      <c r="N4" s="5">
        <f>M4*(B14/C14)*(1/D14)*E14*F14</f>
        <v>15.644572922841496</v>
      </c>
      <c r="O4" s="5">
        <f>N4*3*0.4</f>
        <v>18.773487507409794</v>
      </c>
    </row>
    <row r="5" spans="1:20" ht="16">
      <c r="A5">
        <v>2</v>
      </c>
      <c r="B5" s="4">
        <v>-2</v>
      </c>
      <c r="C5" s="7" t="s">
        <v>102</v>
      </c>
      <c r="D5">
        <f>VLOOKUP($C5,'[1]Table Alphabetical'!$B:$P,12,FALSE)</f>
        <v>-285</v>
      </c>
      <c r="E5">
        <f>VLOOKUP($C5,'[1]Table Alphabetical'!$B:$P,13,FALSE)</f>
        <v>69.900000000000006</v>
      </c>
      <c r="F5">
        <f>VLOOKUP($C5,'[1]Table Alphabetical'!$B:$P,9,FALSE)</f>
        <v>18.02</v>
      </c>
      <c r="G5">
        <f>VLOOKUP($C5,'[1]Table Alphabetical'!$B:$P,14,FALSE)</f>
        <v>0</v>
      </c>
      <c r="H5">
        <f>VLOOKUP($C5,'[1]Table Alphabetical'!$B:$P,15,FALSE)</f>
        <v>0</v>
      </c>
    </row>
    <row r="6" spans="1:20" ht="16">
      <c r="A6">
        <v>3</v>
      </c>
      <c r="B6" s="4">
        <v>1</v>
      </c>
      <c r="C6" s="7" t="s">
        <v>76</v>
      </c>
      <c r="D6">
        <f>VLOOKUP($C6,'[1]Table Alphabetical'!$B:$P,12,FALSE)</f>
        <v>-238</v>
      </c>
      <c r="E6">
        <f>VLOOKUP($C6,'[1]Table Alphabetical'!$B:$P,13,FALSE)</f>
        <v>127</v>
      </c>
      <c r="F6">
        <f>VLOOKUP($C6,'[1]Table Alphabetical'!$B:$P,9,FALSE)</f>
        <v>32.04</v>
      </c>
      <c r="G6">
        <f>VLOOKUP($C6,'[1]Table Alphabetical'!$B:$P,14,FALSE)</f>
        <v>0</v>
      </c>
      <c r="H6">
        <f>VLOOKUP($C6,'[1]Table Alphabetical'!$B:$P,15,FALSE)</f>
        <v>0</v>
      </c>
    </row>
    <row r="7" spans="1:20" ht="16">
      <c r="A7">
        <v>4</v>
      </c>
      <c r="B7" s="8">
        <v>1.5</v>
      </c>
      <c r="C7" s="7" t="s">
        <v>107</v>
      </c>
      <c r="D7">
        <f>VLOOKUP($C7,'[1]Table Alphabetical'!$B:$P,12,FALSE)</f>
        <v>0</v>
      </c>
      <c r="E7">
        <f>VLOOKUP($C7,'[1]Table Alphabetical'!$B:$P,13,FALSE)</f>
        <v>205.15</v>
      </c>
      <c r="F7">
        <f>VLOOKUP($C7,'[1]Table Alphabetical'!$B:$P,9,FALSE)</f>
        <v>0</v>
      </c>
      <c r="G7">
        <f>VLOOKUP($C7,'[1]Table Alphabetical'!$B:$P,14,FALSE)</f>
        <v>0</v>
      </c>
      <c r="H7">
        <f>VLOOKUP($C7,'[1]Table Alphabetical'!$B:$P,15,FALSE)</f>
        <v>0</v>
      </c>
    </row>
    <row r="8" spans="1:20" ht="16">
      <c r="A8">
        <v>5</v>
      </c>
      <c r="B8" s="4"/>
      <c r="C8" s="7" t="s">
        <v>77</v>
      </c>
      <c r="D8">
        <f>VLOOKUP($C8,'[1]Table Alphabetical'!$B:$P,12,FALSE)</f>
        <v>0</v>
      </c>
      <c r="E8">
        <f>VLOOKUP($C8,'[1]Table Alphabetical'!$B:$P,13,FALSE)</f>
        <v>0</v>
      </c>
      <c r="F8">
        <f>VLOOKUP($C8,'[1]Table Alphabetical'!$B:$P,9,FALSE)</f>
        <v>0</v>
      </c>
      <c r="G8">
        <f>VLOOKUP($C8,'[1]Table Alphabetical'!$B:$P,14,FALSE)</f>
        <v>0</v>
      </c>
      <c r="H8">
        <f>VLOOKUP($C8,'[1]Table Alphabetical'!$B:$P,15,FALSE)</f>
        <v>0</v>
      </c>
    </row>
    <row r="9" spans="1:20" ht="16">
      <c r="A9">
        <v>6</v>
      </c>
      <c r="B9" s="4"/>
      <c r="C9" s="7" t="s">
        <v>77</v>
      </c>
      <c r="D9">
        <f>VLOOKUP($C9,'[1]Table Alphabetical'!$B:$P,12,FALSE)</f>
        <v>0</v>
      </c>
      <c r="E9">
        <f>VLOOKUP($C9,'[1]Table Alphabetical'!$B:$P,13,FALSE)</f>
        <v>0</v>
      </c>
      <c r="F9">
        <f>VLOOKUP($C9,'[1]Table Alphabetical'!$B:$P,9,FALSE)</f>
        <v>0</v>
      </c>
      <c r="G9">
        <f>VLOOKUP($C9,'[1]Table Alphabetical'!$B:$P,14,FALSE)</f>
        <v>0</v>
      </c>
      <c r="H9">
        <f>VLOOKUP($C9,'[1]Table Alphabetical'!$B:$P,15,FALSE)</f>
        <v>0</v>
      </c>
    </row>
    <row r="10" spans="1:20">
      <c r="D10">
        <f>(D4*$B4+D5*$B5+D6*$B6+D7*$B7+$B8*D8+D9*$B9)</f>
        <v>725.5</v>
      </c>
      <c r="E10">
        <f>(E4*$B4+E5*$B5+E6*$B6+E7*$B7+$B8*E8+E9*$B9)</f>
        <v>81.41500000000002</v>
      </c>
      <c r="I10" t="s">
        <v>110</v>
      </c>
    </row>
    <row r="11" spans="1:20">
      <c r="I11" s="4">
        <v>0.53</v>
      </c>
      <c r="J11" s="4"/>
    </row>
    <row r="13" spans="1:20" ht="42.65" customHeight="1">
      <c r="B13" s="6" t="s">
        <v>79</v>
      </c>
      <c r="C13" s="6" t="s">
        <v>80</v>
      </c>
      <c r="D13" s="6" t="s">
        <v>81</v>
      </c>
      <c r="E13" s="6" t="s">
        <v>82</v>
      </c>
      <c r="F13" s="6" t="s">
        <v>83</v>
      </c>
      <c r="L13" s="6" t="s">
        <v>84</v>
      </c>
      <c r="M13" s="6" t="s">
        <v>85</v>
      </c>
      <c r="N13" s="6" t="s">
        <v>86</v>
      </c>
      <c r="O13" s="6" t="s">
        <v>87</v>
      </c>
      <c r="P13" s="6" t="s">
        <v>88</v>
      </c>
      <c r="Q13" s="6" t="s">
        <v>89</v>
      </c>
      <c r="R13" s="6" t="s">
        <v>90</v>
      </c>
      <c r="S13" s="6" t="s">
        <v>91</v>
      </c>
    </row>
    <row r="14" spans="1:20">
      <c r="B14" s="4">
        <v>2.5</v>
      </c>
      <c r="C14" s="4">
        <v>1</v>
      </c>
      <c r="D14">
        <v>31.04</v>
      </c>
      <c r="E14">
        <v>1000</v>
      </c>
      <c r="F14" s="5">
        <v>2.7700000000000001E-4</v>
      </c>
      <c r="S14">
        <v>0.53</v>
      </c>
      <c r="T14">
        <f>$J$11</f>
        <v>0</v>
      </c>
    </row>
    <row r="15" spans="1:20">
      <c r="O15">
        <v>0.01</v>
      </c>
      <c r="P15">
        <f>O15*(1/$N$16)*$M$16</f>
        <v>1.5644572922841498</v>
      </c>
      <c r="Q15">
        <f t="shared" ref="Q15:Q35" si="0">O15*(1/$N$17)*$M$16</f>
        <v>0.47407796735883323</v>
      </c>
      <c r="R15">
        <f>O15*(1/$N$18)*$M$16</f>
        <v>0.31289145845682992</v>
      </c>
      <c r="S15">
        <v>0.53</v>
      </c>
      <c r="T15">
        <f t="shared" ref="T15:T27" si="1">$J$11</f>
        <v>0</v>
      </c>
    </row>
    <row r="16" spans="1:20">
      <c r="L16">
        <v>2</v>
      </c>
      <c r="M16">
        <f>N4</f>
        <v>15.644572922841496</v>
      </c>
      <c r="N16">
        <v>0.1</v>
      </c>
      <c r="O16">
        <v>0.05</v>
      </c>
      <c r="P16">
        <f t="shared" ref="P16:P35" si="2">O16*(1/$N$16)*$M$16</f>
        <v>7.8222864614207479</v>
      </c>
      <c r="Q16">
        <f t="shared" si="0"/>
        <v>2.3703898367941663</v>
      </c>
      <c r="R16">
        <f t="shared" ref="R16:R35" si="3">O16*(1/$N$18)*$M$16</f>
        <v>1.5644572922841498</v>
      </c>
      <c r="S16">
        <v>0.53</v>
      </c>
      <c r="T16">
        <f t="shared" si="1"/>
        <v>0</v>
      </c>
    </row>
    <row r="17" spans="13:20">
      <c r="N17">
        <v>0.33</v>
      </c>
      <c r="O17">
        <v>0.1</v>
      </c>
      <c r="P17">
        <f t="shared" si="2"/>
        <v>15.644572922841496</v>
      </c>
      <c r="Q17">
        <f t="shared" si="0"/>
        <v>4.7407796735883325</v>
      </c>
      <c r="R17">
        <f t="shared" si="3"/>
        <v>3.1289145845682995</v>
      </c>
      <c r="S17">
        <v>0.53</v>
      </c>
      <c r="T17">
        <f t="shared" si="1"/>
        <v>0</v>
      </c>
    </row>
    <row r="18" spans="13:20">
      <c r="N18">
        <v>0.5</v>
      </c>
      <c r="O18">
        <v>0.15</v>
      </c>
      <c r="P18">
        <f t="shared" si="2"/>
        <v>23.466859384262243</v>
      </c>
      <c r="Q18">
        <f t="shared" si="0"/>
        <v>7.1111695103824974</v>
      </c>
      <c r="R18">
        <f t="shared" si="3"/>
        <v>4.6933718768524484</v>
      </c>
      <c r="S18">
        <v>0.53</v>
      </c>
      <c r="T18">
        <f t="shared" si="1"/>
        <v>0</v>
      </c>
    </row>
    <row r="19" spans="13:20">
      <c r="O19">
        <v>0.2</v>
      </c>
      <c r="P19">
        <f t="shared" si="2"/>
        <v>31.289145845682992</v>
      </c>
      <c r="Q19">
        <f t="shared" si="0"/>
        <v>9.481559347176665</v>
      </c>
      <c r="R19">
        <f t="shared" si="3"/>
        <v>6.257829169136599</v>
      </c>
      <c r="S19">
        <v>0.53</v>
      </c>
      <c r="T19">
        <f t="shared" si="1"/>
        <v>0</v>
      </c>
    </row>
    <row r="20" spans="13:20">
      <c r="M20" t="s">
        <v>92</v>
      </c>
      <c r="O20">
        <v>0.25</v>
      </c>
      <c r="P20">
        <f t="shared" si="2"/>
        <v>39.11143230710374</v>
      </c>
      <c r="Q20">
        <f t="shared" si="0"/>
        <v>11.851949183970831</v>
      </c>
      <c r="R20">
        <f t="shared" si="3"/>
        <v>7.8222864614207479</v>
      </c>
      <c r="S20">
        <v>0.53</v>
      </c>
      <c r="T20">
        <f t="shared" si="1"/>
        <v>0</v>
      </c>
    </row>
    <row r="21" spans="13:20">
      <c r="M21" s="4" t="s">
        <v>108</v>
      </c>
      <c r="O21">
        <v>0.3</v>
      </c>
      <c r="P21">
        <f t="shared" si="2"/>
        <v>46.933718768524486</v>
      </c>
      <c r="Q21">
        <f t="shared" si="0"/>
        <v>14.222339020764995</v>
      </c>
      <c r="R21">
        <f t="shared" si="3"/>
        <v>9.3867437537048968</v>
      </c>
      <c r="S21">
        <v>0.53</v>
      </c>
      <c r="T21">
        <f t="shared" si="1"/>
        <v>0</v>
      </c>
    </row>
    <row r="22" spans="13:20">
      <c r="M22" t="s">
        <v>94</v>
      </c>
      <c r="O22">
        <v>0.35</v>
      </c>
      <c r="P22">
        <f t="shared" si="2"/>
        <v>54.756005229945238</v>
      </c>
      <c r="Q22">
        <f t="shared" si="0"/>
        <v>16.592728857559162</v>
      </c>
      <c r="R22">
        <f t="shared" si="3"/>
        <v>10.951201045989047</v>
      </c>
      <c r="S22">
        <v>0.53</v>
      </c>
      <c r="T22">
        <f t="shared" si="1"/>
        <v>0</v>
      </c>
    </row>
    <row r="23" spans="13:20">
      <c r="M23" s="4" t="s">
        <v>109</v>
      </c>
      <c r="O23">
        <v>0.4</v>
      </c>
      <c r="P23">
        <f t="shared" si="2"/>
        <v>62.578291691365983</v>
      </c>
      <c r="Q23">
        <f t="shared" si="0"/>
        <v>18.96311869435333</v>
      </c>
      <c r="R23">
        <f t="shared" si="3"/>
        <v>12.515658338273198</v>
      </c>
      <c r="S23">
        <v>0.53</v>
      </c>
      <c r="T23">
        <f t="shared" si="1"/>
        <v>0</v>
      </c>
    </row>
    <row r="24" spans="13:20">
      <c r="M24" t="s">
        <v>96</v>
      </c>
      <c r="O24">
        <v>0.45</v>
      </c>
      <c r="P24">
        <f t="shared" si="2"/>
        <v>70.400578152786736</v>
      </c>
      <c r="Q24">
        <f t="shared" si="0"/>
        <v>21.333508531147498</v>
      </c>
      <c r="R24">
        <f t="shared" si="3"/>
        <v>14.080115630557346</v>
      </c>
      <c r="S24">
        <v>0.53</v>
      </c>
      <c r="T24">
        <f t="shared" si="1"/>
        <v>0</v>
      </c>
    </row>
    <row r="25" spans="13:20">
      <c r="M25" t="s">
        <v>97</v>
      </c>
      <c r="O25">
        <v>0.5</v>
      </c>
      <c r="P25">
        <f t="shared" si="2"/>
        <v>78.222864614207481</v>
      </c>
      <c r="Q25">
        <f t="shared" si="0"/>
        <v>23.703898367941662</v>
      </c>
      <c r="R25">
        <f t="shared" si="3"/>
        <v>15.644572922841496</v>
      </c>
      <c r="S25">
        <v>0.53</v>
      </c>
      <c r="T25">
        <f t="shared" si="1"/>
        <v>0</v>
      </c>
    </row>
    <row r="26" spans="13:20">
      <c r="M26" t="s">
        <v>98</v>
      </c>
      <c r="O26">
        <v>0.55000000000000004</v>
      </c>
      <c r="P26">
        <f t="shared" si="2"/>
        <v>86.045151075628226</v>
      </c>
      <c r="Q26">
        <f t="shared" si="0"/>
        <v>26.074288204735826</v>
      </c>
      <c r="R26">
        <f t="shared" si="3"/>
        <v>17.209030215125647</v>
      </c>
      <c r="S26">
        <v>0.53</v>
      </c>
      <c r="T26">
        <f t="shared" si="1"/>
        <v>0</v>
      </c>
    </row>
    <row r="27" spans="13:20">
      <c r="O27">
        <v>0.6</v>
      </c>
      <c r="P27">
        <f t="shared" si="2"/>
        <v>93.867437537048971</v>
      </c>
      <c r="Q27">
        <f t="shared" si="0"/>
        <v>28.44467804152999</v>
      </c>
      <c r="R27">
        <f t="shared" si="3"/>
        <v>18.773487507409794</v>
      </c>
      <c r="S27">
        <v>0.53</v>
      </c>
      <c r="T27">
        <f t="shared" si="1"/>
        <v>0</v>
      </c>
    </row>
    <row r="28" spans="13:20">
      <c r="O28">
        <v>0.65</v>
      </c>
      <c r="P28">
        <f t="shared" si="2"/>
        <v>101.68972399846972</v>
      </c>
      <c r="Q28">
        <f t="shared" si="0"/>
        <v>30.815067878324157</v>
      </c>
      <c r="R28">
        <f t="shared" si="3"/>
        <v>20.337944799693947</v>
      </c>
      <c r="S28">
        <v>0.53</v>
      </c>
    </row>
    <row r="29" spans="13:20">
      <c r="O29">
        <v>0.7</v>
      </c>
      <c r="P29">
        <f t="shared" si="2"/>
        <v>109.51201045989048</v>
      </c>
      <c r="Q29">
        <f t="shared" si="0"/>
        <v>33.185457715118325</v>
      </c>
      <c r="R29">
        <f t="shared" si="3"/>
        <v>21.902402091978093</v>
      </c>
      <c r="S29">
        <v>0.53</v>
      </c>
    </row>
    <row r="30" spans="13:20">
      <c r="O30">
        <v>0.75</v>
      </c>
      <c r="P30">
        <f t="shared" si="2"/>
        <v>117.33429692131122</v>
      </c>
      <c r="Q30">
        <f t="shared" si="0"/>
        <v>35.555847551912485</v>
      </c>
      <c r="R30">
        <f t="shared" si="3"/>
        <v>23.466859384262243</v>
      </c>
      <c r="S30">
        <v>0.53</v>
      </c>
    </row>
    <row r="31" spans="13:20">
      <c r="O31">
        <v>0.8</v>
      </c>
      <c r="P31">
        <f t="shared" si="2"/>
        <v>125.15658338273197</v>
      </c>
      <c r="Q31">
        <f t="shared" si="0"/>
        <v>37.92623738870666</v>
      </c>
      <c r="R31">
        <f t="shared" si="3"/>
        <v>25.031316676546396</v>
      </c>
      <c r="S31">
        <v>0.53</v>
      </c>
    </row>
    <row r="32" spans="13:20">
      <c r="O32">
        <v>0.85</v>
      </c>
      <c r="P32">
        <f t="shared" si="2"/>
        <v>132.97886984415271</v>
      </c>
      <c r="Q32">
        <f t="shared" si="0"/>
        <v>40.296627225500821</v>
      </c>
      <c r="R32">
        <f t="shared" si="3"/>
        <v>26.595773968830542</v>
      </c>
      <c r="S32">
        <v>0.53</v>
      </c>
    </row>
    <row r="33" spans="15:19">
      <c r="O33">
        <v>0.9</v>
      </c>
      <c r="P33">
        <f t="shared" si="2"/>
        <v>140.80115630557347</v>
      </c>
      <c r="Q33">
        <f t="shared" si="0"/>
        <v>42.667017062294995</v>
      </c>
      <c r="R33">
        <f t="shared" si="3"/>
        <v>28.160231261114692</v>
      </c>
      <c r="S33">
        <v>0.53</v>
      </c>
    </row>
    <row r="34" spans="15:19">
      <c r="O34">
        <v>0.95</v>
      </c>
      <c r="P34">
        <f t="shared" si="2"/>
        <v>148.6234427669942</v>
      </c>
      <c r="Q34">
        <f t="shared" si="0"/>
        <v>45.037406899089149</v>
      </c>
      <c r="R34">
        <f t="shared" si="3"/>
        <v>29.724688553398842</v>
      </c>
      <c r="S34">
        <v>0.53</v>
      </c>
    </row>
    <row r="35" spans="15:19">
      <c r="O35">
        <v>1</v>
      </c>
      <c r="P35">
        <f t="shared" si="2"/>
        <v>156.44572922841496</v>
      </c>
      <c r="Q35">
        <f t="shared" si="0"/>
        <v>47.407796735883323</v>
      </c>
      <c r="R35">
        <f t="shared" si="3"/>
        <v>31.289145845682992</v>
      </c>
      <c r="S35">
        <v>0.53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DAE4-3F7A-4280-A633-00CB7719C14F}">
  <dimension ref="A1:AE39"/>
  <sheetViews>
    <sheetView tabSelected="1" zoomScaleNormal="100" workbookViewId="0">
      <selection activeCell="C11" sqref="C11"/>
    </sheetView>
  </sheetViews>
  <sheetFormatPr defaultRowHeight="14.5"/>
  <cols>
    <col min="1" max="1" width="36.08984375" customWidth="1"/>
    <col min="2" max="2" width="19.36328125" customWidth="1"/>
    <col min="3" max="3" width="26.54296875" customWidth="1"/>
    <col min="5" max="5" width="24.36328125" customWidth="1"/>
    <col min="6" max="6" width="38.453125" customWidth="1"/>
    <col min="7" max="7" width="31.08984375" customWidth="1"/>
    <col min="8" max="8" width="27.36328125" customWidth="1"/>
  </cols>
  <sheetData>
    <row r="1" spans="1:31">
      <c r="A1" t="s">
        <v>114</v>
      </c>
    </row>
    <row r="2" spans="1:31" ht="43.5">
      <c r="A2" s="6" t="s">
        <v>113</v>
      </c>
    </row>
    <row r="4" spans="1:31">
      <c r="A4" t="s">
        <v>115</v>
      </c>
    </row>
    <row r="5" spans="1:31">
      <c r="A5">
        <v>29.998770413479818</v>
      </c>
      <c r="B5">
        <v>29.385584854040257</v>
      </c>
      <c r="C5">
        <v>28.773239762760308</v>
      </c>
      <c r="D5">
        <v>28.161733412830831</v>
      </c>
      <c r="E5">
        <v>27.55106408216994</v>
      </c>
      <c r="F5">
        <v>26.941230053406848</v>
      </c>
      <c r="G5">
        <v>26.332229613865728</v>
      </c>
      <c r="H5">
        <v>25.724061055549743</v>
      </c>
      <c r="I5">
        <v>25.116722675125022</v>
      </c>
      <c r="J5">
        <v>24.510212773904779</v>
      </c>
      <c r="K5">
        <v>23.904529657833482</v>
      </c>
      <c r="L5">
        <v>23.800609852491228</v>
      </c>
      <c r="M5">
        <v>23.696819784733677</v>
      </c>
      <c r="N5">
        <v>23.593159211758103</v>
      </c>
      <c r="O5">
        <v>23.489627891367288</v>
      </c>
      <c r="P5">
        <v>23.386225581967619</v>
      </c>
      <c r="Q5">
        <v>23.282952042567189</v>
      </c>
      <c r="R5">
        <v>23.179807032773986</v>
      </c>
      <c r="S5">
        <v>23.076790312793957</v>
      </c>
      <c r="T5">
        <v>22.973901643429194</v>
      </c>
      <c r="U5">
        <v>22.871140786076065</v>
      </c>
      <c r="V5">
        <v>22.768507502723367</v>
      </c>
      <c r="W5">
        <v>22.666001555950519</v>
      </c>
      <c r="X5">
        <v>22.563622708925678</v>
      </c>
      <c r="Y5">
        <v>22.461370725403967</v>
      </c>
      <c r="Z5">
        <v>22.359245369725631</v>
      </c>
      <c r="AA5">
        <v>22.257246406814225</v>
      </c>
      <c r="AB5">
        <v>22.155373602174816</v>
      </c>
      <c r="AC5">
        <v>22.053626721892194</v>
      </c>
      <c r="AD5">
        <v>21.952005532629062</v>
      </c>
      <c r="AE5">
        <v>21.850509801624284</v>
      </c>
    </row>
    <row r="7" spans="1:31">
      <c r="A7" t="s">
        <v>119</v>
      </c>
    </row>
    <row r="8" spans="1:31" ht="43.5">
      <c r="A8" t="s">
        <v>53</v>
      </c>
      <c r="B8" t="s">
        <v>116</v>
      </c>
      <c r="C8" t="s">
        <v>117</v>
      </c>
      <c r="F8" t="s">
        <v>118</v>
      </c>
      <c r="G8" s="6" t="s">
        <v>112</v>
      </c>
      <c r="H8" s="6" t="s">
        <v>111</v>
      </c>
      <c r="I8" s="12"/>
    </row>
    <row r="9" spans="1:31">
      <c r="A9" s="11">
        <v>35611</v>
      </c>
      <c r="B9" s="10">
        <v>2.4900000000000002</v>
      </c>
      <c r="C9" s="13">
        <f>B9/0.293071</f>
        <v>8.4962347008062888</v>
      </c>
      <c r="D9" s="13">
        <f>AVERAGE(C9:C35)</f>
        <v>14.281711788459297</v>
      </c>
      <c r="E9">
        <v>2020</v>
      </c>
      <c r="F9" s="13">
        <v>29.998770413479818</v>
      </c>
      <c r="G9" s="9">
        <v>38.7971</v>
      </c>
      <c r="H9" s="9">
        <v>63.988799999999998</v>
      </c>
    </row>
    <row r="10" spans="1:31">
      <c r="A10" s="11">
        <v>35976</v>
      </c>
      <c r="B10" s="10">
        <v>2.09</v>
      </c>
      <c r="C10" s="13">
        <f t="shared" ref="C10:C35" si="0">B10/0.293071</f>
        <v>7.1313777207570848</v>
      </c>
      <c r="D10" s="13">
        <v>14</v>
      </c>
      <c r="E10">
        <v>2021</v>
      </c>
      <c r="F10" s="13">
        <v>29.385584854040257</v>
      </c>
      <c r="G10" s="9">
        <v>34.292200000000001</v>
      </c>
      <c r="H10" s="9">
        <v>61.142000000000003</v>
      </c>
    </row>
    <row r="11" spans="1:31">
      <c r="A11" s="11">
        <v>36341</v>
      </c>
      <c r="B11" s="10">
        <v>2.27</v>
      </c>
      <c r="C11" s="13">
        <f t="shared" si="0"/>
        <v>7.7455633617792268</v>
      </c>
      <c r="D11" s="13">
        <v>14</v>
      </c>
      <c r="E11">
        <v>2022</v>
      </c>
      <c r="F11" s="13">
        <v>28.773239762760308</v>
      </c>
      <c r="G11" s="9">
        <v>34.208300000000001</v>
      </c>
      <c r="H11" s="9">
        <v>60.105800000000002</v>
      </c>
    </row>
    <row r="12" spans="1:31">
      <c r="A12" s="11">
        <v>36707</v>
      </c>
      <c r="B12" s="10">
        <v>4.3099999999999996</v>
      </c>
      <c r="C12" s="13">
        <f t="shared" si="0"/>
        <v>14.706333960030161</v>
      </c>
      <c r="D12" s="13">
        <v>14</v>
      </c>
      <c r="E12">
        <v>2023</v>
      </c>
      <c r="F12" s="13">
        <v>28.161733412830831</v>
      </c>
      <c r="G12" s="9">
        <v>34.127600000000001</v>
      </c>
      <c r="H12" s="9">
        <v>59.070099999999996</v>
      </c>
    </row>
    <row r="13" spans="1:31">
      <c r="A13" s="11">
        <v>37072</v>
      </c>
      <c r="B13" s="10">
        <v>3.96</v>
      </c>
      <c r="C13" s="13">
        <f t="shared" si="0"/>
        <v>13.51208410248711</v>
      </c>
      <c r="D13" s="13">
        <v>14</v>
      </c>
      <c r="E13">
        <v>2024</v>
      </c>
      <c r="F13" s="13">
        <v>27.55106408216994</v>
      </c>
      <c r="G13" s="9">
        <v>34.047199999999997</v>
      </c>
      <c r="H13" s="9">
        <v>58.0349</v>
      </c>
    </row>
    <row r="14" spans="1:31">
      <c r="A14" s="11">
        <v>37437</v>
      </c>
      <c r="B14" s="10">
        <v>3.38</v>
      </c>
      <c r="C14" s="13">
        <f t="shared" si="0"/>
        <v>11.533041481415765</v>
      </c>
      <c r="D14" s="13">
        <v>14</v>
      </c>
      <c r="E14">
        <v>2025</v>
      </c>
      <c r="F14" s="13">
        <v>26.941230053406848</v>
      </c>
      <c r="G14" s="9">
        <v>33.967100000000002</v>
      </c>
      <c r="H14" s="9">
        <v>57.0002</v>
      </c>
    </row>
    <row r="15" spans="1:31">
      <c r="A15" s="11">
        <v>37802</v>
      </c>
      <c r="B15" s="10">
        <v>5.47</v>
      </c>
      <c r="C15" s="13">
        <f t="shared" si="0"/>
        <v>18.664419202172851</v>
      </c>
      <c r="D15" s="13">
        <v>14</v>
      </c>
      <c r="E15">
        <v>2026</v>
      </c>
      <c r="F15" s="13">
        <v>26.332229613865728</v>
      </c>
      <c r="G15" s="9">
        <v>33.887300000000003</v>
      </c>
      <c r="H15" s="9">
        <v>55.965899999999998</v>
      </c>
    </row>
    <row r="16" spans="1:31">
      <c r="A16" s="11">
        <v>38168</v>
      </c>
      <c r="B16" s="10">
        <v>5.89</v>
      </c>
      <c r="C16" s="13">
        <f t="shared" si="0"/>
        <v>20.097519031224511</v>
      </c>
      <c r="D16" s="13">
        <v>14</v>
      </c>
      <c r="E16">
        <v>2027</v>
      </c>
      <c r="F16" s="13">
        <v>25.724061055549743</v>
      </c>
      <c r="G16" s="9">
        <v>33.807899999999997</v>
      </c>
      <c r="H16" s="9">
        <v>54.932099999999998</v>
      </c>
    </row>
    <row r="17" spans="1:8">
      <c r="A17" s="11">
        <v>38533</v>
      </c>
      <c r="B17" s="10">
        <v>8.69</v>
      </c>
      <c r="C17" s="13">
        <f t="shared" si="0"/>
        <v>29.651517891568933</v>
      </c>
      <c r="D17" s="13">
        <v>14</v>
      </c>
      <c r="E17">
        <v>2028</v>
      </c>
      <c r="F17" s="13">
        <v>25.116722675125022</v>
      </c>
      <c r="G17" s="9">
        <v>33.7288</v>
      </c>
      <c r="H17" s="9">
        <v>53.898800000000001</v>
      </c>
    </row>
    <row r="18" spans="1:8">
      <c r="A18" s="11">
        <v>38898</v>
      </c>
      <c r="B18" s="10">
        <v>6.73</v>
      </c>
      <c r="C18" s="13">
        <f t="shared" si="0"/>
        <v>22.963718689327841</v>
      </c>
      <c r="D18" s="13">
        <v>14</v>
      </c>
      <c r="E18">
        <v>2029</v>
      </c>
      <c r="F18" s="13">
        <v>24.510212773904779</v>
      </c>
      <c r="G18" s="9">
        <v>33.65</v>
      </c>
      <c r="H18" s="9">
        <v>52.865900000000003</v>
      </c>
    </row>
    <row r="19" spans="1:8">
      <c r="A19" s="11">
        <v>39263</v>
      </c>
      <c r="B19" s="10">
        <v>6.97</v>
      </c>
      <c r="C19" s="13">
        <f t="shared" si="0"/>
        <v>23.782632877357361</v>
      </c>
      <c r="D19" s="13">
        <v>14</v>
      </c>
      <c r="E19">
        <v>2030</v>
      </c>
      <c r="F19" s="13">
        <v>23.904529657833482</v>
      </c>
      <c r="G19" s="9">
        <v>33.5715</v>
      </c>
      <c r="H19" s="9">
        <v>51.833399999999997</v>
      </c>
    </row>
    <row r="20" spans="1:8">
      <c r="A20" s="11">
        <v>39629</v>
      </c>
      <c r="B20" s="10">
        <v>8.86</v>
      </c>
      <c r="C20" s="13">
        <f t="shared" si="0"/>
        <v>30.231582108089842</v>
      </c>
      <c r="D20" s="13">
        <v>14</v>
      </c>
      <c r="E20">
        <v>2031</v>
      </c>
      <c r="F20" s="13">
        <v>23.800609852491228</v>
      </c>
      <c r="G20" s="9">
        <v>32.849600000000002</v>
      </c>
      <c r="H20" s="9">
        <v>50.894500000000001</v>
      </c>
    </row>
    <row r="21" spans="1:8">
      <c r="A21" s="11">
        <v>39994</v>
      </c>
      <c r="B21" s="10">
        <v>3.94</v>
      </c>
      <c r="C21" s="13">
        <f t="shared" si="0"/>
        <v>13.443841253484649</v>
      </c>
      <c r="D21" s="13">
        <v>14</v>
      </c>
      <c r="E21">
        <v>2032</v>
      </c>
      <c r="F21" s="13">
        <v>23.696819784733677</v>
      </c>
      <c r="G21" s="9">
        <v>32.136200000000002</v>
      </c>
      <c r="H21" s="9">
        <v>49.966099999999997</v>
      </c>
    </row>
    <row r="22" spans="1:8">
      <c r="A22" s="11">
        <v>40359</v>
      </c>
      <c r="B22" s="10">
        <v>4.37</v>
      </c>
      <c r="C22" s="13">
        <f t="shared" si="0"/>
        <v>14.911062507037542</v>
      </c>
      <c r="D22" s="13">
        <v>14</v>
      </c>
      <c r="E22">
        <v>2033</v>
      </c>
      <c r="F22" s="13">
        <v>23.593159211758103</v>
      </c>
      <c r="G22" s="9">
        <v>31.4312</v>
      </c>
      <c r="H22" s="9">
        <v>49.048099999999998</v>
      </c>
    </row>
    <row r="23" spans="1:8">
      <c r="A23" s="11">
        <v>40724</v>
      </c>
      <c r="B23" s="10">
        <v>4</v>
      </c>
      <c r="C23" s="13">
        <f t="shared" si="0"/>
        <v>13.64856980049203</v>
      </c>
      <c r="D23" s="13">
        <v>14</v>
      </c>
      <c r="E23">
        <v>2034</v>
      </c>
      <c r="F23" s="13">
        <v>23.489627891367288</v>
      </c>
      <c r="G23" s="9">
        <v>30.734300000000001</v>
      </c>
      <c r="H23" s="9">
        <v>48.140300000000003</v>
      </c>
    </row>
    <row r="24" spans="1:8">
      <c r="A24" s="11">
        <v>41090</v>
      </c>
      <c r="B24" s="10">
        <v>2.75</v>
      </c>
      <c r="C24" s="13">
        <f t="shared" si="0"/>
        <v>9.3833917378382701</v>
      </c>
      <c r="D24" s="13">
        <v>14</v>
      </c>
      <c r="E24">
        <v>2035</v>
      </c>
      <c r="F24" s="13">
        <v>23.386225581967619</v>
      </c>
      <c r="G24" s="9">
        <v>30.045500000000001</v>
      </c>
      <c r="H24" s="9">
        <v>47.2425</v>
      </c>
    </row>
    <row r="25" spans="1:8">
      <c r="A25" s="11">
        <v>41455</v>
      </c>
      <c r="B25" s="10">
        <v>3.73</v>
      </c>
      <c r="C25" s="13">
        <f t="shared" si="0"/>
        <v>12.727291338958818</v>
      </c>
      <c r="D25" s="13">
        <v>14</v>
      </c>
      <c r="E25">
        <v>2036</v>
      </c>
      <c r="F25" s="13">
        <v>23.282952042567189</v>
      </c>
      <c r="G25" s="9">
        <v>29.364699999999999</v>
      </c>
      <c r="H25" s="9">
        <v>46.354599999999998</v>
      </c>
    </row>
    <row r="26" spans="1:8">
      <c r="A26" s="11">
        <v>41820</v>
      </c>
      <c r="B26" s="10">
        <v>4.37</v>
      </c>
      <c r="C26" s="13">
        <f t="shared" si="0"/>
        <v>14.911062507037542</v>
      </c>
      <c r="D26" s="13">
        <v>14</v>
      </c>
      <c r="E26">
        <v>2037</v>
      </c>
      <c r="F26" s="13">
        <v>23.179807032773986</v>
      </c>
      <c r="G26" s="9">
        <v>28.691600000000001</v>
      </c>
      <c r="H26" s="9">
        <v>45.476300000000002</v>
      </c>
    </row>
    <row r="27" spans="1:8">
      <c r="A27" s="11">
        <v>42185</v>
      </c>
      <c r="B27" s="10">
        <v>2.62</v>
      </c>
      <c r="C27" s="13">
        <f t="shared" si="0"/>
        <v>8.9398132193222803</v>
      </c>
      <c r="D27" s="13">
        <v>14</v>
      </c>
      <c r="E27">
        <v>2038</v>
      </c>
      <c r="F27" s="13">
        <v>23.076790312793957</v>
      </c>
      <c r="G27" s="9">
        <v>28.0261</v>
      </c>
      <c r="H27" s="9">
        <v>44.607700000000001</v>
      </c>
    </row>
    <row r="28" spans="1:8">
      <c r="A28" s="11">
        <v>42551</v>
      </c>
      <c r="B28" s="10">
        <v>2.52</v>
      </c>
      <c r="C28" s="13">
        <f t="shared" si="0"/>
        <v>8.5985989743099793</v>
      </c>
      <c r="D28" s="13">
        <v>14</v>
      </c>
      <c r="E28">
        <v>2039</v>
      </c>
      <c r="F28" s="13">
        <v>22.973901643429194</v>
      </c>
      <c r="G28" s="9">
        <v>27.368200000000002</v>
      </c>
      <c r="H28" s="9">
        <v>43.748399999999997</v>
      </c>
    </row>
    <row r="29" spans="1:8">
      <c r="A29" s="11">
        <v>42916</v>
      </c>
      <c r="B29" s="10">
        <v>2.99</v>
      </c>
      <c r="C29" s="13">
        <f t="shared" si="0"/>
        <v>10.202305925867792</v>
      </c>
      <c r="D29" s="13">
        <v>14</v>
      </c>
      <c r="E29">
        <v>2040</v>
      </c>
      <c r="F29" s="13">
        <v>22.871140786076065</v>
      </c>
      <c r="G29" s="9">
        <v>26.717700000000001</v>
      </c>
      <c r="H29" s="9">
        <v>42.898299999999999</v>
      </c>
    </row>
    <row r="30" spans="1:8">
      <c r="A30" s="11">
        <v>43281</v>
      </c>
      <c r="B30" s="10">
        <v>3.15</v>
      </c>
      <c r="C30" s="13">
        <f t="shared" si="0"/>
        <v>10.748248717887472</v>
      </c>
      <c r="D30" s="13">
        <v>14</v>
      </c>
      <c r="E30">
        <v>2041</v>
      </c>
      <c r="F30" s="13">
        <v>22.768507502723367</v>
      </c>
      <c r="G30" s="9">
        <v>26.074400000000001</v>
      </c>
      <c r="H30" s="9">
        <v>42.057299999999998</v>
      </c>
    </row>
    <row r="31" spans="1:8">
      <c r="A31" s="11">
        <v>43646</v>
      </c>
      <c r="B31" s="10">
        <v>2.56</v>
      </c>
      <c r="C31" s="13">
        <f t="shared" si="0"/>
        <v>8.7350846723148994</v>
      </c>
      <c r="D31" s="13">
        <v>14</v>
      </c>
      <c r="E31">
        <v>2042</v>
      </c>
      <c r="F31" s="13">
        <v>22.666001555950519</v>
      </c>
      <c r="G31" s="9">
        <v>25.438300000000002</v>
      </c>
      <c r="H31" s="9">
        <v>41.225299999999997</v>
      </c>
    </row>
    <row r="32" spans="1:8">
      <c r="A32" s="11">
        <v>44012</v>
      </c>
      <c r="B32" s="10">
        <v>2.0299999999999998</v>
      </c>
      <c r="C32" s="13">
        <f t="shared" si="0"/>
        <v>6.9266491737497047</v>
      </c>
      <c r="D32" s="13">
        <v>14</v>
      </c>
      <c r="E32">
        <v>2043</v>
      </c>
      <c r="F32" s="13">
        <v>22.563622708925678</v>
      </c>
      <c r="G32" s="9">
        <v>24.809200000000001</v>
      </c>
      <c r="H32" s="9">
        <v>40.402099999999997</v>
      </c>
    </row>
    <row r="33" spans="1:8">
      <c r="A33" s="11">
        <v>44377</v>
      </c>
      <c r="B33" s="10">
        <v>3.89</v>
      </c>
      <c r="C33" s="13">
        <f t="shared" si="0"/>
        <v>13.2732341309785</v>
      </c>
      <c r="D33" s="13">
        <v>14</v>
      </c>
      <c r="E33">
        <v>2044</v>
      </c>
      <c r="F33" s="13">
        <v>22.461370725403967</v>
      </c>
      <c r="G33" s="9">
        <v>24.187100000000001</v>
      </c>
      <c r="H33" s="9">
        <v>39.587499999999999</v>
      </c>
    </row>
    <row r="34" spans="1:8">
      <c r="A34" s="11">
        <v>44742</v>
      </c>
      <c r="B34" s="10">
        <v>6.45</v>
      </c>
      <c r="C34" s="13">
        <f t="shared" si="0"/>
        <v>22.008318803293399</v>
      </c>
      <c r="D34" s="13">
        <v>14</v>
      </c>
      <c r="E34">
        <v>2045</v>
      </c>
      <c r="F34" s="13">
        <v>22.359245369725631</v>
      </c>
      <c r="G34" s="9">
        <v>23.5717</v>
      </c>
      <c r="H34" s="9">
        <v>38.781500000000001</v>
      </c>
    </row>
    <row r="35" spans="1:8">
      <c r="A35" s="11">
        <v>45107</v>
      </c>
      <c r="B35" s="10">
        <v>2.5299999999999998</v>
      </c>
      <c r="C35" s="13">
        <f t="shared" si="0"/>
        <v>8.6327203988112089</v>
      </c>
      <c r="D35" s="13">
        <v>14</v>
      </c>
      <c r="E35">
        <v>2046</v>
      </c>
      <c r="F35" s="13">
        <v>22.257246406814225</v>
      </c>
      <c r="G35" s="9">
        <v>22.963000000000001</v>
      </c>
      <c r="H35" s="9">
        <v>37.983899999999998</v>
      </c>
    </row>
    <row r="36" spans="1:8">
      <c r="D36" s="13">
        <v>14</v>
      </c>
      <c r="E36">
        <v>2047</v>
      </c>
      <c r="F36" s="13">
        <v>22.155373602174816</v>
      </c>
      <c r="G36" s="9">
        <v>22.360900000000001</v>
      </c>
      <c r="H36" s="9">
        <v>37.194499999999998</v>
      </c>
    </row>
    <row r="37" spans="1:8">
      <c r="D37" s="13">
        <v>14</v>
      </c>
      <c r="E37">
        <v>2048</v>
      </c>
      <c r="F37" s="13">
        <v>22.053626721892194</v>
      </c>
      <c r="G37" s="9">
        <v>21.7653</v>
      </c>
      <c r="H37" s="9">
        <v>36.4133</v>
      </c>
    </row>
    <row r="38" spans="1:8">
      <c r="D38" s="13">
        <v>14</v>
      </c>
      <c r="E38">
        <v>2049</v>
      </c>
      <c r="F38" s="13">
        <v>21.952005532629062</v>
      </c>
      <c r="G38" s="9">
        <v>21.176100000000002</v>
      </c>
      <c r="H38" s="9">
        <v>35.64</v>
      </c>
    </row>
    <row r="39" spans="1:8">
      <c r="D39" s="13">
        <v>14</v>
      </c>
      <c r="E39">
        <v>2050</v>
      </c>
      <c r="F39" s="13">
        <v>21.850509801624284</v>
      </c>
      <c r="G39" s="9">
        <v>20.5931</v>
      </c>
      <c r="H39" s="9">
        <v>35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c24a36-fdd3-4a35-900a-a815e4c043bd" xsi:nil="true"/>
    <lcf76f155ced4ddcb4097134ff3c332f xmlns="a8bbda0e-738a-4677-a723-e345247e8f2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5B81B0BBC1D14CA3A0DE8A2FA2FAAE" ma:contentTypeVersion="16" ma:contentTypeDescription="Create a new document." ma:contentTypeScope="" ma:versionID="c5178b681b6082995b760baaf9ed43b5">
  <xsd:schema xmlns:xsd="http://www.w3.org/2001/XMLSchema" xmlns:xs="http://www.w3.org/2001/XMLSchema" xmlns:p="http://schemas.microsoft.com/office/2006/metadata/properties" xmlns:ns2="a8bbda0e-738a-4677-a723-e345247e8f2b" xmlns:ns3="99c24a36-fdd3-4a35-900a-a815e4c043bd" targetNamespace="http://schemas.microsoft.com/office/2006/metadata/properties" ma:root="true" ma:fieldsID="e696647b6953f5ae4201df6415e40043" ns2:_="" ns3:_="">
    <xsd:import namespace="a8bbda0e-738a-4677-a723-e345247e8f2b"/>
    <xsd:import namespace="99c24a36-fdd3-4a35-900a-a815e4c043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bda0e-738a-4677-a723-e345247e8f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b90debd-ee09-4e04-a4c4-812a7ed26d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24a36-fdd3-4a35-900a-a815e4c043b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45a88e-696b-4dc5-9bc5-5d21db695903}" ma:internalName="TaxCatchAll" ma:showField="CatchAllData" ma:web="99c24a36-fdd3-4a35-900a-a815e4c043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D3E11D-012E-4084-86BC-E94D406DF27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99c24a36-fdd3-4a35-900a-a815e4c043bd"/>
    <ds:schemaRef ds:uri="http://purl.org/dc/dcmitype/"/>
    <ds:schemaRef ds:uri="http://schemas.openxmlformats.org/package/2006/metadata/core-properties"/>
    <ds:schemaRef ds:uri="a8bbda0e-738a-4677-a723-e345247e8f2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2D8D51-C8F3-4F61-B8F1-47D20D150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bda0e-738a-4677-a723-e345247e8f2b"/>
    <ds:schemaRef ds:uri="99c24a36-fdd3-4a35-900a-a815e4c043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9C75E-9398-4D14-B969-0BAFF2DB8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3,4b</vt:lpstr>
      <vt:lpstr>Figure 4a</vt:lpstr>
      <vt:lpstr>Figure 5- Adipic Acid</vt:lpstr>
      <vt:lpstr>Figure 5- Formaldehyde</vt:lpstr>
      <vt:lpstr>Figure 5- Methanol</vt:lpstr>
      <vt:lpstr>Figure S3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McKone, James R</dc:creator>
  <cp:keywords/>
  <dc:description/>
  <cp:lastModifiedBy>McKone, James R</cp:lastModifiedBy>
  <cp:revision/>
  <dcterms:created xsi:type="dcterms:W3CDTF">2024-07-12T15:42:35Z</dcterms:created>
  <dcterms:modified xsi:type="dcterms:W3CDTF">2024-11-17T22:05:36Z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0x010100775B81B0BBC1D14CA3A0DE8A2FA2FAAE</vt:lpwstr>
  </property>
  <property fmtid="{D5CDD505-2E9C-101B-9397-08002B2CF9AE}" pid="3" name="MediaServiceImageTags">
    <vt:lpwstr/>
  </property>
</Properties>
</file>