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94" windowHeight="10470"/>
  </bookViews>
  <sheets>
    <sheet name="sum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<sst xmlns="http://schemas.openxmlformats.org/spreadsheetml/2006/main" count="49" uniqueCount="32">
  <si>
    <r>
      <t>Pt/Ta</t>
    </r>
    <r>
      <rPr>
        <b/>
        <vertAlign val="subscript"/>
        <sz val="11"/>
        <color theme="1"/>
        <rFont val="Arial"/>
        <charset val="134"/>
      </rPr>
      <t>2</t>
    </r>
    <r>
      <rPr>
        <b/>
        <sz val="11"/>
        <color theme="1"/>
        <rFont val="Arial"/>
        <charset val="134"/>
      </rPr>
      <t>O</t>
    </r>
    <r>
      <rPr>
        <b/>
        <vertAlign val="subscript"/>
        <sz val="11"/>
        <color theme="1"/>
        <rFont val="Arial"/>
        <charset val="134"/>
      </rPr>
      <t>5-x</t>
    </r>
    <r>
      <rPr>
        <b/>
        <sz val="11"/>
        <color theme="1"/>
        <rFont val="Arial"/>
        <charset val="134"/>
      </rPr>
      <t xml:space="preserve"> </t>
    </r>
  </si>
  <si>
    <r>
      <t>WOR</t>
    </r>
    <r>
      <rPr>
        <b/>
        <sz val="12"/>
        <rFont val="宋体"/>
        <charset val="134"/>
      </rPr>
      <t>：</t>
    </r>
    <r>
      <rPr>
        <b/>
        <sz val="12"/>
        <rFont val="Arial"/>
        <charset val="134"/>
      </rPr>
      <t>*O + H</t>
    </r>
    <r>
      <rPr>
        <b/>
        <vertAlign val="subscript"/>
        <sz val="12"/>
        <rFont val="Arial"/>
        <charset val="134"/>
      </rPr>
      <t>2</t>
    </r>
    <r>
      <rPr>
        <b/>
        <sz val="12"/>
        <rFont val="Arial"/>
        <charset val="134"/>
      </rPr>
      <t>O(l) --&gt; *HOO + H</t>
    </r>
    <r>
      <rPr>
        <b/>
        <vertAlign val="superscript"/>
        <sz val="12"/>
        <rFont val="Arial"/>
        <charset val="134"/>
      </rPr>
      <t>+</t>
    </r>
    <r>
      <rPr>
        <b/>
        <sz val="12"/>
        <rFont val="Arial"/>
        <charset val="134"/>
      </rPr>
      <t xml:space="preserve"> + e</t>
    </r>
    <r>
      <rPr>
        <b/>
        <vertAlign val="superscript"/>
        <sz val="12"/>
        <rFont val="Arial"/>
        <charset val="134"/>
      </rPr>
      <t>-</t>
    </r>
  </si>
  <si>
    <t>∆G</t>
  </si>
  <si>
    <t>∆E</t>
  </si>
  <si>
    <t>∆ZPE</t>
  </si>
  <si>
    <t>T∆S</t>
  </si>
  <si>
    <r>
      <t>E</t>
    </r>
    <r>
      <rPr>
        <vertAlign val="subscript"/>
        <sz val="12"/>
        <rFont val="Arial"/>
        <charset val="134"/>
      </rPr>
      <t>slab+HOO</t>
    </r>
  </si>
  <si>
    <r>
      <t>E</t>
    </r>
    <r>
      <rPr>
        <vertAlign val="subscript"/>
        <sz val="12"/>
        <rFont val="Arial"/>
        <charset val="134"/>
      </rPr>
      <t>H+</t>
    </r>
  </si>
  <si>
    <r>
      <t>E</t>
    </r>
    <r>
      <rPr>
        <vertAlign val="subscript"/>
        <sz val="12"/>
        <rFont val="Arial"/>
        <charset val="134"/>
      </rPr>
      <t>H2O</t>
    </r>
  </si>
  <si>
    <r>
      <t>E</t>
    </r>
    <r>
      <rPr>
        <vertAlign val="subscript"/>
        <sz val="12"/>
        <rFont val="Arial"/>
        <charset val="134"/>
      </rPr>
      <t>slab+O</t>
    </r>
  </si>
  <si>
    <t>∆ZPE (eV)</t>
  </si>
  <si>
    <t>ZPE slab-HOO</t>
  </si>
  <si>
    <r>
      <t>ZPEH</t>
    </r>
    <r>
      <rPr>
        <vertAlign val="superscript"/>
        <sz val="12"/>
        <rFont val="Arial"/>
        <charset val="134"/>
      </rPr>
      <t>+</t>
    </r>
  </si>
  <si>
    <r>
      <t>ZPE H</t>
    </r>
    <r>
      <rPr>
        <vertAlign val="subscript"/>
        <sz val="12"/>
        <rFont val="Arial"/>
        <charset val="134"/>
      </rPr>
      <t>2</t>
    </r>
    <r>
      <rPr>
        <sz val="12"/>
        <rFont val="Arial"/>
        <charset val="134"/>
      </rPr>
      <t>O</t>
    </r>
  </si>
  <si>
    <t>ZPE slab-O</t>
  </si>
  <si>
    <t>T∆S (eV)</t>
  </si>
  <si>
    <r>
      <t>S H</t>
    </r>
    <r>
      <rPr>
        <vertAlign val="subscript"/>
        <sz val="12"/>
        <rFont val="Arial"/>
        <charset val="134"/>
      </rPr>
      <t>2</t>
    </r>
    <r>
      <rPr>
        <sz val="12"/>
        <rFont val="Arial"/>
        <charset val="134"/>
      </rPr>
      <t>/2(g)</t>
    </r>
  </si>
  <si>
    <r>
      <t>S H</t>
    </r>
    <r>
      <rPr>
        <vertAlign val="subscript"/>
        <sz val="12"/>
        <rFont val="Arial"/>
        <charset val="134"/>
      </rPr>
      <t>2</t>
    </r>
    <r>
      <rPr>
        <sz val="12"/>
        <rFont val="Arial"/>
        <charset val="134"/>
      </rPr>
      <t>O(l)</t>
    </r>
  </si>
  <si>
    <t>T(K)</t>
  </si>
  <si>
    <r>
      <t>CO</t>
    </r>
    <r>
      <rPr>
        <b/>
        <vertAlign val="subscript"/>
        <sz val="12"/>
        <rFont val="Arial"/>
        <charset val="134"/>
      </rPr>
      <t>2</t>
    </r>
    <r>
      <rPr>
        <b/>
        <sz val="12"/>
        <rFont val="Arial"/>
        <charset val="134"/>
      </rPr>
      <t>RR</t>
    </r>
    <r>
      <rPr>
        <b/>
        <sz val="12"/>
        <rFont val="宋体"/>
        <charset val="134"/>
      </rPr>
      <t>：</t>
    </r>
    <r>
      <rPr>
        <b/>
        <sz val="12"/>
        <rFont val="Arial"/>
        <charset val="134"/>
      </rPr>
      <t>*CO --&gt; CO(g)+ slab</t>
    </r>
  </si>
  <si>
    <r>
      <t>E</t>
    </r>
    <r>
      <rPr>
        <vertAlign val="subscript"/>
        <sz val="12"/>
        <rFont val="Arial"/>
        <charset val="134"/>
      </rPr>
      <t>slab</t>
    </r>
  </si>
  <si>
    <r>
      <t>E</t>
    </r>
    <r>
      <rPr>
        <vertAlign val="subscript"/>
        <sz val="12"/>
        <rFont val="Arial"/>
        <charset val="134"/>
      </rPr>
      <t>CO</t>
    </r>
  </si>
  <si>
    <r>
      <t>E</t>
    </r>
    <r>
      <rPr>
        <vertAlign val="subscript"/>
        <sz val="12"/>
        <rFont val="Arial"/>
        <charset val="134"/>
      </rPr>
      <t>slab-CO</t>
    </r>
  </si>
  <si>
    <t>ZPE slab-CO</t>
  </si>
  <si>
    <t>ZPE CO</t>
  </si>
  <si>
    <t>S slab-CO</t>
  </si>
  <si>
    <t>S CO(g)</t>
  </si>
  <si>
    <r>
      <t>Synergistic reaction</t>
    </r>
    <r>
      <rPr>
        <b/>
        <sz val="12"/>
        <rFont val="宋体"/>
        <charset val="134"/>
      </rPr>
      <t>：</t>
    </r>
    <r>
      <rPr>
        <b/>
        <sz val="12"/>
        <rFont val="Arial"/>
        <charset val="134"/>
      </rPr>
      <t>*O+*CO + H</t>
    </r>
    <r>
      <rPr>
        <b/>
        <vertAlign val="subscript"/>
        <sz val="12"/>
        <rFont val="Arial"/>
        <charset val="134"/>
      </rPr>
      <t>2</t>
    </r>
    <r>
      <rPr>
        <b/>
        <sz val="12"/>
        <rFont val="Arial"/>
        <charset val="134"/>
      </rPr>
      <t>O(l) --&gt; *HOO + H</t>
    </r>
    <r>
      <rPr>
        <b/>
        <vertAlign val="superscript"/>
        <sz val="12"/>
        <rFont val="Arial"/>
        <charset val="134"/>
      </rPr>
      <t>+</t>
    </r>
    <r>
      <rPr>
        <b/>
        <sz val="12"/>
        <rFont val="Arial"/>
        <charset val="134"/>
      </rPr>
      <t xml:space="preserve"> + e</t>
    </r>
    <r>
      <rPr>
        <b/>
        <vertAlign val="superscript"/>
        <sz val="12"/>
        <rFont val="Arial"/>
        <charset val="134"/>
      </rPr>
      <t>-</t>
    </r>
    <r>
      <rPr>
        <b/>
        <sz val="12"/>
        <rFont val="Arial"/>
        <charset val="134"/>
      </rPr>
      <t xml:space="preserve"> + CO(g)</t>
    </r>
  </si>
  <si>
    <r>
      <t>E</t>
    </r>
    <r>
      <rPr>
        <vertAlign val="subscript"/>
        <sz val="12"/>
        <rFont val="Arial"/>
        <charset val="134"/>
      </rPr>
      <t>slab+HOO+CO</t>
    </r>
  </si>
  <si>
    <r>
      <t>E</t>
    </r>
    <r>
      <rPr>
        <vertAlign val="subscript"/>
        <sz val="12"/>
        <rFont val="Arial"/>
        <charset val="134"/>
      </rPr>
      <t>slabO-COOH</t>
    </r>
  </si>
  <si>
    <t>ZPE-HOO-CO</t>
  </si>
  <si>
    <t>ZPE-O-COOH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</si>
</sst>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33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b/>
      <sz val="11"/>
      <color theme="1"/>
      <name val="Arial"/>
      <charset val="134"/>
    </font>
    <font>
      <b/>
      <sz val="12"/>
      <name val="Arial"/>
      <charset val="134"/>
    </font>
    <font>
      <sz val="12"/>
      <name val="Arial"/>
      <charset val="134"/>
    </font>
    <font>
      <b/>
      <sz val="12"/>
      <name val="Arial"/>
      <charset val="0"/>
    </font>
    <font>
      <sz val="12"/>
      <name val="Arial"/>
      <charset val="0"/>
    </font>
    <font>
      <b/>
      <sz val="12"/>
      <color rgb="FFED7D3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vertAlign val="subscript"/>
      <sz val="11"/>
      <color theme="1"/>
      <name val="Arial"/>
      <charset val="134"/>
    </font>
    <font>
      <b/>
      <sz val="12"/>
      <name val="宋体"/>
      <charset val="134"/>
    </font>
    <font>
      <b/>
      <vertAlign val="subscript"/>
      <sz val="12"/>
      <name val="Arial"/>
      <charset val="134"/>
    </font>
    <font>
      <b/>
      <vertAlign val="superscript"/>
      <sz val="12"/>
      <name val="Arial"/>
      <charset val="134"/>
    </font>
    <font>
      <vertAlign val="subscript"/>
      <sz val="12"/>
      <name val="Arial"/>
      <charset val="134"/>
    </font>
    <font>
      <vertAlign val="superscript"/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4" borderId="4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3" fillId="0" borderId="0" xfId="0" applyNumberFormat="1" applyFont="1" applyAlignment="1">
      <alignment horizontal="center" vertical="center"/>
    </xf>
    <xf numFmtId="176" fontId="4" fillId="0" borderId="0" xfId="0" applyNumberFormat="1" applyFont="1" applyFill="1">
      <alignment vertical="center"/>
    </xf>
    <xf numFmtId="176" fontId="5" fillId="0" borderId="0" xfId="0" applyNumberFormat="1" applyFont="1" applyFill="1">
      <alignment vertical="center"/>
    </xf>
    <xf numFmtId="176" fontId="6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>
      <alignment vertical="center"/>
    </xf>
    <xf numFmtId="176" fontId="7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6" fontId="7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>
      <alignment vertical="center"/>
    </xf>
    <xf numFmtId="176" fontId="4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tabSelected="1" workbookViewId="0">
      <selection activeCell="D15" sqref="D15"/>
    </sheetView>
  </sheetViews>
  <sheetFormatPr defaultColWidth="8.8859649122807" defaultRowHeight="14.1"/>
  <cols>
    <col min="1" max="1" width="13.5789473684211" customWidth="1"/>
    <col min="2" max="2" width="33.780701754386" customWidth="1"/>
    <col min="3" max="3" width="29.3333333333333" customWidth="1"/>
    <col min="4" max="4" width="12.8859649122807"/>
    <col min="5" max="5" width="41.5526315789474" customWidth="1"/>
    <col min="6" max="6" width="10.6666666666667"/>
    <col min="7" max="7" width="16.1578947368421"/>
    <col min="8" max="8" width="10.6666666666667"/>
    <col min="9" max="9" width="15.5526315789474"/>
    <col min="10" max="10" width="9.44736842105263"/>
    <col min="11" max="11" width="16.1578947368421"/>
    <col min="12" max="12" width="14.2631578947368" customWidth="1"/>
    <col min="13" max="13" width="18.9473684210526" customWidth="1"/>
    <col min="17" max="17" width="22.219298245614" customWidth="1"/>
    <col min="18" max="18" width="13.5789473684211" customWidth="1"/>
    <col min="19" max="20" width="10.6666666666667"/>
    <col min="21" max="21" width="9.44736842105263"/>
    <col min="22" max="22" width="10.6666666666667"/>
  </cols>
  <sheetData>
    <row r="1" s="1" customFormat="1" ht="18" spans="1:1">
      <c r="A1" s="6" t="s">
        <v>0</v>
      </c>
    </row>
    <row r="2" s="2" customFormat="1" ht="19.2" spans="1:2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20"/>
      <c r="L2" s="20"/>
      <c r="M2" s="20"/>
      <c r="N2" s="7"/>
      <c r="O2" s="21"/>
      <c r="P2" s="21"/>
      <c r="Q2" s="21"/>
      <c r="R2" s="21"/>
      <c r="S2" s="21"/>
      <c r="T2" s="21"/>
      <c r="U2" s="21"/>
      <c r="V2" s="21"/>
    </row>
    <row r="3" s="3" customFormat="1" ht="19.5" spans="1:22">
      <c r="A3" s="8"/>
      <c r="B3" s="9" t="s">
        <v>2</v>
      </c>
      <c r="C3" s="10" t="s">
        <v>3</v>
      </c>
      <c r="D3" s="10" t="s">
        <v>4</v>
      </c>
      <c r="E3" s="10" t="s">
        <v>5</v>
      </c>
      <c r="F3" s="10" t="s">
        <v>3</v>
      </c>
      <c r="G3" s="8" t="s">
        <v>6</v>
      </c>
      <c r="H3" s="8" t="s">
        <v>7</v>
      </c>
      <c r="I3" s="8" t="s">
        <v>8</v>
      </c>
      <c r="J3" s="8"/>
      <c r="K3" s="8" t="s">
        <v>9</v>
      </c>
      <c r="L3" s="10" t="s">
        <v>10</v>
      </c>
      <c r="M3" s="8" t="s">
        <v>11</v>
      </c>
      <c r="N3" s="8" t="s">
        <v>12</v>
      </c>
      <c r="O3" s="8" t="s">
        <v>13</v>
      </c>
      <c r="P3" s="8"/>
      <c r="Q3" s="8" t="s">
        <v>14</v>
      </c>
      <c r="R3" s="10" t="s">
        <v>15</v>
      </c>
      <c r="S3" s="8" t="s">
        <v>16</v>
      </c>
      <c r="T3" s="8" t="s">
        <v>17</v>
      </c>
      <c r="U3" s="8"/>
      <c r="V3" s="8" t="s">
        <v>18</v>
      </c>
    </row>
    <row r="4" s="3" customFormat="1" ht="15" spans="1:22">
      <c r="A4" s="11"/>
      <c r="B4" s="8">
        <f>C4+D4-E4</f>
        <v>1.88971704966781</v>
      </c>
      <c r="C4" s="8">
        <f>F4</f>
        <v>1.95063945000004</v>
      </c>
      <c r="D4" s="8">
        <f>L4</f>
        <v>-0.0764549999999999</v>
      </c>
      <c r="E4" s="8">
        <v>-0.0155325996677741</v>
      </c>
      <c r="F4" s="8">
        <f>G4+H4-I4-K4</f>
        <v>1.95063945000004</v>
      </c>
      <c r="G4" s="12">
        <v>-554.92884528</v>
      </c>
      <c r="H4" s="8">
        <v>-3.385</v>
      </c>
      <c r="I4" s="12">
        <v>-14.23</v>
      </c>
      <c r="J4" s="12"/>
      <c r="K4" s="12">
        <v>-546.03448473</v>
      </c>
      <c r="L4" s="8">
        <f>M4+N4-O4-Q4</f>
        <v>-0.0764549999999999</v>
      </c>
      <c r="M4" s="8">
        <f>854.67/2000</f>
        <v>0.427335</v>
      </c>
      <c r="N4" s="8">
        <v>0.137</v>
      </c>
      <c r="O4" s="8">
        <v>0.57</v>
      </c>
      <c r="P4" s="8"/>
      <c r="Q4" s="8">
        <f>141.58/2000</f>
        <v>0.07079</v>
      </c>
      <c r="R4" s="8">
        <v>-0.0155325996677741</v>
      </c>
      <c r="S4" s="12">
        <v>65.429</v>
      </c>
      <c r="T4" s="8">
        <v>70.416</v>
      </c>
      <c r="U4" s="8"/>
      <c r="V4" s="8">
        <v>300</v>
      </c>
    </row>
    <row r="5" s="3" customFormat="1" ht="13.8"/>
    <row r="6" s="4" customFormat="1" ht="19.2" spans="1:22">
      <c r="A6" s="13" t="s">
        <v>19</v>
      </c>
      <c r="B6" s="13"/>
      <c r="C6" s="13"/>
      <c r="D6" s="13"/>
      <c r="E6" s="13"/>
      <c r="F6" s="13"/>
      <c r="G6" s="13"/>
      <c r="H6" s="13"/>
      <c r="I6" s="13"/>
      <c r="J6" s="13"/>
      <c r="K6" s="22"/>
      <c r="L6" s="13"/>
      <c r="M6" s="13"/>
      <c r="N6" s="13"/>
      <c r="O6" s="23"/>
      <c r="P6" s="23"/>
      <c r="Q6" s="23"/>
      <c r="R6" s="23"/>
      <c r="S6" s="23"/>
      <c r="T6" s="23"/>
      <c r="U6" s="23"/>
      <c r="V6" s="23"/>
    </row>
    <row r="7" s="3" customFormat="1" ht="19.5" spans="1:22">
      <c r="A7" s="11"/>
      <c r="B7" s="14" t="s">
        <v>2</v>
      </c>
      <c r="C7" s="15" t="s">
        <v>3</v>
      </c>
      <c r="D7" s="15" t="s">
        <v>4</v>
      </c>
      <c r="E7" s="15" t="s">
        <v>5</v>
      </c>
      <c r="F7" s="15" t="s">
        <v>3</v>
      </c>
      <c r="G7" s="11" t="s">
        <v>20</v>
      </c>
      <c r="H7" s="11" t="s">
        <v>21</v>
      </c>
      <c r="I7" s="11"/>
      <c r="J7" s="11"/>
      <c r="K7" s="11" t="s">
        <v>22</v>
      </c>
      <c r="L7" s="15" t="s">
        <v>10</v>
      </c>
      <c r="M7" s="11" t="s">
        <v>23</v>
      </c>
      <c r="N7" s="11"/>
      <c r="O7" s="11" t="s">
        <v>24</v>
      </c>
      <c r="P7" s="11"/>
      <c r="Q7" s="11"/>
      <c r="R7" s="15" t="s">
        <v>15</v>
      </c>
      <c r="S7" s="11" t="s">
        <v>25</v>
      </c>
      <c r="T7" s="11" t="s">
        <v>26</v>
      </c>
      <c r="U7" s="11"/>
      <c r="V7" s="11" t="s">
        <v>18</v>
      </c>
    </row>
    <row r="8" s="3" customFormat="1" ht="15" spans="1:22">
      <c r="A8" s="11"/>
      <c r="B8" s="11">
        <f>C8+D8-E8</f>
        <v>1.8303417690366</v>
      </c>
      <c r="C8" s="11">
        <f>F8</f>
        <v>2.52437598000006</v>
      </c>
      <c r="D8" s="11">
        <f>L8</f>
        <v>-0.07786</v>
      </c>
      <c r="E8" s="11">
        <f>R8</f>
        <v>0.616174210963455</v>
      </c>
      <c r="F8" s="11">
        <f>G8+H8-K8</f>
        <v>2.52437598000006</v>
      </c>
      <c r="G8" s="11">
        <v>-539.41481817</v>
      </c>
      <c r="H8" s="11">
        <v>-14.8</v>
      </c>
      <c r="K8" s="24">
        <v>-556.73919415</v>
      </c>
      <c r="L8" s="11">
        <f>O8-M8</f>
        <v>-0.07786</v>
      </c>
      <c r="M8" s="11">
        <f>422.04/2000</f>
        <v>0.21102</v>
      </c>
      <c r="N8" s="11"/>
      <c r="O8" s="11">
        <f>266.32/2000</f>
        <v>0.13316</v>
      </c>
      <c r="P8" s="11"/>
      <c r="Q8" s="11"/>
      <c r="R8" s="11">
        <f>(-1)*V8*(S8-T8)/96320</f>
        <v>0.616174210963455</v>
      </c>
      <c r="S8" s="11">
        <v>0</v>
      </c>
      <c r="T8" s="11">
        <v>197.833</v>
      </c>
      <c r="U8" s="11"/>
      <c r="V8" s="11">
        <v>300</v>
      </c>
    </row>
    <row r="9" s="3" customFormat="1" ht="13.8"/>
    <row r="10" s="4" customFormat="1" ht="19.2" spans="1:22">
      <c r="A10" s="16" t="s">
        <v>27</v>
      </c>
      <c r="B10" s="16"/>
      <c r="C10" s="16"/>
      <c r="D10" s="16"/>
      <c r="E10" s="16"/>
      <c r="F10" s="16"/>
      <c r="G10" s="16"/>
      <c r="H10" s="16"/>
      <c r="I10" s="16"/>
      <c r="J10" s="16"/>
      <c r="K10" s="25"/>
      <c r="L10" s="25"/>
      <c r="M10" s="25"/>
      <c r="N10" s="16"/>
      <c r="O10" s="26"/>
      <c r="P10" s="26"/>
      <c r="Q10" s="26"/>
      <c r="R10" s="26"/>
      <c r="S10" s="26"/>
      <c r="T10" s="26"/>
      <c r="U10" s="26"/>
      <c r="V10" s="26"/>
    </row>
    <row r="11" s="3" customFormat="1" ht="19.5" spans="1:22">
      <c r="A11" s="8"/>
      <c r="B11" s="9" t="s">
        <v>2</v>
      </c>
      <c r="C11" s="10" t="s">
        <v>3</v>
      </c>
      <c r="D11" s="10" t="s">
        <v>4</v>
      </c>
      <c r="E11" s="10" t="s">
        <v>5</v>
      </c>
      <c r="F11" s="10" t="s">
        <v>3</v>
      </c>
      <c r="G11" s="8" t="s">
        <v>28</v>
      </c>
      <c r="H11" s="8"/>
      <c r="I11" s="11"/>
      <c r="J11" s="8"/>
      <c r="K11" s="8" t="s">
        <v>29</v>
      </c>
      <c r="L11" s="10" t="s">
        <v>10</v>
      </c>
      <c r="M11" s="8" t="s">
        <v>30</v>
      </c>
      <c r="N11" s="8"/>
      <c r="O11" s="11"/>
      <c r="P11" s="8"/>
      <c r="Q11" s="8" t="s">
        <v>31</v>
      </c>
      <c r="R11" s="10" t="s">
        <v>15</v>
      </c>
      <c r="S11" s="11"/>
      <c r="T11" s="8"/>
      <c r="U11" s="8"/>
      <c r="V11" s="8" t="s">
        <v>18</v>
      </c>
    </row>
    <row r="12" s="5" customFormat="1" ht="15" spans="1:22">
      <c r="A12" s="17"/>
      <c r="B12" s="18">
        <f>C12+D12-E12</f>
        <v>1.43190246400001</v>
      </c>
      <c r="C12" s="18">
        <f>F12</f>
        <v>1.47538893000001</v>
      </c>
      <c r="D12" s="18">
        <f>L12</f>
        <v>-0.0434864659999999</v>
      </c>
      <c r="E12" s="18">
        <f>R12</f>
        <v>0</v>
      </c>
      <c r="F12" s="18">
        <f>H12+G12+I12-J12-K12</f>
        <v>1.47538893000001</v>
      </c>
      <c r="G12" s="19">
        <v>-571.77237297</v>
      </c>
      <c r="H12" s="18"/>
      <c r="I12" s="17"/>
      <c r="J12" s="19"/>
      <c r="K12" s="19">
        <v>-573.2477619</v>
      </c>
      <c r="L12" s="18">
        <f>M12+N12+O12-P12-Q12</f>
        <v>-0.0434864659999999</v>
      </c>
      <c r="M12" s="27">
        <f>1286.442068/2000</f>
        <v>0.643221034</v>
      </c>
      <c r="N12" s="18"/>
      <c r="O12" s="17"/>
      <c r="P12" s="18"/>
      <c r="Q12" s="18">
        <f>1373.415/2000</f>
        <v>0.6867075</v>
      </c>
      <c r="R12" s="18">
        <f>(S12+T12-U12)*V12/96320</f>
        <v>0</v>
      </c>
      <c r="S12" s="17">
        <v>0</v>
      </c>
      <c r="T12" s="19">
        <v>0</v>
      </c>
      <c r="U12" s="18">
        <v>0</v>
      </c>
      <c r="V12" s="18">
        <v>300</v>
      </c>
    </row>
  </sheetData>
  <mergeCells count="6">
    <mergeCell ref="A2:I2"/>
    <mergeCell ref="K2:M2"/>
    <mergeCell ref="A6:I6"/>
    <mergeCell ref="K6:M6"/>
    <mergeCell ref="A10:I10"/>
    <mergeCell ref="K10:M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sum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英仙座</cp:lastModifiedBy>
  <dcterms:created xsi:type="dcterms:W3CDTF">2023-05-12T11:15:00Z</dcterms:created>
  <dcterms:modified xsi:type="dcterms:W3CDTF">2025-02-06T11:16:49Z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99251FD286B84DB2904BCEC0B9B6CBF0_13</vt:lpwstr>
  </property>
</Properties>
</file>